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FBE00461-537B-455D-82D9-343709CB4DC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заказа'!$B$209:$B$209</definedName>
    <definedName name="ProductId69">'Бланк заказа'!$B$214:$B$214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заказа'!$B$220:$B$220</definedName>
    <definedName name="ProductId73">'Бланк заказа'!$B$225:$B$225</definedName>
    <definedName name="ProductId74">'Бланк заказа'!$B$226:$B$226</definedName>
    <definedName name="ProductId75">'Бланк заказа'!$B$232:$B$232</definedName>
    <definedName name="ProductId76">'Бланк заказа'!$B$238:$B$238</definedName>
    <definedName name="ProductId77">'Бланк заказа'!$B$244:$B$244</definedName>
    <definedName name="ProductId78">'Бланк заказа'!$B$248:$B$248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заказа'!$B$260:$B$260</definedName>
    <definedName name="ProductId83">'Бланк заказа'!$B$261:$B$261</definedName>
    <definedName name="ProductId84">'Бланк заказа'!$B$265:$B$265</definedName>
    <definedName name="ProductId85">'Бланк заказа'!$B$266:$B$266</definedName>
    <definedName name="ProductId86">'Бланк заказа'!$B$267:$B$267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заказа'!$X$209:$X$209</definedName>
    <definedName name="SalesQty69">'Бланк заказа'!$X$214:$X$214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заказа'!$X$220:$X$220</definedName>
    <definedName name="SalesQty73">'Бланк заказа'!$X$225:$X$225</definedName>
    <definedName name="SalesQty74">'Бланк заказа'!$X$226:$X$226</definedName>
    <definedName name="SalesQty75">'Бланк заказа'!$X$232:$X$232</definedName>
    <definedName name="SalesQty76">'Бланк заказа'!$X$238:$X$238</definedName>
    <definedName name="SalesQty77">'Бланк заказа'!$X$244:$X$244</definedName>
    <definedName name="SalesQty78">'Бланк заказа'!$X$248:$X$248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заказа'!$X$260:$X$260</definedName>
    <definedName name="SalesQty83">'Бланк заказа'!$X$261:$X$261</definedName>
    <definedName name="SalesQty84">'Бланк заказа'!$X$265:$X$265</definedName>
    <definedName name="SalesQty85">'Бланк заказа'!$X$266:$X$266</definedName>
    <definedName name="SalesQty86">'Бланк заказа'!$X$267:$X$267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заказа'!$Y$209:$Y$209</definedName>
    <definedName name="SalesRoundBox69">'Бланк заказа'!$Y$214:$Y$214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заказа'!$Y$220:$Y$220</definedName>
    <definedName name="SalesRoundBox73">'Бланк заказа'!$Y$225:$Y$225</definedName>
    <definedName name="SalesRoundBox74">'Бланк заказа'!$Y$226:$Y$226</definedName>
    <definedName name="SalesRoundBox75">'Бланк заказа'!$Y$232:$Y$232</definedName>
    <definedName name="SalesRoundBox76">'Бланк заказа'!$Y$238:$Y$238</definedName>
    <definedName name="SalesRoundBox77">'Бланк заказа'!$Y$244:$Y$244</definedName>
    <definedName name="SalesRoundBox78">'Бланк заказа'!$Y$248:$Y$248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заказа'!$Y$260:$Y$260</definedName>
    <definedName name="SalesRoundBox83">'Бланк заказа'!$Y$261:$Y$261</definedName>
    <definedName name="SalesRoundBox84">'Бланк заказа'!$Y$265:$Y$265</definedName>
    <definedName name="SalesRoundBox85">'Бланк заказа'!$Y$266:$Y$266</definedName>
    <definedName name="SalesRoundBox86">'Бланк заказа'!$Y$267:$Y$267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заказа'!$W$209:$W$209</definedName>
    <definedName name="UnitOfMeasure69">'Бланк заказа'!$W$214:$W$214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заказа'!$W$220:$W$220</definedName>
    <definedName name="UnitOfMeasure73">'Бланк заказа'!$W$225:$W$225</definedName>
    <definedName name="UnitOfMeasure74">'Бланк заказа'!$W$226:$W$226</definedName>
    <definedName name="UnitOfMeasure75">'Бланк заказа'!$W$232:$W$232</definedName>
    <definedName name="UnitOfMeasure76">'Бланк заказа'!$W$238:$W$238</definedName>
    <definedName name="UnitOfMeasure77">'Бланк заказа'!$W$244:$W$244</definedName>
    <definedName name="UnitOfMeasure78">'Бланк заказа'!$W$248:$W$248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заказа'!$W$260:$W$260</definedName>
    <definedName name="UnitOfMeasure83">'Бланк заказа'!$W$261:$W$261</definedName>
    <definedName name="UnitOfMeasure84">'Бланк заказа'!$W$265:$W$265</definedName>
    <definedName name="UnitOfMeasure85">'Бланк заказа'!$W$266:$W$266</definedName>
    <definedName name="UnitOfMeasure86">'Бланк заказа'!$W$267:$W$267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6" i="1" l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X284" i="1"/>
  <c r="BO283" i="1"/>
  <c r="BM283" i="1"/>
  <c r="Z283" i="1"/>
  <c r="Y283" i="1"/>
  <c r="P283" i="1"/>
  <c r="BP282" i="1"/>
  <c r="BO282" i="1"/>
  <c r="BN282" i="1"/>
  <c r="BM282" i="1"/>
  <c r="Z282" i="1"/>
  <c r="Y282" i="1"/>
  <c r="P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Z284" i="1" s="1"/>
  <c r="Y272" i="1"/>
  <c r="P272" i="1"/>
  <c r="BO271" i="1"/>
  <c r="BM271" i="1"/>
  <c r="Z271" i="1"/>
  <c r="Y271" i="1"/>
  <c r="Y285" i="1" s="1"/>
  <c r="P271" i="1"/>
  <c r="X269" i="1"/>
  <c r="X268" i="1"/>
  <c r="BO267" i="1"/>
  <c r="BM267" i="1"/>
  <c r="Z267" i="1"/>
  <c r="Y267" i="1"/>
  <c r="P267" i="1"/>
  <c r="BP266" i="1"/>
  <c r="BO266" i="1"/>
  <c r="BN266" i="1"/>
  <c r="BM266" i="1"/>
  <c r="Z266" i="1"/>
  <c r="Z268" i="1" s="1"/>
  <c r="Y266" i="1"/>
  <c r="P266" i="1"/>
  <c r="BO265" i="1"/>
  <c r="BM265" i="1"/>
  <c r="Z265" i="1"/>
  <c r="Y265" i="1"/>
  <c r="P265" i="1"/>
  <c r="Y263" i="1"/>
  <c r="X263" i="1"/>
  <c r="Z262" i="1"/>
  <c r="X262" i="1"/>
  <c r="BO261" i="1"/>
  <c r="BM261" i="1"/>
  <c r="Z261" i="1"/>
  <c r="Y261" i="1"/>
  <c r="P261" i="1"/>
  <c r="BP260" i="1"/>
  <c r="BO260" i="1"/>
  <c r="BN260" i="1"/>
  <c r="BM260" i="1"/>
  <c r="Z260" i="1"/>
  <c r="Y260" i="1"/>
  <c r="Y262" i="1" s="1"/>
  <c r="P260" i="1"/>
  <c r="X258" i="1"/>
  <c r="X257" i="1"/>
  <c r="BP256" i="1"/>
  <c r="BO256" i="1"/>
  <c r="BN256" i="1"/>
  <c r="BM256" i="1"/>
  <c r="Z256" i="1"/>
  <c r="Y256" i="1"/>
  <c r="P256" i="1"/>
  <c r="BO255" i="1"/>
  <c r="BM255" i="1"/>
  <c r="Z255" i="1"/>
  <c r="Y255" i="1"/>
  <c r="P255" i="1"/>
  <c r="BP254" i="1"/>
  <c r="BO254" i="1"/>
  <c r="BN254" i="1"/>
  <c r="BM254" i="1"/>
  <c r="Z254" i="1"/>
  <c r="Z257" i="1" s="1"/>
  <c r="Y254" i="1"/>
  <c r="Y258" i="1" s="1"/>
  <c r="P254" i="1"/>
  <c r="X250" i="1"/>
  <c r="Y249" i="1"/>
  <c r="X249" i="1"/>
  <c r="BP248" i="1"/>
  <c r="BO248" i="1"/>
  <c r="BN248" i="1"/>
  <c r="BM248" i="1"/>
  <c r="Z248" i="1"/>
  <c r="Z249" i="1" s="1"/>
  <c r="Y248" i="1"/>
  <c r="Y250" i="1" s="1"/>
  <c r="P248" i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0" i="1"/>
  <c r="Y239" i="1"/>
  <c r="X239" i="1"/>
  <c r="BP238" i="1"/>
  <c r="BO238" i="1"/>
  <c r="BN238" i="1"/>
  <c r="BM238" i="1"/>
  <c r="Z238" i="1"/>
  <c r="Z239" i="1" s="1"/>
  <c r="Y238" i="1"/>
  <c r="Y240" i="1" s="1"/>
  <c r="P238" i="1"/>
  <c r="X234" i="1"/>
  <c r="Y233" i="1"/>
  <c r="X233" i="1"/>
  <c r="BP232" i="1"/>
  <c r="BO232" i="1"/>
  <c r="BN232" i="1"/>
  <c r="BM232" i="1"/>
  <c r="Z232" i="1"/>
  <c r="Z233" i="1" s="1"/>
  <c r="Y232" i="1"/>
  <c r="Y234" i="1" s="1"/>
  <c r="P232" i="1"/>
  <c r="X228" i="1"/>
  <c r="X227" i="1"/>
  <c r="BP226" i="1"/>
  <c r="BO226" i="1"/>
  <c r="BN226" i="1"/>
  <c r="BM226" i="1"/>
  <c r="Z226" i="1"/>
  <c r="Y226" i="1"/>
  <c r="P226" i="1"/>
  <c r="BO225" i="1"/>
  <c r="BM225" i="1"/>
  <c r="Z225" i="1"/>
  <c r="Y225" i="1"/>
  <c r="P225" i="1"/>
  <c r="Y222" i="1"/>
  <c r="X222" i="1"/>
  <c r="Z221" i="1"/>
  <c r="X221" i="1"/>
  <c r="BO220" i="1"/>
  <c r="BM220" i="1"/>
  <c r="Z220" i="1"/>
  <c r="Y220" i="1"/>
  <c r="P220" i="1"/>
  <c r="BP219" i="1"/>
  <c r="BO219" i="1"/>
  <c r="BN219" i="1"/>
  <c r="BM219" i="1"/>
  <c r="Z219" i="1"/>
  <c r="Y219" i="1"/>
  <c r="P219" i="1"/>
  <c r="BO218" i="1"/>
  <c r="BM218" i="1"/>
  <c r="Z218" i="1"/>
  <c r="Y218" i="1"/>
  <c r="P218" i="1"/>
  <c r="X216" i="1"/>
  <c r="Z215" i="1"/>
  <c r="X215" i="1"/>
  <c r="BO214" i="1"/>
  <c r="BM214" i="1"/>
  <c r="Z214" i="1"/>
  <c r="Y214" i="1"/>
  <c r="Y216" i="1" s="1"/>
  <c r="P214" i="1"/>
  <c r="Y211" i="1"/>
  <c r="X211" i="1"/>
  <c r="Z210" i="1"/>
  <c r="X210" i="1"/>
  <c r="BO209" i="1"/>
  <c r="BM209" i="1"/>
  <c r="Z209" i="1"/>
  <c r="Y209" i="1"/>
  <c r="X206" i="1"/>
  <c r="X205" i="1"/>
  <c r="BP204" i="1"/>
  <c r="BO204" i="1"/>
  <c r="BN204" i="1"/>
  <c r="BM204" i="1"/>
  <c r="Z204" i="1"/>
  <c r="Y204" i="1"/>
  <c r="P204" i="1"/>
  <c r="BO203" i="1"/>
  <c r="BM203" i="1"/>
  <c r="Z203" i="1"/>
  <c r="Y203" i="1"/>
  <c r="P203" i="1"/>
  <c r="BP202" i="1"/>
  <c r="BO202" i="1"/>
  <c r="BN202" i="1"/>
  <c r="BM202" i="1"/>
  <c r="Z202" i="1"/>
  <c r="Y202" i="1"/>
  <c r="P202" i="1"/>
  <c r="BO201" i="1"/>
  <c r="BM201" i="1"/>
  <c r="Z201" i="1"/>
  <c r="Z205" i="1" s="1"/>
  <c r="Y201" i="1"/>
  <c r="P201" i="1"/>
  <c r="X198" i="1"/>
  <c r="X197" i="1"/>
  <c r="BO196" i="1"/>
  <c r="BM196" i="1"/>
  <c r="Z196" i="1"/>
  <c r="Y196" i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Y198" i="1" s="1"/>
  <c r="P194" i="1"/>
  <c r="BP193" i="1"/>
  <c r="BO193" i="1"/>
  <c r="BN193" i="1"/>
  <c r="BM193" i="1"/>
  <c r="Z193" i="1"/>
  <c r="Z197" i="1" s="1"/>
  <c r="Y193" i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Y186" i="1"/>
  <c r="P186" i="1"/>
  <c r="BO185" i="1"/>
  <c r="BM185" i="1"/>
  <c r="Z185" i="1"/>
  <c r="Y185" i="1"/>
  <c r="P185" i="1"/>
  <c r="Y183" i="1"/>
  <c r="X183" i="1"/>
  <c r="Z182" i="1"/>
  <c r="X182" i="1"/>
  <c r="BO181" i="1"/>
  <c r="BM181" i="1"/>
  <c r="Z181" i="1"/>
  <c r="Y181" i="1"/>
  <c r="X177" i="1"/>
  <c r="Y176" i="1"/>
  <c r="X176" i="1"/>
  <c r="BP175" i="1"/>
  <c r="BO175" i="1"/>
  <c r="BN175" i="1"/>
  <c r="BM175" i="1"/>
  <c r="Z175" i="1"/>
  <c r="Z176" i="1" s="1"/>
  <c r="Y175" i="1"/>
  <c r="Y177" i="1" s="1"/>
  <c r="X173" i="1"/>
  <c r="X172" i="1"/>
  <c r="BO171" i="1"/>
  <c r="BM171" i="1"/>
  <c r="Z171" i="1"/>
  <c r="Y171" i="1"/>
  <c r="P171" i="1"/>
  <c r="BP170" i="1"/>
  <c r="BO170" i="1"/>
  <c r="BN170" i="1"/>
  <c r="BM170" i="1"/>
  <c r="Z170" i="1"/>
  <c r="Z172" i="1" s="1"/>
  <c r="Y170" i="1"/>
  <c r="P170" i="1"/>
  <c r="BO169" i="1"/>
  <c r="BM169" i="1"/>
  <c r="Z169" i="1"/>
  <c r="Y169" i="1"/>
  <c r="Y173" i="1" s="1"/>
  <c r="P169" i="1"/>
  <c r="X165" i="1"/>
  <c r="X164" i="1"/>
  <c r="BP163" i="1"/>
  <c r="BO163" i="1"/>
  <c r="BN163" i="1"/>
  <c r="BM163" i="1"/>
  <c r="Z163" i="1"/>
  <c r="Z164" i="1" s="1"/>
  <c r="Y163" i="1"/>
  <c r="P163" i="1"/>
  <c r="BO162" i="1"/>
  <c r="BM162" i="1"/>
  <c r="Z162" i="1"/>
  <c r="Y162" i="1"/>
  <c r="Y164" i="1" s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Z135" i="1"/>
  <c r="Z137" i="1" s="1"/>
  <c r="Y135" i="1"/>
  <c r="Y137" i="1" s="1"/>
  <c r="P135" i="1"/>
  <c r="X132" i="1"/>
  <c r="X131" i="1"/>
  <c r="BO130" i="1"/>
  <c r="BM130" i="1"/>
  <c r="Z130" i="1"/>
  <c r="Y130" i="1"/>
  <c r="Y132" i="1" s="1"/>
  <c r="P130" i="1"/>
  <c r="BP129" i="1"/>
  <c r="BO129" i="1"/>
  <c r="BN129" i="1"/>
  <c r="BM129" i="1"/>
  <c r="Z129" i="1"/>
  <c r="Z131" i="1" s="1"/>
  <c r="Y129" i="1"/>
  <c r="Y131" i="1" s="1"/>
  <c r="P129" i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Z125" i="1" s="1"/>
  <c r="Y123" i="1"/>
  <c r="Y125" i="1" s="1"/>
  <c r="P123" i="1"/>
  <c r="X120" i="1"/>
  <c r="Z119" i="1"/>
  <c r="X119" i="1"/>
  <c r="BO118" i="1"/>
  <c r="BM118" i="1"/>
  <c r="Z118" i="1"/>
  <c r="Y118" i="1"/>
  <c r="Y120" i="1" s="1"/>
  <c r="X116" i="1"/>
  <c r="Y115" i="1"/>
  <c r="X115" i="1"/>
  <c r="BP114" i="1"/>
  <c r="BO114" i="1"/>
  <c r="BN114" i="1"/>
  <c r="BM114" i="1"/>
  <c r="Z114" i="1"/>
  <c r="Z115" i="1" s="1"/>
  <c r="Y114" i="1"/>
  <c r="Y116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Y111" i="1" s="1"/>
  <c r="P107" i="1"/>
  <c r="BP106" i="1"/>
  <c r="BO106" i="1"/>
  <c r="BN106" i="1"/>
  <c r="BM106" i="1"/>
  <c r="Z106" i="1"/>
  <c r="Z111" i="1" s="1"/>
  <c r="Y106" i="1"/>
  <c r="Y112" i="1" s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Z102" i="1" s="1"/>
  <c r="Y100" i="1"/>
  <c r="Y102" i="1" s="1"/>
  <c r="P100" i="1"/>
  <c r="X97" i="1"/>
  <c r="X96" i="1"/>
  <c r="BO95" i="1"/>
  <c r="BM95" i="1"/>
  <c r="Z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Z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Z91" i="1"/>
  <c r="Y91" i="1"/>
  <c r="Y97" i="1" s="1"/>
  <c r="P91" i="1"/>
  <c r="BP90" i="1"/>
  <c r="BO90" i="1"/>
  <c r="BN90" i="1"/>
  <c r="BM90" i="1"/>
  <c r="Z90" i="1"/>
  <c r="Z96" i="1" s="1"/>
  <c r="Y90" i="1"/>
  <c r="Y96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Z86" i="1" s="1"/>
  <c r="Y84" i="1"/>
  <c r="Y86" i="1" s="1"/>
  <c r="P84" i="1"/>
  <c r="X81" i="1"/>
  <c r="Z80" i="1"/>
  <c r="X80" i="1"/>
  <c r="BO79" i="1"/>
  <c r="BM79" i="1"/>
  <c r="Z79" i="1"/>
  <c r="Y79" i="1"/>
  <c r="Y81" i="1" s="1"/>
  <c r="P79" i="1"/>
  <c r="X76" i="1"/>
  <c r="X75" i="1"/>
  <c r="BO74" i="1"/>
  <c r="BM74" i="1"/>
  <c r="Z74" i="1"/>
  <c r="Y74" i="1"/>
  <c r="Y76" i="1" s="1"/>
  <c r="P74" i="1"/>
  <c r="BP73" i="1"/>
  <c r="BO73" i="1"/>
  <c r="BN73" i="1"/>
  <c r="BM73" i="1"/>
  <c r="Z73" i="1"/>
  <c r="Z75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Y69" i="1" s="1"/>
  <c r="P67" i="1"/>
  <c r="BP66" i="1"/>
  <c r="BO66" i="1"/>
  <c r="BN66" i="1"/>
  <c r="BM66" i="1"/>
  <c r="Z66" i="1"/>
  <c r="Z69" i="1" s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Z63" i="1" s="1"/>
  <c r="Y61" i="1"/>
  <c r="Y63" i="1" s="1"/>
  <c r="P61" i="1"/>
  <c r="X59" i="1"/>
  <c r="Z58" i="1"/>
  <c r="X58" i="1"/>
  <c r="BO57" i="1"/>
  <c r="BM57" i="1"/>
  <c r="Z57" i="1"/>
  <c r="Y57" i="1"/>
  <c r="Y59" i="1" s="1"/>
  <c r="P57" i="1"/>
  <c r="X55" i="1"/>
  <c r="Z54" i="1"/>
  <c r="X54" i="1"/>
  <c r="BO53" i="1"/>
  <c r="BM53" i="1"/>
  <c r="Z53" i="1"/>
  <c r="Y53" i="1"/>
  <c r="Y55" i="1" s="1"/>
  <c r="P53" i="1"/>
  <c r="X51" i="1"/>
  <c r="Z50" i="1"/>
  <c r="X50" i="1"/>
  <c r="BO49" i="1"/>
  <c r="BM49" i="1"/>
  <c r="Z49" i="1"/>
  <c r="Y49" i="1"/>
  <c r="Y51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Y46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Y37" i="1" s="1"/>
  <c r="P35" i="1"/>
  <c r="BP34" i="1"/>
  <c r="BO34" i="1"/>
  <c r="BN34" i="1"/>
  <c r="BM34" i="1"/>
  <c r="Z34" i="1"/>
  <c r="Z37" i="1" s="1"/>
  <c r="Y34" i="1"/>
  <c r="Y38" i="1" s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0" i="1" s="1"/>
  <c r="P28" i="1"/>
  <c r="X24" i="1"/>
  <c r="Z23" i="1"/>
  <c r="X23" i="1"/>
  <c r="X290" i="1" s="1"/>
  <c r="BO22" i="1"/>
  <c r="X288" i="1" s="1"/>
  <c r="BM22" i="1"/>
  <c r="X287" i="1" s="1"/>
  <c r="X289" i="1" s="1"/>
  <c r="Z22" i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X286" i="1"/>
  <c r="BN28" i="1"/>
  <c r="BP28" i="1"/>
  <c r="Y31" i="1"/>
  <c r="Y286" i="1" s="1"/>
  <c r="BN35" i="1"/>
  <c r="BP35" i="1"/>
  <c r="BN42" i="1"/>
  <c r="BP42" i="1"/>
  <c r="BN44" i="1"/>
  <c r="BN49" i="1"/>
  <c r="BP49" i="1"/>
  <c r="Y50" i="1"/>
  <c r="BN53" i="1"/>
  <c r="BP53" i="1"/>
  <c r="Y54" i="1"/>
  <c r="BN57" i="1"/>
  <c r="BP57" i="1"/>
  <c r="Y58" i="1"/>
  <c r="BN61" i="1"/>
  <c r="BP61" i="1"/>
  <c r="Y64" i="1"/>
  <c r="BN67" i="1"/>
  <c r="BP67" i="1"/>
  <c r="BN74" i="1"/>
  <c r="BP74" i="1"/>
  <c r="BN79" i="1"/>
  <c r="BP79" i="1"/>
  <c r="Y80" i="1"/>
  <c r="BN84" i="1"/>
  <c r="BP84" i="1"/>
  <c r="Y87" i="1"/>
  <c r="BN91" i="1"/>
  <c r="BP91" i="1"/>
  <c r="BN93" i="1"/>
  <c r="BN95" i="1"/>
  <c r="BN100" i="1"/>
  <c r="BP100" i="1"/>
  <c r="Y103" i="1"/>
  <c r="BN107" i="1"/>
  <c r="BP107" i="1"/>
  <c r="BN109" i="1"/>
  <c r="BN118" i="1"/>
  <c r="BP118" i="1"/>
  <c r="Y119" i="1"/>
  <c r="BN123" i="1"/>
  <c r="BP123" i="1"/>
  <c r="Y126" i="1"/>
  <c r="BN130" i="1"/>
  <c r="BP130" i="1"/>
  <c r="BN135" i="1"/>
  <c r="BP135" i="1"/>
  <c r="Y138" i="1"/>
  <c r="BN162" i="1"/>
  <c r="BP162" i="1"/>
  <c r="Y182" i="1"/>
  <c r="BP181" i="1"/>
  <c r="BN181" i="1"/>
  <c r="Z189" i="1"/>
  <c r="Y197" i="1"/>
  <c r="Y206" i="1"/>
  <c r="BP201" i="1"/>
  <c r="BN201" i="1"/>
  <c r="BP203" i="1"/>
  <c r="BN203" i="1"/>
  <c r="Y205" i="1"/>
  <c r="Y210" i="1"/>
  <c r="BP209" i="1"/>
  <c r="BN209" i="1"/>
  <c r="Y221" i="1"/>
  <c r="BP218" i="1"/>
  <c r="BN218" i="1"/>
  <c r="BP220" i="1"/>
  <c r="BN220" i="1"/>
  <c r="Z227" i="1"/>
  <c r="Y268" i="1"/>
  <c r="BP265" i="1"/>
  <c r="BN265" i="1"/>
  <c r="BP267" i="1"/>
  <c r="BN267" i="1"/>
  <c r="H9" i="1"/>
  <c r="Z291" i="1"/>
  <c r="Y165" i="1"/>
  <c r="Y172" i="1"/>
  <c r="BP169" i="1"/>
  <c r="BN169" i="1"/>
  <c r="BP171" i="1"/>
  <c r="BN171" i="1"/>
  <c r="Y190" i="1"/>
  <c r="BP185" i="1"/>
  <c r="BN185" i="1"/>
  <c r="BP187" i="1"/>
  <c r="BN187" i="1"/>
  <c r="Y189" i="1"/>
  <c r="BP194" i="1"/>
  <c r="BN194" i="1"/>
  <c r="BP196" i="1"/>
  <c r="BN196" i="1"/>
  <c r="Y215" i="1"/>
  <c r="BP214" i="1"/>
  <c r="BN214" i="1"/>
  <c r="Y228" i="1"/>
  <c r="BP225" i="1"/>
  <c r="BN225" i="1"/>
  <c r="Y227" i="1"/>
  <c r="BP255" i="1"/>
  <c r="BN255" i="1"/>
  <c r="Y257" i="1"/>
  <c r="BP261" i="1"/>
  <c r="BN261" i="1"/>
  <c r="Y269" i="1"/>
  <c r="Y284" i="1"/>
  <c r="BP271" i="1"/>
  <c r="BN271" i="1"/>
  <c r="BP273" i="1"/>
  <c r="BN273" i="1"/>
  <c r="BP275" i="1"/>
  <c r="BN275" i="1"/>
  <c r="BP277" i="1"/>
  <c r="BN277" i="1"/>
  <c r="BP279" i="1"/>
  <c r="BN279" i="1"/>
  <c r="BP281" i="1"/>
  <c r="BN281" i="1"/>
  <c r="BP283" i="1"/>
  <c r="BN283" i="1"/>
  <c r="A299" i="1" l="1"/>
  <c r="Y288" i="1"/>
  <c r="Y290" i="1"/>
  <c r="Y287" i="1"/>
  <c r="Y289" i="1" s="1"/>
  <c r="B299" i="1" l="1"/>
  <c r="C299" i="1"/>
</calcChain>
</file>

<file path=xl/sharedStrings.xml><?xml version="1.0" encoding="utf-8"?>
<sst xmlns="http://schemas.openxmlformats.org/spreadsheetml/2006/main" count="1289" uniqueCount="410">
  <si>
    <t xml:space="preserve">  БЛАНК ЗАКАЗА </t>
  </si>
  <si>
    <t>ЗПФ</t>
  </si>
  <si>
    <t>на отгрузку продукции с ООО Трейд-Сервис с</t>
  </si>
  <si>
    <t>28.08.2025</t>
  </si>
  <si>
    <t>бланк создан</t>
  </si>
  <si>
    <t>26.08.2025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</si>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</sst>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6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9"/>
  <sheetViews>
    <sheetView showGridLines="0" tabSelected="1" topLeftCell="A276" zoomScaleNormal="100" zoomScaleSheetLayoutView="100" workbookViewId="0">
      <selection activeCell="AA292" sqref="AA292"/>
    </sheetView>
  </sheetViews>
  <sheetFormatPr defaultColWidth="9.140625" defaultRowHeight="12.75" x14ac:dyDescent="0.2"/>
  <cols>
    <col min="1" max="1" width="9.140625" style="2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6" customWidth="1"/>
    <col min="19" max="19" width="6.140625" style="2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6" customWidth="1"/>
    <col min="25" max="25" width="11" style="276" customWidth="1"/>
    <col min="26" max="26" width="10" style="276" customWidth="1"/>
    <col min="27" max="27" width="11.5703125" style="276" customWidth="1"/>
    <col min="28" max="28" width="10.42578125" style="276" customWidth="1"/>
    <col min="29" max="29" width="30" style="2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6" customWidth="1"/>
    <col min="34" max="34" width="9.140625" style="276" customWidth="1"/>
    <col min="35" max="16384" width="9.140625" style="276"/>
  </cols>
  <sheetData>
    <row r="1" spans="1:32" s="272" customFormat="1" ht="45" customHeight="1" x14ac:dyDescent="0.2">
      <c r="A1" s="41"/>
      <c r="B1" s="41"/>
      <c r="C1" s="41"/>
      <c r="D1" s="331" t="s">
        <v>0</v>
      </c>
      <c r="E1" s="302"/>
      <c r="F1" s="302"/>
      <c r="G1" s="12" t="s">
        <v>1</v>
      </c>
      <c r="H1" s="331" t="s">
        <v>2</v>
      </c>
      <c r="I1" s="302"/>
      <c r="J1" s="302"/>
      <c r="K1" s="302"/>
      <c r="L1" s="302"/>
      <c r="M1" s="302"/>
      <c r="N1" s="302"/>
      <c r="O1" s="302"/>
      <c r="P1" s="302"/>
      <c r="Q1" s="302"/>
      <c r="R1" s="301" t="s">
        <v>3</v>
      </c>
      <c r="S1" s="302"/>
      <c r="T1" s="30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3"/>
      <c r="R2" s="293"/>
      <c r="S2" s="293"/>
      <c r="T2" s="293"/>
      <c r="U2" s="293"/>
      <c r="V2" s="293"/>
      <c r="W2" s="293"/>
      <c r="X2" s="16"/>
      <c r="Y2" s="16"/>
      <c r="Z2" s="16"/>
      <c r="AA2" s="16"/>
      <c r="AB2" s="51"/>
      <c r="AC2" s="51"/>
      <c r="AD2" s="51"/>
      <c r="AE2" s="51"/>
    </row>
    <row r="3" spans="1:32" s="27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93"/>
      <c r="Q3" s="293"/>
      <c r="R3" s="293"/>
      <c r="S3" s="293"/>
      <c r="T3" s="293"/>
      <c r="U3" s="293"/>
      <c r="V3" s="293"/>
      <c r="W3" s="293"/>
      <c r="X3" s="16"/>
      <c r="Y3" s="16"/>
      <c r="Z3" s="16"/>
      <c r="AA3" s="16"/>
      <c r="AB3" s="51"/>
      <c r="AC3" s="51"/>
      <c r="AD3" s="51"/>
      <c r="AE3" s="51"/>
    </row>
    <row r="4" spans="1:32" s="27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2" customFormat="1" ht="23.45" customHeight="1" x14ac:dyDescent="0.2">
      <c r="A5" s="351" t="s">
        <v>8</v>
      </c>
      <c r="B5" s="352"/>
      <c r="C5" s="353"/>
      <c r="D5" s="333"/>
      <c r="E5" s="334"/>
      <c r="F5" s="453" t="s">
        <v>9</v>
      </c>
      <c r="G5" s="353"/>
      <c r="H5" s="333"/>
      <c r="I5" s="416"/>
      <c r="J5" s="416"/>
      <c r="K5" s="416"/>
      <c r="L5" s="416"/>
      <c r="M5" s="334"/>
      <c r="N5" s="61"/>
      <c r="P5" s="24" t="s">
        <v>10</v>
      </c>
      <c r="Q5" s="461">
        <v>45901</v>
      </c>
      <c r="R5" s="350"/>
      <c r="T5" s="379" t="s">
        <v>11</v>
      </c>
      <c r="U5" s="305"/>
      <c r="V5" s="380" t="s">
        <v>12</v>
      </c>
      <c r="W5" s="350"/>
      <c r="AB5" s="51"/>
      <c r="AC5" s="51"/>
      <c r="AD5" s="51"/>
      <c r="AE5" s="51"/>
    </row>
    <row r="6" spans="1:32" s="272" customFormat="1" ht="24" customHeight="1" x14ac:dyDescent="0.2">
      <c r="A6" s="351" t="s">
        <v>13</v>
      </c>
      <c r="B6" s="352"/>
      <c r="C6" s="353"/>
      <c r="D6" s="418" t="s">
        <v>14</v>
      </c>
      <c r="E6" s="419"/>
      <c r="F6" s="419"/>
      <c r="G6" s="419"/>
      <c r="H6" s="419"/>
      <c r="I6" s="419"/>
      <c r="J6" s="419"/>
      <c r="K6" s="419"/>
      <c r="L6" s="419"/>
      <c r="M6" s="350"/>
      <c r="N6" s="62"/>
      <c r="P6" s="24" t="s">
        <v>15</v>
      </c>
      <c r="Q6" s="463" t="str">
        <f>IF(Q5=0," ",CHOOSE(WEEKDAY(Q5,2),"Понедельник","Вторник","Среда","Четверг","Пятница","Суббота","Воскресенье"))</f>
        <v>Понедельник</v>
      </c>
      <c r="R6" s="288"/>
      <c r="T6" s="383" t="s">
        <v>16</v>
      </c>
      <c r="U6" s="305"/>
      <c r="V6" s="404" t="s">
        <v>17</v>
      </c>
      <c r="W6" s="310"/>
      <c r="AB6" s="51"/>
      <c r="AC6" s="51"/>
      <c r="AD6" s="51"/>
      <c r="AE6" s="51"/>
    </row>
    <row r="7" spans="1:32" s="272" customFormat="1" ht="21.75" hidden="1" customHeight="1" x14ac:dyDescent="0.2">
      <c r="A7" s="55"/>
      <c r="B7" s="55"/>
      <c r="C7" s="55"/>
      <c r="D7" s="314" t="str">
        <f>IFERROR(VLOOKUP(DeliveryAddress,Table,3,0),1)</f>
        <v>1</v>
      </c>
      <c r="E7" s="315"/>
      <c r="F7" s="315"/>
      <c r="G7" s="315"/>
      <c r="H7" s="315"/>
      <c r="I7" s="315"/>
      <c r="J7" s="315"/>
      <c r="K7" s="315"/>
      <c r="L7" s="315"/>
      <c r="M7" s="316"/>
      <c r="N7" s="63"/>
      <c r="P7" s="24"/>
      <c r="Q7" s="42"/>
      <c r="R7" s="42"/>
      <c r="T7" s="293"/>
      <c r="U7" s="305"/>
      <c r="V7" s="405"/>
      <c r="W7" s="406"/>
      <c r="AB7" s="51"/>
      <c r="AC7" s="51"/>
      <c r="AD7" s="51"/>
      <c r="AE7" s="51"/>
    </row>
    <row r="8" spans="1:32" s="272" customFormat="1" ht="25.5" customHeight="1" x14ac:dyDescent="0.2">
      <c r="A8" s="468" t="s">
        <v>18</v>
      </c>
      <c r="B8" s="290"/>
      <c r="C8" s="291"/>
      <c r="D8" s="323" t="s">
        <v>19</v>
      </c>
      <c r="E8" s="324"/>
      <c r="F8" s="324"/>
      <c r="G8" s="324"/>
      <c r="H8" s="324"/>
      <c r="I8" s="324"/>
      <c r="J8" s="324"/>
      <c r="K8" s="324"/>
      <c r="L8" s="324"/>
      <c r="M8" s="325"/>
      <c r="N8" s="64"/>
      <c r="P8" s="24" t="s">
        <v>20</v>
      </c>
      <c r="Q8" s="356">
        <v>0.41666666666666669</v>
      </c>
      <c r="R8" s="316"/>
      <c r="T8" s="293"/>
      <c r="U8" s="305"/>
      <c r="V8" s="405"/>
      <c r="W8" s="406"/>
      <c r="AB8" s="51"/>
      <c r="AC8" s="51"/>
      <c r="AD8" s="51"/>
      <c r="AE8" s="51"/>
    </row>
    <row r="9" spans="1:32" s="272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3"/>
      <c r="C9" s="293"/>
      <c r="D9" s="363"/>
      <c r="E9" s="295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3"/>
      <c r="H9" s="294" t="str">
        <f>IF(AND($A$9="Тип доверенности/получателя при получении в адресе перегруза:",$D$9="Разовая доверенность"),"Введите ФИО","")</f>
        <v/>
      </c>
      <c r="I9" s="295"/>
      <c r="J9" s="2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5"/>
      <c r="L9" s="295"/>
      <c r="M9" s="295"/>
      <c r="N9" s="270"/>
      <c r="P9" s="26" t="s">
        <v>21</v>
      </c>
      <c r="Q9" s="347"/>
      <c r="R9" s="348"/>
      <c r="T9" s="293"/>
      <c r="U9" s="305"/>
      <c r="V9" s="407"/>
      <c r="W9" s="408"/>
      <c r="X9" s="43"/>
      <c r="Y9" s="43"/>
      <c r="Z9" s="43"/>
      <c r="AA9" s="43"/>
      <c r="AB9" s="51"/>
      <c r="AC9" s="51"/>
      <c r="AD9" s="51"/>
      <c r="AE9" s="51"/>
    </row>
    <row r="10" spans="1:32" s="272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3"/>
      <c r="C10" s="293"/>
      <c r="D10" s="363"/>
      <c r="E10" s="295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3"/>
      <c r="H10" s="399" t="str">
        <f>IFERROR(VLOOKUP($D$10,Proxy,2,FALSE),"")</f>
        <v/>
      </c>
      <c r="I10" s="293"/>
      <c r="J10" s="293"/>
      <c r="K10" s="293"/>
      <c r="L10" s="293"/>
      <c r="M10" s="293"/>
      <c r="N10" s="271"/>
      <c r="P10" s="26" t="s">
        <v>22</v>
      </c>
      <c r="Q10" s="384"/>
      <c r="R10" s="385"/>
      <c r="U10" s="24" t="s">
        <v>23</v>
      </c>
      <c r="V10" s="309" t="s">
        <v>24</v>
      </c>
      <c r="W10" s="310"/>
      <c r="X10" s="44"/>
      <c r="Y10" s="44"/>
      <c r="Z10" s="44"/>
      <c r="AA10" s="44"/>
      <c r="AB10" s="51"/>
      <c r="AC10" s="51"/>
      <c r="AD10" s="51"/>
      <c r="AE10" s="51"/>
    </row>
    <row r="11" spans="1:32" s="27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9"/>
      <c r="R11" s="350"/>
      <c r="U11" s="24" t="s">
        <v>27</v>
      </c>
      <c r="V11" s="433" t="s">
        <v>28</v>
      </c>
      <c r="W11" s="348"/>
      <c r="X11" s="45"/>
      <c r="Y11" s="45"/>
      <c r="Z11" s="45"/>
      <c r="AA11" s="45"/>
      <c r="AB11" s="51"/>
      <c r="AC11" s="51"/>
      <c r="AD11" s="51"/>
      <c r="AE11" s="51"/>
    </row>
    <row r="12" spans="1:32" s="272" customFormat="1" ht="18.600000000000001" customHeight="1" x14ac:dyDescent="0.2">
      <c r="A12" s="376" t="s">
        <v>29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2"/>
      <c r="M12" s="353"/>
      <c r="N12" s="65"/>
      <c r="P12" s="24" t="s">
        <v>30</v>
      </c>
      <c r="Q12" s="356"/>
      <c r="R12" s="316"/>
      <c r="S12" s="23"/>
      <c r="U12" s="24"/>
      <c r="V12" s="302"/>
      <c r="W12" s="293"/>
      <c r="AB12" s="51"/>
      <c r="AC12" s="51"/>
      <c r="AD12" s="51"/>
      <c r="AE12" s="51"/>
    </row>
    <row r="13" spans="1:32" s="272" customFormat="1" ht="23.25" customHeight="1" x14ac:dyDescent="0.2">
      <c r="A13" s="376" t="s">
        <v>31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2"/>
      <c r="M13" s="353"/>
      <c r="N13" s="65"/>
      <c r="O13" s="26"/>
      <c r="P13" s="26" t="s">
        <v>32</v>
      </c>
      <c r="Q13" s="433"/>
      <c r="R13" s="34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2" customFormat="1" ht="18.600000000000001" customHeight="1" x14ac:dyDescent="0.2">
      <c r="A14" s="376" t="s">
        <v>33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2"/>
      <c r="M14" s="35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2" customFormat="1" ht="22.5" customHeight="1" x14ac:dyDescent="0.2">
      <c r="A15" s="387" t="s">
        <v>34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2"/>
      <c r="M15" s="353"/>
      <c r="N15" s="66"/>
      <c r="P15" s="367" t="s">
        <v>35</v>
      </c>
      <c r="Q15" s="302"/>
      <c r="R15" s="302"/>
      <c r="S15" s="302"/>
      <c r="T15" s="30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8"/>
      <c r="Q16" s="368"/>
      <c r="R16" s="368"/>
      <c r="S16" s="368"/>
      <c r="T16" s="3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7" t="s">
        <v>36</v>
      </c>
      <c r="B17" s="307" t="s">
        <v>37</v>
      </c>
      <c r="C17" s="359" t="s">
        <v>38</v>
      </c>
      <c r="D17" s="307" t="s">
        <v>39</v>
      </c>
      <c r="E17" s="339"/>
      <c r="F17" s="307" t="s">
        <v>40</v>
      </c>
      <c r="G17" s="307" t="s">
        <v>41</v>
      </c>
      <c r="H17" s="307" t="s">
        <v>42</v>
      </c>
      <c r="I17" s="307" t="s">
        <v>43</v>
      </c>
      <c r="J17" s="307" t="s">
        <v>44</v>
      </c>
      <c r="K17" s="307" t="s">
        <v>45</v>
      </c>
      <c r="L17" s="307" t="s">
        <v>46</v>
      </c>
      <c r="M17" s="307" t="s">
        <v>47</v>
      </c>
      <c r="N17" s="307" t="s">
        <v>48</v>
      </c>
      <c r="O17" s="307" t="s">
        <v>49</v>
      </c>
      <c r="P17" s="307" t="s">
        <v>50</v>
      </c>
      <c r="Q17" s="338"/>
      <c r="R17" s="338"/>
      <c r="S17" s="338"/>
      <c r="T17" s="339"/>
      <c r="U17" s="467" t="s">
        <v>51</v>
      </c>
      <c r="V17" s="353"/>
      <c r="W17" s="307" t="s">
        <v>52</v>
      </c>
      <c r="X17" s="307" t="s">
        <v>53</v>
      </c>
      <c r="Y17" s="465" t="s">
        <v>54</v>
      </c>
      <c r="Z17" s="414" t="s">
        <v>55</v>
      </c>
      <c r="AA17" s="397" t="s">
        <v>56</v>
      </c>
      <c r="AB17" s="397" t="s">
        <v>57</v>
      </c>
      <c r="AC17" s="397" t="s">
        <v>58</v>
      </c>
      <c r="AD17" s="397" t="s">
        <v>59</v>
      </c>
      <c r="AE17" s="448"/>
      <c r="AF17" s="449"/>
      <c r="AG17" s="69"/>
      <c r="BD17" s="68" t="s">
        <v>60</v>
      </c>
    </row>
    <row r="18" spans="1:68" ht="14.25" customHeight="1" x14ac:dyDescent="0.2">
      <c r="A18" s="308"/>
      <c r="B18" s="308"/>
      <c r="C18" s="308"/>
      <c r="D18" s="340"/>
      <c r="E18" s="342"/>
      <c r="F18" s="308"/>
      <c r="G18" s="308"/>
      <c r="H18" s="308"/>
      <c r="I18" s="308"/>
      <c r="J18" s="308"/>
      <c r="K18" s="308"/>
      <c r="L18" s="308"/>
      <c r="M18" s="308"/>
      <c r="N18" s="308"/>
      <c r="O18" s="308"/>
      <c r="P18" s="340"/>
      <c r="Q18" s="341"/>
      <c r="R18" s="341"/>
      <c r="S18" s="341"/>
      <c r="T18" s="342"/>
      <c r="U18" s="70" t="s">
        <v>61</v>
      </c>
      <c r="V18" s="70" t="s">
        <v>62</v>
      </c>
      <c r="W18" s="308"/>
      <c r="X18" s="308"/>
      <c r="Y18" s="466"/>
      <c r="Z18" s="415"/>
      <c r="AA18" s="398"/>
      <c r="AB18" s="398"/>
      <c r="AC18" s="398"/>
      <c r="AD18" s="450"/>
      <c r="AE18" s="451"/>
      <c r="AF18" s="452"/>
      <c r="AG18" s="69"/>
      <c r="BD18" s="68"/>
    </row>
    <row r="19" spans="1:68" ht="27.75" customHeight="1" x14ac:dyDescent="0.2">
      <c r="A19" s="327" t="s">
        <v>63</v>
      </c>
      <c r="B19" s="328"/>
      <c r="C19" s="328"/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328"/>
      <c r="Y19" s="328"/>
      <c r="Z19" s="328"/>
      <c r="AA19" s="48"/>
      <c r="AB19" s="48"/>
      <c r="AC19" s="48"/>
    </row>
    <row r="20" spans="1:68" ht="16.5" customHeight="1" x14ac:dyDescent="0.25">
      <c r="A20" s="312" t="s">
        <v>63</v>
      </c>
      <c r="B20" s="293"/>
      <c r="C20" s="293"/>
      <c r="D20" s="293"/>
      <c r="E20" s="293"/>
      <c r="F20" s="293"/>
      <c r="G20" s="293"/>
      <c r="H20" s="293"/>
      <c r="I20" s="293"/>
      <c r="J20" s="293"/>
      <c r="K20" s="293"/>
      <c r="L20" s="29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73"/>
      <c r="AB20" s="273"/>
      <c r="AC20" s="273"/>
    </row>
    <row r="21" spans="1:68" ht="14.25" customHeight="1" x14ac:dyDescent="0.25">
      <c r="A21" s="292" t="s">
        <v>64</v>
      </c>
      <c r="B21" s="293"/>
      <c r="C21" s="293"/>
      <c r="D21" s="293"/>
      <c r="E21" s="293"/>
      <c r="F21" s="293"/>
      <c r="G21" s="293"/>
      <c r="H21" s="293"/>
      <c r="I21" s="293"/>
      <c r="J21" s="293"/>
      <c r="K21" s="293"/>
      <c r="L21" s="29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74"/>
      <c r="AB21" s="274"/>
      <c r="AC21" s="27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87">
        <v>4607111035752</v>
      </c>
      <c r="E22" s="288"/>
      <c r="F22" s="277">
        <v>0.43</v>
      </c>
      <c r="G22" s="32">
        <v>16</v>
      </c>
      <c r="H22" s="277">
        <v>6.88</v>
      </c>
      <c r="I22" s="27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1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3"/>
      <c r="R22" s="283"/>
      <c r="S22" s="283"/>
      <c r="T22" s="284"/>
      <c r="U22" s="34"/>
      <c r="V22" s="34"/>
      <c r="W22" s="35" t="s">
        <v>70</v>
      </c>
      <c r="X22" s="278">
        <v>0</v>
      </c>
      <c r="Y22" s="27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99"/>
      <c r="B23" s="293"/>
      <c r="C23" s="293"/>
      <c r="D23" s="293"/>
      <c r="E23" s="293"/>
      <c r="F23" s="293"/>
      <c r="G23" s="293"/>
      <c r="H23" s="293"/>
      <c r="I23" s="293"/>
      <c r="J23" s="293"/>
      <c r="K23" s="293"/>
      <c r="L23" s="293"/>
      <c r="M23" s="293"/>
      <c r="N23" s="293"/>
      <c r="O23" s="300"/>
      <c r="P23" s="289" t="s">
        <v>73</v>
      </c>
      <c r="Q23" s="290"/>
      <c r="R23" s="290"/>
      <c r="S23" s="290"/>
      <c r="T23" s="290"/>
      <c r="U23" s="290"/>
      <c r="V23" s="291"/>
      <c r="W23" s="37" t="s">
        <v>70</v>
      </c>
      <c r="X23" s="280">
        <f>IFERROR(SUM(X22:X22),"0")</f>
        <v>0</v>
      </c>
      <c r="Y23" s="280">
        <f>IFERROR(SUM(Y22:Y22),"0")</f>
        <v>0</v>
      </c>
      <c r="Z23" s="280">
        <f>IFERROR(IF(Z22="",0,Z22),"0")</f>
        <v>0</v>
      </c>
      <c r="AA23" s="281"/>
      <c r="AB23" s="281"/>
      <c r="AC23" s="281"/>
    </row>
    <row r="24" spans="1:68" x14ac:dyDescent="0.2">
      <c r="A24" s="293"/>
      <c r="B24" s="293"/>
      <c r="C24" s="293"/>
      <c r="D24" s="293"/>
      <c r="E24" s="293"/>
      <c r="F24" s="293"/>
      <c r="G24" s="293"/>
      <c r="H24" s="293"/>
      <c r="I24" s="293"/>
      <c r="J24" s="293"/>
      <c r="K24" s="293"/>
      <c r="L24" s="293"/>
      <c r="M24" s="293"/>
      <c r="N24" s="293"/>
      <c r="O24" s="300"/>
      <c r="P24" s="289" t="s">
        <v>73</v>
      </c>
      <c r="Q24" s="290"/>
      <c r="R24" s="290"/>
      <c r="S24" s="290"/>
      <c r="T24" s="290"/>
      <c r="U24" s="290"/>
      <c r="V24" s="291"/>
      <c r="W24" s="37" t="s">
        <v>74</v>
      </c>
      <c r="X24" s="280">
        <f>IFERROR(SUMPRODUCT(X22:X22*H22:H22),"0")</f>
        <v>0</v>
      </c>
      <c r="Y24" s="280">
        <f>IFERROR(SUMPRODUCT(Y22:Y22*H22:H22),"0")</f>
        <v>0</v>
      </c>
      <c r="Z24" s="37"/>
      <c r="AA24" s="281"/>
      <c r="AB24" s="281"/>
      <c r="AC24" s="281"/>
    </row>
    <row r="25" spans="1:68" ht="27.75" customHeight="1" x14ac:dyDescent="0.2">
      <c r="A25" s="327" t="s">
        <v>75</v>
      </c>
      <c r="B25" s="328"/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8"/>
      <c r="Q25" s="328"/>
      <c r="R25" s="328"/>
      <c r="S25" s="328"/>
      <c r="T25" s="328"/>
      <c r="U25" s="328"/>
      <c r="V25" s="328"/>
      <c r="W25" s="328"/>
      <c r="X25" s="328"/>
      <c r="Y25" s="328"/>
      <c r="Z25" s="328"/>
      <c r="AA25" s="48"/>
      <c r="AB25" s="48"/>
      <c r="AC25" s="48"/>
    </row>
    <row r="26" spans="1:68" ht="16.5" customHeight="1" x14ac:dyDescent="0.25">
      <c r="A26" s="312" t="s">
        <v>76</v>
      </c>
      <c r="B26" s="293"/>
      <c r="C26" s="293"/>
      <c r="D26" s="293"/>
      <c r="E26" s="293"/>
      <c r="F26" s="293"/>
      <c r="G26" s="293"/>
      <c r="H26" s="293"/>
      <c r="I26" s="293"/>
      <c r="J26" s="293"/>
      <c r="K26" s="293"/>
      <c r="L26" s="29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73"/>
      <c r="AB26" s="273"/>
      <c r="AC26" s="273"/>
    </row>
    <row r="27" spans="1:68" ht="14.25" customHeight="1" x14ac:dyDescent="0.25">
      <c r="A27" s="292" t="s">
        <v>77</v>
      </c>
      <c r="B27" s="293"/>
      <c r="C27" s="293"/>
      <c r="D27" s="293"/>
      <c r="E27" s="293"/>
      <c r="F27" s="293"/>
      <c r="G27" s="293"/>
      <c r="H27" s="293"/>
      <c r="I27" s="293"/>
      <c r="J27" s="293"/>
      <c r="K27" s="293"/>
      <c r="L27" s="29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74"/>
      <c r="AB27" s="274"/>
      <c r="AC27" s="27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7">
        <v>4607111036537</v>
      </c>
      <c r="E28" s="288"/>
      <c r="F28" s="277">
        <v>0.25</v>
      </c>
      <c r="G28" s="32">
        <v>6</v>
      </c>
      <c r="H28" s="277">
        <v>1.5</v>
      </c>
      <c r="I28" s="277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0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3"/>
      <c r="R28" s="283"/>
      <c r="S28" s="283"/>
      <c r="T28" s="284"/>
      <c r="U28" s="34"/>
      <c r="V28" s="34"/>
      <c r="W28" s="35" t="s">
        <v>70</v>
      </c>
      <c r="X28" s="278">
        <v>28</v>
      </c>
      <c r="Y28" s="279">
        <f>IFERROR(IF(X28="","",X28),"")</f>
        <v>28</v>
      </c>
      <c r="Z28" s="36">
        <f>IFERROR(IF(X28="","",X28*0.00941),"")</f>
        <v>0.26347999999999999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53.810400000000001</v>
      </c>
      <c r="BN28" s="67">
        <f>IFERROR(Y28*I28,"0")</f>
        <v>53.810400000000001</v>
      </c>
      <c r="BO28" s="67">
        <f>IFERROR(X28/J28,"0")</f>
        <v>0.2</v>
      </c>
      <c r="BP28" s="67">
        <f>IFERROR(Y28/J28,"0")</f>
        <v>0.2</v>
      </c>
    </row>
    <row r="29" spans="1:68" ht="27" customHeight="1" x14ac:dyDescent="0.25">
      <c r="A29" s="54" t="s">
        <v>83</v>
      </c>
      <c r="B29" s="54" t="s">
        <v>84</v>
      </c>
      <c r="C29" s="31">
        <v>4301132188</v>
      </c>
      <c r="D29" s="287">
        <v>4607111036605</v>
      </c>
      <c r="E29" s="288"/>
      <c r="F29" s="277">
        <v>0.25</v>
      </c>
      <c r="G29" s="32">
        <v>6</v>
      </c>
      <c r="H29" s="277">
        <v>1.5</v>
      </c>
      <c r="I29" s="277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1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3"/>
      <c r="R29" s="283"/>
      <c r="S29" s="283"/>
      <c r="T29" s="284"/>
      <c r="U29" s="34"/>
      <c r="V29" s="34"/>
      <c r="W29" s="35" t="s">
        <v>70</v>
      </c>
      <c r="X29" s="278">
        <v>0</v>
      </c>
      <c r="Y29" s="27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99"/>
      <c r="B30" s="293"/>
      <c r="C30" s="293"/>
      <c r="D30" s="293"/>
      <c r="E30" s="293"/>
      <c r="F30" s="293"/>
      <c r="G30" s="293"/>
      <c r="H30" s="293"/>
      <c r="I30" s="293"/>
      <c r="J30" s="293"/>
      <c r="K30" s="293"/>
      <c r="L30" s="293"/>
      <c r="M30" s="293"/>
      <c r="N30" s="293"/>
      <c r="O30" s="300"/>
      <c r="P30" s="289" t="s">
        <v>73</v>
      </c>
      <c r="Q30" s="290"/>
      <c r="R30" s="290"/>
      <c r="S30" s="290"/>
      <c r="T30" s="290"/>
      <c r="U30" s="290"/>
      <c r="V30" s="291"/>
      <c r="W30" s="37" t="s">
        <v>70</v>
      </c>
      <c r="X30" s="280">
        <f>IFERROR(SUM(X28:X29),"0")</f>
        <v>28</v>
      </c>
      <c r="Y30" s="280">
        <f>IFERROR(SUM(Y28:Y29),"0")</f>
        <v>28</v>
      </c>
      <c r="Z30" s="280">
        <f>IFERROR(IF(Z28="",0,Z28),"0")+IFERROR(IF(Z29="",0,Z29),"0")</f>
        <v>0.26347999999999999</v>
      </c>
      <c r="AA30" s="281"/>
      <c r="AB30" s="281"/>
      <c r="AC30" s="281"/>
    </row>
    <row r="31" spans="1:68" x14ac:dyDescent="0.2">
      <c r="A31" s="293"/>
      <c r="B31" s="293"/>
      <c r="C31" s="293"/>
      <c r="D31" s="293"/>
      <c r="E31" s="293"/>
      <c r="F31" s="293"/>
      <c r="G31" s="293"/>
      <c r="H31" s="293"/>
      <c r="I31" s="293"/>
      <c r="J31" s="293"/>
      <c r="K31" s="293"/>
      <c r="L31" s="293"/>
      <c r="M31" s="293"/>
      <c r="N31" s="293"/>
      <c r="O31" s="300"/>
      <c r="P31" s="289" t="s">
        <v>73</v>
      </c>
      <c r="Q31" s="290"/>
      <c r="R31" s="290"/>
      <c r="S31" s="290"/>
      <c r="T31" s="290"/>
      <c r="U31" s="290"/>
      <c r="V31" s="291"/>
      <c r="W31" s="37" t="s">
        <v>74</v>
      </c>
      <c r="X31" s="280">
        <f>IFERROR(SUMPRODUCT(X28:X29*H28:H29),"0")</f>
        <v>42</v>
      </c>
      <c r="Y31" s="280">
        <f>IFERROR(SUMPRODUCT(Y28:Y29*H28:H29),"0")</f>
        <v>42</v>
      </c>
      <c r="Z31" s="37"/>
      <c r="AA31" s="281"/>
      <c r="AB31" s="281"/>
      <c r="AC31" s="281"/>
    </row>
    <row r="32" spans="1:68" ht="16.5" customHeight="1" x14ac:dyDescent="0.25">
      <c r="A32" s="312" t="s">
        <v>85</v>
      </c>
      <c r="B32" s="293"/>
      <c r="C32" s="293"/>
      <c r="D32" s="293"/>
      <c r="E32" s="293"/>
      <c r="F32" s="293"/>
      <c r="G32" s="293"/>
      <c r="H32" s="293"/>
      <c r="I32" s="293"/>
      <c r="J32" s="293"/>
      <c r="K32" s="293"/>
      <c r="L32" s="29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73"/>
      <c r="AB32" s="273"/>
      <c r="AC32" s="273"/>
    </row>
    <row r="33" spans="1:68" ht="14.25" customHeight="1" x14ac:dyDescent="0.25">
      <c r="A33" s="292" t="s">
        <v>64</v>
      </c>
      <c r="B33" s="293"/>
      <c r="C33" s="293"/>
      <c r="D33" s="293"/>
      <c r="E33" s="293"/>
      <c r="F33" s="293"/>
      <c r="G33" s="293"/>
      <c r="H33" s="293"/>
      <c r="I33" s="293"/>
      <c r="J33" s="293"/>
      <c r="K33" s="293"/>
      <c r="L33" s="29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74"/>
      <c r="AB33" s="274"/>
      <c r="AC33" s="274"/>
    </row>
    <row r="34" spans="1:68" ht="27" customHeight="1" x14ac:dyDescent="0.25">
      <c r="A34" s="54" t="s">
        <v>86</v>
      </c>
      <c r="B34" s="54" t="s">
        <v>87</v>
      </c>
      <c r="C34" s="31">
        <v>4301071090</v>
      </c>
      <c r="D34" s="287">
        <v>4620207490075</v>
      </c>
      <c r="E34" s="288"/>
      <c r="F34" s="277">
        <v>0.7</v>
      </c>
      <c r="G34" s="32">
        <v>8</v>
      </c>
      <c r="H34" s="277">
        <v>5.6</v>
      </c>
      <c r="I34" s="277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3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3"/>
      <c r="R34" s="283"/>
      <c r="S34" s="283"/>
      <c r="T34" s="284"/>
      <c r="U34" s="34"/>
      <c r="V34" s="34"/>
      <c r="W34" s="35" t="s">
        <v>70</v>
      </c>
      <c r="X34" s="278">
        <v>12</v>
      </c>
      <c r="Y34" s="279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287">
        <v>4620207490174</v>
      </c>
      <c r="E35" s="288"/>
      <c r="F35" s="277">
        <v>0.7</v>
      </c>
      <c r="G35" s="32">
        <v>8</v>
      </c>
      <c r="H35" s="277">
        <v>5.6</v>
      </c>
      <c r="I35" s="277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2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3"/>
      <c r="R35" s="283"/>
      <c r="S35" s="283"/>
      <c r="T35" s="284"/>
      <c r="U35" s="34"/>
      <c r="V35" s="34"/>
      <c r="W35" s="35" t="s">
        <v>70</v>
      </c>
      <c r="X35" s="278">
        <v>0</v>
      </c>
      <c r="Y35" s="27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92</v>
      </c>
      <c r="B36" s="54" t="s">
        <v>93</v>
      </c>
      <c r="C36" s="31">
        <v>4301071091</v>
      </c>
      <c r="D36" s="287">
        <v>4620207490044</v>
      </c>
      <c r="E36" s="288"/>
      <c r="F36" s="277">
        <v>0.7</v>
      </c>
      <c r="G36" s="32">
        <v>8</v>
      </c>
      <c r="H36" s="277">
        <v>5.6</v>
      </c>
      <c r="I36" s="277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4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3"/>
      <c r="R36" s="283"/>
      <c r="S36" s="283"/>
      <c r="T36" s="284"/>
      <c r="U36" s="34"/>
      <c r="V36" s="34"/>
      <c r="W36" s="35" t="s">
        <v>70</v>
      </c>
      <c r="X36" s="278">
        <v>0</v>
      </c>
      <c r="Y36" s="27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99"/>
      <c r="B37" s="293"/>
      <c r="C37" s="293"/>
      <c r="D37" s="293"/>
      <c r="E37" s="293"/>
      <c r="F37" s="293"/>
      <c r="G37" s="293"/>
      <c r="H37" s="293"/>
      <c r="I37" s="293"/>
      <c r="J37" s="293"/>
      <c r="K37" s="293"/>
      <c r="L37" s="293"/>
      <c r="M37" s="293"/>
      <c r="N37" s="293"/>
      <c r="O37" s="300"/>
      <c r="P37" s="289" t="s">
        <v>73</v>
      </c>
      <c r="Q37" s="290"/>
      <c r="R37" s="290"/>
      <c r="S37" s="290"/>
      <c r="T37" s="290"/>
      <c r="U37" s="290"/>
      <c r="V37" s="291"/>
      <c r="W37" s="37" t="s">
        <v>70</v>
      </c>
      <c r="X37" s="280">
        <f>IFERROR(SUM(X34:X36),"0")</f>
        <v>12</v>
      </c>
      <c r="Y37" s="280">
        <f>IFERROR(SUM(Y34:Y36),"0")</f>
        <v>12</v>
      </c>
      <c r="Z37" s="280">
        <f>IFERROR(IF(Z34="",0,Z34),"0")+IFERROR(IF(Z35="",0,Z35),"0")+IFERROR(IF(Z36="",0,Z36),"0")</f>
        <v>0.186</v>
      </c>
      <c r="AA37" s="281"/>
      <c r="AB37" s="281"/>
      <c r="AC37" s="281"/>
    </row>
    <row r="38" spans="1:68" x14ac:dyDescent="0.2">
      <c r="A38" s="293"/>
      <c r="B38" s="293"/>
      <c r="C38" s="293"/>
      <c r="D38" s="293"/>
      <c r="E38" s="293"/>
      <c r="F38" s="293"/>
      <c r="G38" s="293"/>
      <c r="H38" s="293"/>
      <c r="I38" s="293"/>
      <c r="J38" s="293"/>
      <c r="K38" s="293"/>
      <c r="L38" s="293"/>
      <c r="M38" s="293"/>
      <c r="N38" s="293"/>
      <c r="O38" s="300"/>
      <c r="P38" s="289" t="s">
        <v>73</v>
      </c>
      <c r="Q38" s="290"/>
      <c r="R38" s="290"/>
      <c r="S38" s="290"/>
      <c r="T38" s="290"/>
      <c r="U38" s="290"/>
      <c r="V38" s="291"/>
      <c r="W38" s="37" t="s">
        <v>74</v>
      </c>
      <c r="X38" s="280">
        <f>IFERROR(SUMPRODUCT(X34:X36*H34:H36),"0")</f>
        <v>67.199999999999989</v>
      </c>
      <c r="Y38" s="280">
        <f>IFERROR(SUMPRODUCT(Y34:Y36*H34:H36),"0")</f>
        <v>67.199999999999989</v>
      </c>
      <c r="Z38" s="37"/>
      <c r="AA38" s="281"/>
      <c r="AB38" s="281"/>
      <c r="AC38" s="281"/>
    </row>
    <row r="39" spans="1:68" ht="16.5" customHeight="1" x14ac:dyDescent="0.25">
      <c r="A39" s="312" t="s">
        <v>95</v>
      </c>
      <c r="B39" s="293"/>
      <c r="C39" s="293"/>
      <c r="D39" s="293"/>
      <c r="E39" s="293"/>
      <c r="F39" s="293"/>
      <c r="G39" s="293"/>
      <c r="H39" s="293"/>
      <c r="I39" s="293"/>
      <c r="J39" s="293"/>
      <c r="K39" s="293"/>
      <c r="L39" s="293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73"/>
      <c r="AB39" s="273"/>
      <c r="AC39" s="273"/>
    </row>
    <row r="40" spans="1:68" ht="14.25" customHeight="1" x14ac:dyDescent="0.25">
      <c r="A40" s="292" t="s">
        <v>64</v>
      </c>
      <c r="B40" s="293"/>
      <c r="C40" s="293"/>
      <c r="D40" s="293"/>
      <c r="E40" s="293"/>
      <c r="F40" s="293"/>
      <c r="G40" s="293"/>
      <c r="H40" s="293"/>
      <c r="I40" s="293"/>
      <c r="J40" s="293"/>
      <c r="K40" s="293"/>
      <c r="L40" s="293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74"/>
      <c r="AB40" s="274"/>
      <c r="AC40" s="274"/>
    </row>
    <row r="41" spans="1:68" ht="27" customHeight="1" x14ac:dyDescent="0.25">
      <c r="A41" s="54" t="s">
        <v>96</v>
      </c>
      <c r="B41" s="54" t="s">
        <v>97</v>
      </c>
      <c r="C41" s="31">
        <v>4301071044</v>
      </c>
      <c r="D41" s="287">
        <v>4607111039385</v>
      </c>
      <c r="E41" s="288"/>
      <c r="F41" s="277">
        <v>0.7</v>
      </c>
      <c r="G41" s="32">
        <v>10</v>
      </c>
      <c r="H41" s="277">
        <v>7</v>
      </c>
      <c r="I41" s="277">
        <v>7.3</v>
      </c>
      <c r="J41" s="32">
        <v>84</v>
      </c>
      <c r="K41" s="32" t="s">
        <v>67</v>
      </c>
      <c r="L41" s="32" t="s">
        <v>68</v>
      </c>
      <c r="M41" s="33" t="s">
        <v>69</v>
      </c>
      <c r="N41" s="33"/>
      <c r="O41" s="32">
        <v>180</v>
      </c>
      <c r="P41" s="43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3"/>
      <c r="R41" s="283"/>
      <c r="S41" s="283"/>
      <c r="T41" s="284"/>
      <c r="U41" s="34"/>
      <c r="V41" s="34"/>
      <c r="W41" s="35" t="s">
        <v>70</v>
      </c>
      <c r="X41" s="278">
        <v>48</v>
      </c>
      <c r="Y41" s="279">
        <f>IFERROR(IF(X41="","",X41),"")</f>
        <v>48</v>
      </c>
      <c r="Z41" s="36">
        <f>IFERROR(IF(X41="","",X41*0.0155),"")</f>
        <v>0.74399999999999999</v>
      </c>
      <c r="AA41" s="56"/>
      <c r="AB41" s="57"/>
      <c r="AC41" s="84" t="s">
        <v>98</v>
      </c>
      <c r="AG41" s="67"/>
      <c r="AJ41" s="71" t="s">
        <v>72</v>
      </c>
      <c r="AK41" s="71">
        <v>1</v>
      </c>
      <c r="BB41" s="85" t="s">
        <v>1</v>
      </c>
      <c r="BM41" s="67">
        <f>IFERROR(X41*I41,"0")</f>
        <v>350.4</v>
      </c>
      <c r="BN41" s="67">
        <f>IFERROR(Y41*I41,"0")</f>
        <v>350.4</v>
      </c>
      <c r="BO41" s="67">
        <f>IFERROR(X41/J41,"0")</f>
        <v>0.5714285714285714</v>
      </c>
      <c r="BP41" s="67">
        <f>IFERROR(Y41/J41,"0")</f>
        <v>0.5714285714285714</v>
      </c>
    </row>
    <row r="42" spans="1:68" ht="27" customHeight="1" x14ac:dyDescent="0.25">
      <c r="A42" s="54" t="s">
        <v>99</v>
      </c>
      <c r="B42" s="54" t="s">
        <v>100</v>
      </c>
      <c r="C42" s="31">
        <v>4301071031</v>
      </c>
      <c r="D42" s="287">
        <v>4607111038982</v>
      </c>
      <c r="E42" s="288"/>
      <c r="F42" s="277">
        <v>0.7</v>
      </c>
      <c r="G42" s="32">
        <v>10</v>
      </c>
      <c r="H42" s="277">
        <v>7</v>
      </c>
      <c r="I42" s="277">
        <v>7.2859999999999996</v>
      </c>
      <c r="J42" s="32">
        <v>84</v>
      </c>
      <c r="K42" s="32" t="s">
        <v>67</v>
      </c>
      <c r="L42" s="32" t="s">
        <v>68</v>
      </c>
      <c r="M42" s="33" t="s">
        <v>69</v>
      </c>
      <c r="N42" s="33"/>
      <c r="O42" s="32">
        <v>180</v>
      </c>
      <c r="P42" s="33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3"/>
      <c r="R42" s="283"/>
      <c r="S42" s="283"/>
      <c r="T42" s="284"/>
      <c r="U42" s="34"/>
      <c r="V42" s="34"/>
      <c r="W42" s="35" t="s">
        <v>70</v>
      </c>
      <c r="X42" s="278">
        <v>0</v>
      </c>
      <c r="Y42" s="279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101</v>
      </c>
      <c r="AG42" s="67"/>
      <c r="AJ42" s="71" t="s">
        <v>72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102</v>
      </c>
      <c r="B43" s="54" t="s">
        <v>103</v>
      </c>
      <c r="C43" s="31">
        <v>4301071046</v>
      </c>
      <c r="D43" s="287">
        <v>4607111039354</v>
      </c>
      <c r="E43" s="288"/>
      <c r="F43" s="277">
        <v>0.4</v>
      </c>
      <c r="G43" s="32">
        <v>16</v>
      </c>
      <c r="H43" s="277">
        <v>6.4</v>
      </c>
      <c r="I43" s="277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37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3"/>
      <c r="R43" s="283"/>
      <c r="S43" s="283"/>
      <c r="T43" s="284"/>
      <c r="U43" s="34"/>
      <c r="V43" s="34"/>
      <c r="W43" s="35" t="s">
        <v>70</v>
      </c>
      <c r="X43" s="278">
        <v>0</v>
      </c>
      <c r="Y43" s="27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101</v>
      </c>
      <c r="AG43" s="67"/>
      <c r="AJ43" s="71" t="s">
        <v>72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104</v>
      </c>
      <c r="B44" s="54" t="s">
        <v>105</v>
      </c>
      <c r="C44" s="31">
        <v>4301071047</v>
      </c>
      <c r="D44" s="287">
        <v>4607111039330</v>
      </c>
      <c r="E44" s="288"/>
      <c r="F44" s="277">
        <v>0.7</v>
      </c>
      <c r="G44" s="32">
        <v>10</v>
      </c>
      <c r="H44" s="277">
        <v>7</v>
      </c>
      <c r="I44" s="277">
        <v>7.3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2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3"/>
      <c r="R44" s="283"/>
      <c r="S44" s="283"/>
      <c r="T44" s="284"/>
      <c r="U44" s="34"/>
      <c r="V44" s="34"/>
      <c r="W44" s="35" t="s">
        <v>70</v>
      </c>
      <c r="X44" s="278">
        <v>0</v>
      </c>
      <c r="Y44" s="27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101</v>
      </c>
      <c r="AG44" s="67"/>
      <c r="AJ44" s="71" t="s">
        <v>72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99"/>
      <c r="B45" s="293"/>
      <c r="C45" s="293"/>
      <c r="D45" s="293"/>
      <c r="E45" s="293"/>
      <c r="F45" s="293"/>
      <c r="G45" s="293"/>
      <c r="H45" s="293"/>
      <c r="I45" s="293"/>
      <c r="J45" s="293"/>
      <c r="K45" s="293"/>
      <c r="L45" s="293"/>
      <c r="M45" s="293"/>
      <c r="N45" s="293"/>
      <c r="O45" s="300"/>
      <c r="P45" s="289" t="s">
        <v>73</v>
      </c>
      <c r="Q45" s="290"/>
      <c r="R45" s="290"/>
      <c r="S45" s="290"/>
      <c r="T45" s="290"/>
      <c r="U45" s="290"/>
      <c r="V45" s="291"/>
      <c r="W45" s="37" t="s">
        <v>70</v>
      </c>
      <c r="X45" s="280">
        <f>IFERROR(SUM(X41:X44),"0")</f>
        <v>48</v>
      </c>
      <c r="Y45" s="280">
        <f>IFERROR(SUM(Y41:Y44),"0")</f>
        <v>48</v>
      </c>
      <c r="Z45" s="280">
        <f>IFERROR(IF(Z41="",0,Z41),"0")+IFERROR(IF(Z42="",0,Z42),"0")+IFERROR(IF(Z43="",0,Z43),"0")+IFERROR(IF(Z44="",0,Z44),"0")</f>
        <v>0.74399999999999999</v>
      </c>
      <c r="AA45" s="281"/>
      <c r="AB45" s="281"/>
      <c r="AC45" s="281"/>
    </row>
    <row r="46" spans="1:68" x14ac:dyDescent="0.2">
      <c r="A46" s="293"/>
      <c r="B46" s="293"/>
      <c r="C46" s="293"/>
      <c r="D46" s="293"/>
      <c r="E46" s="293"/>
      <c r="F46" s="293"/>
      <c r="G46" s="293"/>
      <c r="H46" s="293"/>
      <c r="I46" s="293"/>
      <c r="J46" s="293"/>
      <c r="K46" s="293"/>
      <c r="L46" s="293"/>
      <c r="M46" s="293"/>
      <c r="N46" s="293"/>
      <c r="O46" s="300"/>
      <c r="P46" s="289" t="s">
        <v>73</v>
      </c>
      <c r="Q46" s="290"/>
      <c r="R46" s="290"/>
      <c r="S46" s="290"/>
      <c r="T46" s="290"/>
      <c r="U46" s="290"/>
      <c r="V46" s="291"/>
      <c r="W46" s="37" t="s">
        <v>74</v>
      </c>
      <c r="X46" s="280">
        <f>IFERROR(SUMPRODUCT(X41:X44*H41:H44),"0")</f>
        <v>336</v>
      </c>
      <c r="Y46" s="280">
        <f>IFERROR(SUMPRODUCT(Y41:Y44*H41:H44),"0")</f>
        <v>336</v>
      </c>
      <c r="Z46" s="37"/>
      <c r="AA46" s="281"/>
      <c r="AB46" s="281"/>
      <c r="AC46" s="281"/>
    </row>
    <row r="47" spans="1:68" ht="16.5" customHeight="1" x14ac:dyDescent="0.25">
      <c r="A47" s="312" t="s">
        <v>106</v>
      </c>
      <c r="B47" s="293"/>
      <c r="C47" s="293"/>
      <c r="D47" s="293"/>
      <c r="E47" s="293"/>
      <c r="F47" s="293"/>
      <c r="G47" s="293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73"/>
      <c r="AB47" s="273"/>
      <c r="AC47" s="273"/>
    </row>
    <row r="48" spans="1:68" ht="14.25" customHeight="1" x14ac:dyDescent="0.25">
      <c r="A48" s="292" t="s">
        <v>64</v>
      </c>
      <c r="B48" s="293"/>
      <c r="C48" s="293"/>
      <c r="D48" s="293"/>
      <c r="E48" s="293"/>
      <c r="F48" s="293"/>
      <c r="G48" s="293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74"/>
      <c r="AB48" s="274"/>
      <c r="AC48" s="274"/>
    </row>
    <row r="49" spans="1:68" ht="16.5" customHeight="1" x14ac:dyDescent="0.25">
      <c r="A49" s="54" t="s">
        <v>107</v>
      </c>
      <c r="B49" s="54" t="s">
        <v>108</v>
      </c>
      <c r="C49" s="31">
        <v>4301071073</v>
      </c>
      <c r="D49" s="287">
        <v>4620207490822</v>
      </c>
      <c r="E49" s="288"/>
      <c r="F49" s="277">
        <v>0.43</v>
      </c>
      <c r="G49" s="32">
        <v>8</v>
      </c>
      <c r="H49" s="277">
        <v>3.44</v>
      </c>
      <c r="I49" s="27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3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3"/>
      <c r="R49" s="283"/>
      <c r="S49" s="283"/>
      <c r="T49" s="284"/>
      <c r="U49" s="34"/>
      <c r="V49" s="34"/>
      <c r="W49" s="35" t="s">
        <v>70</v>
      </c>
      <c r="X49" s="278">
        <v>0</v>
      </c>
      <c r="Y49" s="27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109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99"/>
      <c r="B50" s="293"/>
      <c r="C50" s="293"/>
      <c r="D50" s="293"/>
      <c r="E50" s="293"/>
      <c r="F50" s="293"/>
      <c r="G50" s="293"/>
      <c r="H50" s="293"/>
      <c r="I50" s="293"/>
      <c r="J50" s="293"/>
      <c r="K50" s="293"/>
      <c r="L50" s="293"/>
      <c r="M50" s="293"/>
      <c r="N50" s="293"/>
      <c r="O50" s="300"/>
      <c r="P50" s="289" t="s">
        <v>73</v>
      </c>
      <c r="Q50" s="290"/>
      <c r="R50" s="290"/>
      <c r="S50" s="290"/>
      <c r="T50" s="290"/>
      <c r="U50" s="290"/>
      <c r="V50" s="291"/>
      <c r="W50" s="37" t="s">
        <v>70</v>
      </c>
      <c r="X50" s="280">
        <f>IFERROR(SUM(X49:X49),"0")</f>
        <v>0</v>
      </c>
      <c r="Y50" s="280">
        <f>IFERROR(SUM(Y49:Y49),"0")</f>
        <v>0</v>
      </c>
      <c r="Z50" s="280">
        <f>IFERROR(IF(Z49="",0,Z49),"0")</f>
        <v>0</v>
      </c>
      <c r="AA50" s="281"/>
      <c r="AB50" s="281"/>
      <c r="AC50" s="281"/>
    </row>
    <row r="51" spans="1:68" x14ac:dyDescent="0.2">
      <c r="A51" s="293"/>
      <c r="B51" s="293"/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3"/>
      <c r="N51" s="293"/>
      <c r="O51" s="300"/>
      <c r="P51" s="289" t="s">
        <v>73</v>
      </c>
      <c r="Q51" s="290"/>
      <c r="R51" s="290"/>
      <c r="S51" s="290"/>
      <c r="T51" s="290"/>
      <c r="U51" s="290"/>
      <c r="V51" s="291"/>
      <c r="W51" s="37" t="s">
        <v>74</v>
      </c>
      <c r="X51" s="280">
        <f>IFERROR(SUMPRODUCT(X49:X49*H49:H49),"0")</f>
        <v>0</v>
      </c>
      <c r="Y51" s="280">
        <f>IFERROR(SUMPRODUCT(Y49:Y49*H49:H49),"0")</f>
        <v>0</v>
      </c>
      <c r="Z51" s="37"/>
      <c r="AA51" s="281"/>
      <c r="AB51" s="281"/>
      <c r="AC51" s="281"/>
    </row>
    <row r="52" spans="1:68" ht="14.25" customHeight="1" x14ac:dyDescent="0.25">
      <c r="A52" s="292" t="s">
        <v>110</v>
      </c>
      <c r="B52" s="293"/>
      <c r="C52" s="293"/>
      <c r="D52" s="293"/>
      <c r="E52" s="293"/>
      <c r="F52" s="293"/>
      <c r="G52" s="293"/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74"/>
      <c r="AB52" s="274"/>
      <c r="AC52" s="274"/>
    </row>
    <row r="53" spans="1:68" ht="16.5" customHeight="1" x14ac:dyDescent="0.25">
      <c r="A53" s="54" t="s">
        <v>111</v>
      </c>
      <c r="B53" s="54" t="s">
        <v>112</v>
      </c>
      <c r="C53" s="31">
        <v>4301100087</v>
      </c>
      <c r="D53" s="287">
        <v>4607111039743</v>
      </c>
      <c r="E53" s="288"/>
      <c r="F53" s="277">
        <v>0.18</v>
      </c>
      <c r="G53" s="32">
        <v>6</v>
      </c>
      <c r="H53" s="277">
        <v>1.08</v>
      </c>
      <c r="I53" s="277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3"/>
      <c r="R53" s="283"/>
      <c r="S53" s="283"/>
      <c r="T53" s="284"/>
      <c r="U53" s="34"/>
      <c r="V53" s="34"/>
      <c r="W53" s="35" t="s">
        <v>70</v>
      </c>
      <c r="X53" s="278">
        <v>0</v>
      </c>
      <c r="Y53" s="27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113</v>
      </c>
      <c r="AG53" s="67"/>
      <c r="AJ53" s="71" t="s">
        <v>72</v>
      </c>
      <c r="AK53" s="71">
        <v>1</v>
      </c>
      <c r="BB53" s="95" t="s">
        <v>82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99"/>
      <c r="B54" s="293"/>
      <c r="C54" s="293"/>
      <c r="D54" s="293"/>
      <c r="E54" s="293"/>
      <c r="F54" s="293"/>
      <c r="G54" s="293"/>
      <c r="H54" s="293"/>
      <c r="I54" s="293"/>
      <c r="J54" s="293"/>
      <c r="K54" s="293"/>
      <c r="L54" s="293"/>
      <c r="M54" s="293"/>
      <c r="N54" s="293"/>
      <c r="O54" s="300"/>
      <c r="P54" s="289" t="s">
        <v>73</v>
      </c>
      <c r="Q54" s="290"/>
      <c r="R54" s="290"/>
      <c r="S54" s="290"/>
      <c r="T54" s="290"/>
      <c r="U54" s="290"/>
      <c r="V54" s="291"/>
      <c r="W54" s="37" t="s">
        <v>70</v>
      </c>
      <c r="X54" s="280">
        <f>IFERROR(SUM(X53:X53),"0")</f>
        <v>0</v>
      </c>
      <c r="Y54" s="280">
        <f>IFERROR(SUM(Y53:Y53),"0")</f>
        <v>0</v>
      </c>
      <c r="Z54" s="280">
        <f>IFERROR(IF(Z53="",0,Z53),"0")</f>
        <v>0</v>
      </c>
      <c r="AA54" s="281"/>
      <c r="AB54" s="281"/>
      <c r="AC54" s="281"/>
    </row>
    <row r="55" spans="1:68" x14ac:dyDescent="0.2">
      <c r="A55" s="293"/>
      <c r="B55" s="293"/>
      <c r="C55" s="293"/>
      <c r="D55" s="293"/>
      <c r="E55" s="293"/>
      <c r="F55" s="293"/>
      <c r="G55" s="293"/>
      <c r="H55" s="293"/>
      <c r="I55" s="293"/>
      <c r="J55" s="293"/>
      <c r="K55" s="293"/>
      <c r="L55" s="293"/>
      <c r="M55" s="293"/>
      <c r="N55" s="293"/>
      <c r="O55" s="300"/>
      <c r="P55" s="289" t="s">
        <v>73</v>
      </c>
      <c r="Q55" s="290"/>
      <c r="R55" s="290"/>
      <c r="S55" s="290"/>
      <c r="T55" s="290"/>
      <c r="U55" s="290"/>
      <c r="V55" s="291"/>
      <c r="W55" s="37" t="s">
        <v>74</v>
      </c>
      <c r="X55" s="280">
        <f>IFERROR(SUMPRODUCT(X53:X53*H53:H53),"0")</f>
        <v>0</v>
      </c>
      <c r="Y55" s="280">
        <f>IFERROR(SUMPRODUCT(Y53:Y53*H53:H53),"0")</f>
        <v>0</v>
      </c>
      <c r="Z55" s="37"/>
      <c r="AA55" s="281"/>
      <c r="AB55" s="281"/>
      <c r="AC55" s="281"/>
    </row>
    <row r="56" spans="1:68" ht="14.25" customHeight="1" x14ac:dyDescent="0.25">
      <c r="A56" s="292" t="s">
        <v>77</v>
      </c>
      <c r="B56" s="293"/>
      <c r="C56" s="293"/>
      <c r="D56" s="293"/>
      <c r="E56" s="293"/>
      <c r="F56" s="293"/>
      <c r="G56" s="293"/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74"/>
      <c r="AB56" s="274"/>
      <c r="AC56" s="274"/>
    </row>
    <row r="57" spans="1:68" ht="16.5" customHeight="1" x14ac:dyDescent="0.25">
      <c r="A57" s="54" t="s">
        <v>114</v>
      </c>
      <c r="B57" s="54" t="s">
        <v>115</v>
      </c>
      <c r="C57" s="31">
        <v>4301132194</v>
      </c>
      <c r="D57" s="287">
        <v>4607111039712</v>
      </c>
      <c r="E57" s="288"/>
      <c r="F57" s="277">
        <v>0.2</v>
      </c>
      <c r="G57" s="32">
        <v>6</v>
      </c>
      <c r="H57" s="277">
        <v>1.2</v>
      </c>
      <c r="I57" s="277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56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3"/>
      <c r="R57" s="283"/>
      <c r="S57" s="283"/>
      <c r="T57" s="284"/>
      <c r="U57" s="34"/>
      <c r="V57" s="34"/>
      <c r="W57" s="35" t="s">
        <v>70</v>
      </c>
      <c r="X57" s="278">
        <v>0</v>
      </c>
      <c r="Y57" s="27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116</v>
      </c>
      <c r="AG57" s="67"/>
      <c r="AJ57" s="71" t="s">
        <v>72</v>
      </c>
      <c r="AK57" s="71">
        <v>1</v>
      </c>
      <c r="BB57" s="97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99"/>
      <c r="B58" s="293"/>
      <c r="C58" s="293"/>
      <c r="D58" s="293"/>
      <c r="E58" s="293"/>
      <c r="F58" s="293"/>
      <c r="G58" s="293"/>
      <c r="H58" s="293"/>
      <c r="I58" s="293"/>
      <c r="J58" s="293"/>
      <c r="K58" s="293"/>
      <c r="L58" s="293"/>
      <c r="M58" s="293"/>
      <c r="N58" s="293"/>
      <c r="O58" s="300"/>
      <c r="P58" s="289" t="s">
        <v>73</v>
      </c>
      <c r="Q58" s="290"/>
      <c r="R58" s="290"/>
      <c r="S58" s="290"/>
      <c r="T58" s="290"/>
      <c r="U58" s="290"/>
      <c r="V58" s="291"/>
      <c r="W58" s="37" t="s">
        <v>70</v>
      </c>
      <c r="X58" s="280">
        <f>IFERROR(SUM(X57:X57),"0")</f>
        <v>0</v>
      </c>
      <c r="Y58" s="280">
        <f>IFERROR(SUM(Y57:Y57),"0")</f>
        <v>0</v>
      </c>
      <c r="Z58" s="280">
        <f>IFERROR(IF(Z57="",0,Z57),"0")</f>
        <v>0</v>
      </c>
      <c r="AA58" s="281"/>
      <c r="AB58" s="281"/>
      <c r="AC58" s="281"/>
    </row>
    <row r="59" spans="1:68" x14ac:dyDescent="0.2">
      <c r="A59" s="293"/>
      <c r="B59" s="293"/>
      <c r="C59" s="293"/>
      <c r="D59" s="293"/>
      <c r="E59" s="293"/>
      <c r="F59" s="293"/>
      <c r="G59" s="293"/>
      <c r="H59" s="293"/>
      <c r="I59" s="293"/>
      <c r="J59" s="293"/>
      <c r="K59" s="293"/>
      <c r="L59" s="293"/>
      <c r="M59" s="293"/>
      <c r="N59" s="293"/>
      <c r="O59" s="300"/>
      <c r="P59" s="289" t="s">
        <v>73</v>
      </c>
      <c r="Q59" s="290"/>
      <c r="R59" s="290"/>
      <c r="S59" s="290"/>
      <c r="T59" s="290"/>
      <c r="U59" s="290"/>
      <c r="V59" s="291"/>
      <c r="W59" s="37" t="s">
        <v>74</v>
      </c>
      <c r="X59" s="280">
        <f>IFERROR(SUMPRODUCT(X57:X57*H57:H57),"0")</f>
        <v>0</v>
      </c>
      <c r="Y59" s="280">
        <f>IFERROR(SUMPRODUCT(Y57:Y57*H57:H57),"0")</f>
        <v>0</v>
      </c>
      <c r="Z59" s="37"/>
      <c r="AA59" s="281"/>
      <c r="AB59" s="281"/>
      <c r="AC59" s="281"/>
    </row>
    <row r="60" spans="1:68" ht="14.25" customHeight="1" x14ac:dyDescent="0.25">
      <c r="A60" s="292" t="s">
        <v>117</v>
      </c>
      <c r="B60" s="293"/>
      <c r="C60" s="293"/>
      <c r="D60" s="293"/>
      <c r="E60" s="293"/>
      <c r="F60" s="293"/>
      <c r="G60" s="293"/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74"/>
      <c r="AB60" s="274"/>
      <c r="AC60" s="274"/>
    </row>
    <row r="61" spans="1:68" ht="16.5" customHeight="1" x14ac:dyDescent="0.25">
      <c r="A61" s="54" t="s">
        <v>118</v>
      </c>
      <c r="B61" s="54" t="s">
        <v>119</v>
      </c>
      <c r="C61" s="31">
        <v>4301136018</v>
      </c>
      <c r="D61" s="287">
        <v>4607111037008</v>
      </c>
      <c r="E61" s="288"/>
      <c r="F61" s="277">
        <v>0.36</v>
      </c>
      <c r="G61" s="32">
        <v>4</v>
      </c>
      <c r="H61" s="277">
        <v>1.44</v>
      </c>
      <c r="I61" s="277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3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3"/>
      <c r="R61" s="283"/>
      <c r="S61" s="283"/>
      <c r="T61" s="284"/>
      <c r="U61" s="34"/>
      <c r="V61" s="34"/>
      <c r="W61" s="35" t="s">
        <v>70</v>
      </c>
      <c r="X61" s="278">
        <v>0</v>
      </c>
      <c r="Y61" s="27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120</v>
      </c>
      <c r="AG61" s="67"/>
      <c r="AJ61" s="71" t="s">
        <v>72</v>
      </c>
      <c r="AK61" s="71">
        <v>1</v>
      </c>
      <c r="BB61" s="99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121</v>
      </c>
      <c r="B62" s="54" t="s">
        <v>122</v>
      </c>
      <c r="C62" s="31">
        <v>4301136015</v>
      </c>
      <c r="D62" s="287">
        <v>4607111037398</v>
      </c>
      <c r="E62" s="288"/>
      <c r="F62" s="277">
        <v>0.09</v>
      </c>
      <c r="G62" s="32">
        <v>24</v>
      </c>
      <c r="H62" s="277">
        <v>2.16</v>
      </c>
      <c r="I62" s="277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4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3"/>
      <c r="R62" s="283"/>
      <c r="S62" s="283"/>
      <c r="T62" s="284"/>
      <c r="U62" s="34"/>
      <c r="V62" s="34"/>
      <c r="W62" s="35" t="s">
        <v>70</v>
      </c>
      <c r="X62" s="278">
        <v>0</v>
      </c>
      <c r="Y62" s="27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120</v>
      </c>
      <c r="AG62" s="67"/>
      <c r="AJ62" s="71" t="s">
        <v>72</v>
      </c>
      <c r="AK62" s="71">
        <v>1</v>
      </c>
      <c r="BB62" s="101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99"/>
      <c r="B63" s="293"/>
      <c r="C63" s="293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300"/>
      <c r="P63" s="289" t="s">
        <v>73</v>
      </c>
      <c r="Q63" s="290"/>
      <c r="R63" s="290"/>
      <c r="S63" s="290"/>
      <c r="T63" s="290"/>
      <c r="U63" s="290"/>
      <c r="V63" s="291"/>
      <c r="W63" s="37" t="s">
        <v>70</v>
      </c>
      <c r="X63" s="280">
        <f>IFERROR(SUM(X61:X62),"0")</f>
        <v>0</v>
      </c>
      <c r="Y63" s="280">
        <f>IFERROR(SUM(Y61:Y62),"0")</f>
        <v>0</v>
      </c>
      <c r="Z63" s="280">
        <f>IFERROR(IF(Z61="",0,Z61),"0")+IFERROR(IF(Z62="",0,Z62),"0")</f>
        <v>0</v>
      </c>
      <c r="AA63" s="281"/>
      <c r="AB63" s="281"/>
      <c r="AC63" s="281"/>
    </row>
    <row r="64" spans="1:68" x14ac:dyDescent="0.2">
      <c r="A64" s="293"/>
      <c r="B64" s="293"/>
      <c r="C64" s="293"/>
      <c r="D64" s="293"/>
      <c r="E64" s="293"/>
      <c r="F64" s="293"/>
      <c r="G64" s="293"/>
      <c r="H64" s="293"/>
      <c r="I64" s="293"/>
      <c r="J64" s="293"/>
      <c r="K64" s="293"/>
      <c r="L64" s="293"/>
      <c r="M64" s="293"/>
      <c r="N64" s="293"/>
      <c r="O64" s="300"/>
      <c r="P64" s="289" t="s">
        <v>73</v>
      </c>
      <c r="Q64" s="290"/>
      <c r="R64" s="290"/>
      <c r="S64" s="290"/>
      <c r="T64" s="290"/>
      <c r="U64" s="290"/>
      <c r="V64" s="291"/>
      <c r="W64" s="37" t="s">
        <v>74</v>
      </c>
      <c r="X64" s="280">
        <f>IFERROR(SUMPRODUCT(X61:X62*H61:H62),"0")</f>
        <v>0</v>
      </c>
      <c r="Y64" s="280">
        <f>IFERROR(SUMPRODUCT(Y61:Y62*H61:H62),"0")</f>
        <v>0</v>
      </c>
      <c r="Z64" s="37"/>
      <c r="AA64" s="281"/>
      <c r="AB64" s="281"/>
      <c r="AC64" s="281"/>
    </row>
    <row r="65" spans="1:68" ht="14.25" customHeight="1" x14ac:dyDescent="0.25">
      <c r="A65" s="292" t="s">
        <v>123</v>
      </c>
      <c r="B65" s="293"/>
      <c r="C65" s="293"/>
      <c r="D65" s="293"/>
      <c r="E65" s="293"/>
      <c r="F65" s="293"/>
      <c r="G65" s="293"/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74"/>
      <c r="AB65" s="274"/>
      <c r="AC65" s="274"/>
    </row>
    <row r="66" spans="1:68" ht="16.5" customHeight="1" x14ac:dyDescent="0.25">
      <c r="A66" s="54" t="s">
        <v>124</v>
      </c>
      <c r="B66" s="54" t="s">
        <v>125</v>
      </c>
      <c r="C66" s="31">
        <v>4301135664</v>
      </c>
      <c r="D66" s="287">
        <v>4607111039705</v>
      </c>
      <c r="E66" s="288"/>
      <c r="F66" s="277">
        <v>0.2</v>
      </c>
      <c r="G66" s="32">
        <v>6</v>
      </c>
      <c r="H66" s="277">
        <v>1.2</v>
      </c>
      <c r="I66" s="277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6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3"/>
      <c r="R66" s="283"/>
      <c r="S66" s="283"/>
      <c r="T66" s="284"/>
      <c r="U66" s="34"/>
      <c r="V66" s="34"/>
      <c r="W66" s="35" t="s">
        <v>70</v>
      </c>
      <c r="X66" s="278">
        <v>0</v>
      </c>
      <c r="Y66" s="27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120</v>
      </c>
      <c r="AG66" s="67"/>
      <c r="AJ66" s="71" t="s">
        <v>72</v>
      </c>
      <c r="AK66" s="71">
        <v>1</v>
      </c>
      <c r="BB66" s="103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126</v>
      </c>
      <c r="B67" s="54" t="s">
        <v>127</v>
      </c>
      <c r="C67" s="31">
        <v>4301135665</v>
      </c>
      <c r="D67" s="287">
        <v>4607111039729</v>
      </c>
      <c r="E67" s="288"/>
      <c r="F67" s="277">
        <v>0.2</v>
      </c>
      <c r="G67" s="32">
        <v>6</v>
      </c>
      <c r="H67" s="277">
        <v>1.2</v>
      </c>
      <c r="I67" s="277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5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3"/>
      <c r="R67" s="283"/>
      <c r="S67" s="283"/>
      <c r="T67" s="284"/>
      <c r="U67" s="34"/>
      <c r="V67" s="34"/>
      <c r="W67" s="35" t="s">
        <v>70</v>
      </c>
      <c r="X67" s="278">
        <v>0</v>
      </c>
      <c r="Y67" s="27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128</v>
      </c>
      <c r="AG67" s="67"/>
      <c r="AJ67" s="71" t="s">
        <v>72</v>
      </c>
      <c r="AK67" s="71">
        <v>1</v>
      </c>
      <c r="BB67" s="105" t="s">
        <v>82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129</v>
      </c>
      <c r="B68" s="54" t="s">
        <v>130</v>
      </c>
      <c r="C68" s="31">
        <v>4301135702</v>
      </c>
      <c r="D68" s="287">
        <v>4620207490228</v>
      </c>
      <c r="E68" s="288"/>
      <c r="F68" s="277">
        <v>0.2</v>
      </c>
      <c r="G68" s="32">
        <v>6</v>
      </c>
      <c r="H68" s="277">
        <v>1.2</v>
      </c>
      <c r="I68" s="277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66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3"/>
      <c r="R68" s="283"/>
      <c r="S68" s="283"/>
      <c r="T68" s="284"/>
      <c r="U68" s="34"/>
      <c r="V68" s="34"/>
      <c r="W68" s="35" t="s">
        <v>70</v>
      </c>
      <c r="X68" s="278">
        <v>0</v>
      </c>
      <c r="Y68" s="27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128</v>
      </c>
      <c r="AG68" s="67"/>
      <c r="AJ68" s="71" t="s">
        <v>72</v>
      </c>
      <c r="AK68" s="71">
        <v>1</v>
      </c>
      <c r="BB68" s="107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99"/>
      <c r="B69" s="293"/>
      <c r="C69" s="293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300"/>
      <c r="P69" s="289" t="s">
        <v>73</v>
      </c>
      <c r="Q69" s="290"/>
      <c r="R69" s="290"/>
      <c r="S69" s="290"/>
      <c r="T69" s="290"/>
      <c r="U69" s="290"/>
      <c r="V69" s="291"/>
      <c r="W69" s="37" t="s">
        <v>70</v>
      </c>
      <c r="X69" s="280">
        <f>IFERROR(SUM(X66:X68),"0")</f>
        <v>0</v>
      </c>
      <c r="Y69" s="280">
        <f>IFERROR(SUM(Y66:Y68),"0")</f>
        <v>0</v>
      </c>
      <c r="Z69" s="280">
        <f>IFERROR(IF(Z66="",0,Z66),"0")+IFERROR(IF(Z67="",0,Z67),"0")+IFERROR(IF(Z68="",0,Z68),"0")</f>
        <v>0</v>
      </c>
      <c r="AA69" s="281"/>
      <c r="AB69" s="281"/>
      <c r="AC69" s="281"/>
    </row>
    <row r="70" spans="1:68" x14ac:dyDescent="0.2">
      <c r="A70" s="293"/>
      <c r="B70" s="293"/>
      <c r="C70" s="293"/>
      <c r="D70" s="293"/>
      <c r="E70" s="293"/>
      <c r="F70" s="293"/>
      <c r="G70" s="293"/>
      <c r="H70" s="293"/>
      <c r="I70" s="293"/>
      <c r="J70" s="293"/>
      <c r="K70" s="293"/>
      <c r="L70" s="293"/>
      <c r="M70" s="293"/>
      <c r="N70" s="293"/>
      <c r="O70" s="300"/>
      <c r="P70" s="289" t="s">
        <v>73</v>
      </c>
      <c r="Q70" s="290"/>
      <c r="R70" s="290"/>
      <c r="S70" s="290"/>
      <c r="T70" s="290"/>
      <c r="U70" s="290"/>
      <c r="V70" s="291"/>
      <c r="W70" s="37" t="s">
        <v>74</v>
      </c>
      <c r="X70" s="280">
        <f>IFERROR(SUMPRODUCT(X66:X68*H66:H68),"0")</f>
        <v>0</v>
      </c>
      <c r="Y70" s="280">
        <f>IFERROR(SUMPRODUCT(Y66:Y68*H66:H68),"0")</f>
        <v>0</v>
      </c>
      <c r="Z70" s="37"/>
      <c r="AA70" s="281"/>
      <c r="AB70" s="281"/>
      <c r="AC70" s="281"/>
    </row>
    <row r="71" spans="1:68" ht="16.5" customHeight="1" x14ac:dyDescent="0.25">
      <c r="A71" s="312" t="s">
        <v>131</v>
      </c>
      <c r="B71" s="293"/>
      <c r="C71" s="293"/>
      <c r="D71" s="293"/>
      <c r="E71" s="293"/>
      <c r="F71" s="293"/>
      <c r="G71" s="293"/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73"/>
      <c r="AB71" s="273"/>
      <c r="AC71" s="273"/>
    </row>
    <row r="72" spans="1:68" ht="14.25" customHeight="1" x14ac:dyDescent="0.25">
      <c r="A72" s="292" t="s">
        <v>64</v>
      </c>
      <c r="B72" s="293"/>
      <c r="C72" s="293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74"/>
      <c r="AB72" s="274"/>
      <c r="AC72" s="274"/>
    </row>
    <row r="73" spans="1:68" ht="27" customHeight="1" x14ac:dyDescent="0.25">
      <c r="A73" s="54" t="s">
        <v>132</v>
      </c>
      <c r="B73" s="54" t="s">
        <v>133</v>
      </c>
      <c r="C73" s="31">
        <v>4301070977</v>
      </c>
      <c r="D73" s="287">
        <v>4607111037411</v>
      </c>
      <c r="E73" s="288"/>
      <c r="F73" s="277">
        <v>2.7</v>
      </c>
      <c r="G73" s="32">
        <v>1</v>
      </c>
      <c r="H73" s="277">
        <v>2.7</v>
      </c>
      <c r="I73" s="277">
        <v>2.8132000000000001</v>
      </c>
      <c r="J73" s="32">
        <v>234</v>
      </c>
      <c r="K73" s="32" t="s">
        <v>134</v>
      </c>
      <c r="L73" s="32" t="s">
        <v>68</v>
      </c>
      <c r="M73" s="33" t="s">
        <v>69</v>
      </c>
      <c r="N73" s="33"/>
      <c r="O73" s="32">
        <v>180</v>
      </c>
      <c r="P73" s="28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3"/>
      <c r="R73" s="283"/>
      <c r="S73" s="283"/>
      <c r="T73" s="284"/>
      <c r="U73" s="34"/>
      <c r="V73" s="34"/>
      <c r="W73" s="35" t="s">
        <v>70</v>
      </c>
      <c r="X73" s="278">
        <v>0</v>
      </c>
      <c r="Y73" s="27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135</v>
      </c>
      <c r="AG73" s="67"/>
      <c r="AJ73" s="71" t="s">
        <v>72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136</v>
      </c>
      <c r="B74" s="54" t="s">
        <v>137</v>
      </c>
      <c r="C74" s="31">
        <v>4301070981</v>
      </c>
      <c r="D74" s="287">
        <v>4607111036728</v>
      </c>
      <c r="E74" s="288"/>
      <c r="F74" s="277">
        <v>5</v>
      </c>
      <c r="G74" s="32">
        <v>1</v>
      </c>
      <c r="H74" s="277">
        <v>5</v>
      </c>
      <c r="I74" s="277">
        <v>5.2131999999999996</v>
      </c>
      <c r="J74" s="32">
        <v>144</v>
      </c>
      <c r="K74" s="32" t="s">
        <v>67</v>
      </c>
      <c r="L74" s="32" t="s">
        <v>68</v>
      </c>
      <c r="M74" s="33" t="s">
        <v>69</v>
      </c>
      <c r="N74" s="33"/>
      <c r="O74" s="32">
        <v>180</v>
      </c>
      <c r="P74" s="37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3"/>
      <c r="R74" s="283"/>
      <c r="S74" s="283"/>
      <c r="T74" s="284"/>
      <c r="U74" s="34"/>
      <c r="V74" s="34"/>
      <c r="W74" s="35" t="s">
        <v>70</v>
      </c>
      <c r="X74" s="278">
        <v>48</v>
      </c>
      <c r="Y74" s="279">
        <f>IFERROR(IF(X74="","",X74),"")</f>
        <v>48</v>
      </c>
      <c r="Z74" s="36">
        <f>IFERROR(IF(X74="","",X74*0.00866),"")</f>
        <v>0.41567999999999994</v>
      </c>
      <c r="AA74" s="56"/>
      <c r="AB74" s="57"/>
      <c r="AC74" s="110" t="s">
        <v>135</v>
      </c>
      <c r="AG74" s="67"/>
      <c r="AJ74" s="71" t="s">
        <v>72</v>
      </c>
      <c r="AK74" s="71">
        <v>1</v>
      </c>
      <c r="BB74" s="111" t="s">
        <v>1</v>
      </c>
      <c r="BM74" s="67">
        <f>IFERROR(X74*I74,"0")</f>
        <v>250.23359999999997</v>
      </c>
      <c r="BN74" s="67">
        <f>IFERROR(Y74*I74,"0")</f>
        <v>250.23359999999997</v>
      </c>
      <c r="BO74" s="67">
        <f>IFERROR(X74/J74,"0")</f>
        <v>0.33333333333333331</v>
      </c>
      <c r="BP74" s="67">
        <f>IFERROR(Y74/J74,"0")</f>
        <v>0.33333333333333331</v>
      </c>
    </row>
    <row r="75" spans="1:68" x14ac:dyDescent="0.2">
      <c r="A75" s="299"/>
      <c r="B75" s="293"/>
      <c r="C75" s="293"/>
      <c r="D75" s="293"/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300"/>
      <c r="P75" s="289" t="s">
        <v>73</v>
      </c>
      <c r="Q75" s="290"/>
      <c r="R75" s="290"/>
      <c r="S75" s="290"/>
      <c r="T75" s="290"/>
      <c r="U75" s="290"/>
      <c r="V75" s="291"/>
      <c r="W75" s="37" t="s">
        <v>70</v>
      </c>
      <c r="X75" s="280">
        <f>IFERROR(SUM(X73:X74),"0")</f>
        <v>48</v>
      </c>
      <c r="Y75" s="280">
        <f>IFERROR(SUM(Y73:Y74),"0")</f>
        <v>48</v>
      </c>
      <c r="Z75" s="280">
        <f>IFERROR(IF(Z73="",0,Z73),"0")+IFERROR(IF(Z74="",0,Z74),"0")</f>
        <v>0.41567999999999994</v>
      </c>
      <c r="AA75" s="281"/>
      <c r="AB75" s="281"/>
      <c r="AC75" s="281"/>
    </row>
    <row r="76" spans="1:68" x14ac:dyDescent="0.2">
      <c r="A76" s="293"/>
      <c r="B76" s="293"/>
      <c r="C76" s="293"/>
      <c r="D76" s="293"/>
      <c r="E76" s="293"/>
      <c r="F76" s="293"/>
      <c r="G76" s="293"/>
      <c r="H76" s="293"/>
      <c r="I76" s="293"/>
      <c r="J76" s="293"/>
      <c r="K76" s="293"/>
      <c r="L76" s="293"/>
      <c r="M76" s="293"/>
      <c r="N76" s="293"/>
      <c r="O76" s="300"/>
      <c r="P76" s="289" t="s">
        <v>73</v>
      </c>
      <c r="Q76" s="290"/>
      <c r="R76" s="290"/>
      <c r="S76" s="290"/>
      <c r="T76" s="290"/>
      <c r="U76" s="290"/>
      <c r="V76" s="291"/>
      <c r="W76" s="37" t="s">
        <v>74</v>
      </c>
      <c r="X76" s="280">
        <f>IFERROR(SUMPRODUCT(X73:X74*H73:H74),"0")</f>
        <v>240</v>
      </c>
      <c r="Y76" s="280">
        <f>IFERROR(SUMPRODUCT(Y73:Y74*H73:H74),"0")</f>
        <v>240</v>
      </c>
      <c r="Z76" s="37"/>
      <c r="AA76" s="281"/>
      <c r="AB76" s="281"/>
      <c r="AC76" s="281"/>
    </row>
    <row r="77" spans="1:68" ht="16.5" customHeight="1" x14ac:dyDescent="0.25">
      <c r="A77" s="312" t="s">
        <v>138</v>
      </c>
      <c r="B77" s="293"/>
      <c r="C77" s="293"/>
      <c r="D77" s="293"/>
      <c r="E77" s="293"/>
      <c r="F77" s="293"/>
      <c r="G77" s="293"/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73"/>
      <c r="AB77" s="273"/>
      <c r="AC77" s="273"/>
    </row>
    <row r="78" spans="1:68" ht="14.25" customHeight="1" x14ac:dyDescent="0.25">
      <c r="A78" s="292" t="s">
        <v>123</v>
      </c>
      <c r="B78" s="293"/>
      <c r="C78" s="293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74"/>
      <c r="AB78" s="274"/>
      <c r="AC78" s="274"/>
    </row>
    <row r="79" spans="1:68" ht="27" customHeight="1" x14ac:dyDescent="0.25">
      <c r="A79" s="54" t="s">
        <v>139</v>
      </c>
      <c r="B79" s="54" t="s">
        <v>140</v>
      </c>
      <c r="C79" s="31">
        <v>4301135574</v>
      </c>
      <c r="D79" s="287">
        <v>4607111033659</v>
      </c>
      <c r="E79" s="288"/>
      <c r="F79" s="277">
        <v>0.3</v>
      </c>
      <c r="G79" s="32">
        <v>12</v>
      </c>
      <c r="H79" s="277">
        <v>3.6</v>
      </c>
      <c r="I79" s="277">
        <v>4.3036000000000003</v>
      </c>
      <c r="J79" s="32">
        <v>70</v>
      </c>
      <c r="K79" s="32" t="s">
        <v>80</v>
      </c>
      <c r="L79" s="32" t="s">
        <v>68</v>
      </c>
      <c r="M79" s="33" t="s">
        <v>69</v>
      </c>
      <c r="N79" s="33"/>
      <c r="O79" s="32">
        <v>180</v>
      </c>
      <c r="P79" s="28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3"/>
      <c r="R79" s="283"/>
      <c r="S79" s="283"/>
      <c r="T79" s="284"/>
      <c r="U79" s="34"/>
      <c r="V79" s="34"/>
      <c r="W79" s="35" t="s">
        <v>70</v>
      </c>
      <c r="X79" s="278">
        <v>28</v>
      </c>
      <c r="Y79" s="279">
        <f>IFERROR(IF(X79="","",X79),"")</f>
        <v>28</v>
      </c>
      <c r="Z79" s="36">
        <f>IFERROR(IF(X79="","",X79*0.01788),"")</f>
        <v>0.50063999999999997</v>
      </c>
      <c r="AA79" s="56"/>
      <c r="AB79" s="57"/>
      <c r="AC79" s="112" t="s">
        <v>141</v>
      </c>
      <c r="AG79" s="67"/>
      <c r="AJ79" s="71" t="s">
        <v>72</v>
      </c>
      <c r="AK79" s="71">
        <v>1</v>
      </c>
      <c r="BB79" s="113" t="s">
        <v>82</v>
      </c>
      <c r="BM79" s="67">
        <f>IFERROR(X79*I79,"0")</f>
        <v>120.50080000000001</v>
      </c>
      <c r="BN79" s="67">
        <f>IFERROR(Y79*I79,"0")</f>
        <v>120.50080000000001</v>
      </c>
      <c r="BO79" s="67">
        <f>IFERROR(X79/J79,"0")</f>
        <v>0.4</v>
      </c>
      <c r="BP79" s="67">
        <f>IFERROR(Y79/J79,"0")</f>
        <v>0.4</v>
      </c>
    </row>
    <row r="80" spans="1:68" x14ac:dyDescent="0.2">
      <c r="A80" s="299"/>
      <c r="B80" s="293"/>
      <c r="C80" s="293"/>
      <c r="D80" s="293"/>
      <c r="E80" s="293"/>
      <c r="F80" s="293"/>
      <c r="G80" s="293"/>
      <c r="H80" s="293"/>
      <c r="I80" s="293"/>
      <c r="J80" s="293"/>
      <c r="K80" s="293"/>
      <c r="L80" s="293"/>
      <c r="M80" s="293"/>
      <c r="N80" s="293"/>
      <c r="O80" s="300"/>
      <c r="P80" s="289" t="s">
        <v>73</v>
      </c>
      <c r="Q80" s="290"/>
      <c r="R80" s="290"/>
      <c r="S80" s="290"/>
      <c r="T80" s="290"/>
      <c r="U80" s="290"/>
      <c r="V80" s="291"/>
      <c r="W80" s="37" t="s">
        <v>70</v>
      </c>
      <c r="X80" s="280">
        <f>IFERROR(SUM(X79:X79),"0")</f>
        <v>28</v>
      </c>
      <c r="Y80" s="280">
        <f>IFERROR(SUM(Y79:Y79),"0")</f>
        <v>28</v>
      </c>
      <c r="Z80" s="280">
        <f>IFERROR(IF(Z79="",0,Z79),"0")</f>
        <v>0.50063999999999997</v>
      </c>
      <c r="AA80" s="281"/>
      <c r="AB80" s="281"/>
      <c r="AC80" s="281"/>
    </row>
    <row r="81" spans="1:68" x14ac:dyDescent="0.2">
      <c r="A81" s="293"/>
      <c r="B81" s="293"/>
      <c r="C81" s="293"/>
      <c r="D81" s="293"/>
      <c r="E81" s="293"/>
      <c r="F81" s="293"/>
      <c r="G81" s="293"/>
      <c r="H81" s="293"/>
      <c r="I81" s="293"/>
      <c r="J81" s="293"/>
      <c r="K81" s="293"/>
      <c r="L81" s="293"/>
      <c r="M81" s="293"/>
      <c r="N81" s="293"/>
      <c r="O81" s="300"/>
      <c r="P81" s="289" t="s">
        <v>73</v>
      </c>
      <c r="Q81" s="290"/>
      <c r="R81" s="290"/>
      <c r="S81" s="290"/>
      <c r="T81" s="290"/>
      <c r="U81" s="290"/>
      <c r="V81" s="291"/>
      <c r="W81" s="37" t="s">
        <v>74</v>
      </c>
      <c r="X81" s="280">
        <f>IFERROR(SUMPRODUCT(X79:X79*H79:H79),"0")</f>
        <v>100.8</v>
      </c>
      <c r="Y81" s="280">
        <f>IFERROR(SUMPRODUCT(Y79:Y79*H79:H79),"0")</f>
        <v>100.8</v>
      </c>
      <c r="Z81" s="37"/>
      <c r="AA81" s="281"/>
      <c r="AB81" s="281"/>
      <c r="AC81" s="281"/>
    </row>
    <row r="82" spans="1:68" ht="16.5" customHeight="1" x14ac:dyDescent="0.25">
      <c r="A82" s="312" t="s">
        <v>142</v>
      </c>
      <c r="B82" s="293"/>
      <c r="C82" s="293"/>
      <c r="D82" s="293"/>
      <c r="E82" s="293"/>
      <c r="F82" s="293"/>
      <c r="G82" s="293"/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73"/>
      <c r="AB82" s="273"/>
      <c r="AC82" s="273"/>
    </row>
    <row r="83" spans="1:68" ht="14.25" customHeight="1" x14ac:dyDescent="0.25">
      <c r="A83" s="292" t="s">
        <v>143</v>
      </c>
      <c r="B83" s="293"/>
      <c r="C83" s="293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74"/>
      <c r="AB83" s="274"/>
      <c r="AC83" s="274"/>
    </row>
    <row r="84" spans="1:68" ht="27" customHeight="1" x14ac:dyDescent="0.25">
      <c r="A84" s="54" t="s">
        <v>144</v>
      </c>
      <c r="B84" s="54" t="s">
        <v>145</v>
      </c>
      <c r="C84" s="31">
        <v>4301131047</v>
      </c>
      <c r="D84" s="287">
        <v>4607111034120</v>
      </c>
      <c r="E84" s="288"/>
      <c r="F84" s="277">
        <v>0.3</v>
      </c>
      <c r="G84" s="32">
        <v>12</v>
      </c>
      <c r="H84" s="277">
        <v>3.6</v>
      </c>
      <c r="I84" s="277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11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3"/>
      <c r="R84" s="283"/>
      <c r="S84" s="283"/>
      <c r="T84" s="284"/>
      <c r="U84" s="34"/>
      <c r="V84" s="34"/>
      <c r="W84" s="35" t="s">
        <v>70</v>
      </c>
      <c r="X84" s="278">
        <v>0</v>
      </c>
      <c r="Y84" s="279">
        <f>IFERROR(IF(X84="","",X84),"")</f>
        <v>0</v>
      </c>
      <c r="Z84" s="36">
        <f>IFERROR(IF(X84="","",X84*0.01788),"")</f>
        <v>0</v>
      </c>
      <c r="AA84" s="56"/>
      <c r="AB84" s="57"/>
      <c r="AC84" s="114" t="s">
        <v>146</v>
      </c>
      <c r="AG84" s="67"/>
      <c r="AJ84" s="71" t="s">
        <v>72</v>
      </c>
      <c r="AK84" s="71">
        <v>1</v>
      </c>
      <c r="BB84" s="115" t="s">
        <v>82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customHeight="1" x14ac:dyDescent="0.25">
      <c r="A85" s="54" t="s">
        <v>147</v>
      </c>
      <c r="B85" s="54" t="s">
        <v>148</v>
      </c>
      <c r="C85" s="31">
        <v>4301131046</v>
      </c>
      <c r="D85" s="287">
        <v>4607111034137</v>
      </c>
      <c r="E85" s="288"/>
      <c r="F85" s="277">
        <v>0.3</v>
      </c>
      <c r="G85" s="32">
        <v>12</v>
      </c>
      <c r="H85" s="277">
        <v>3.6</v>
      </c>
      <c r="I85" s="277">
        <v>4.3036000000000003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46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3"/>
      <c r="R85" s="283"/>
      <c r="S85" s="283"/>
      <c r="T85" s="284"/>
      <c r="U85" s="34"/>
      <c r="V85" s="34"/>
      <c r="W85" s="35" t="s">
        <v>70</v>
      </c>
      <c r="X85" s="278">
        <v>42</v>
      </c>
      <c r="Y85" s="279">
        <f>IFERROR(IF(X85="","",X85),"")</f>
        <v>42</v>
      </c>
      <c r="Z85" s="36">
        <f>IFERROR(IF(X85="","",X85*0.01788),"")</f>
        <v>0.75095999999999996</v>
      </c>
      <c r="AA85" s="56"/>
      <c r="AB85" s="57"/>
      <c r="AC85" s="116" t="s">
        <v>149</v>
      </c>
      <c r="AG85" s="67"/>
      <c r="AJ85" s="71" t="s">
        <v>72</v>
      </c>
      <c r="AK85" s="71">
        <v>1</v>
      </c>
      <c r="BB85" s="117" t="s">
        <v>82</v>
      </c>
      <c r="BM85" s="67">
        <f>IFERROR(X85*I85,"0")</f>
        <v>180.75120000000001</v>
      </c>
      <c r="BN85" s="67">
        <f>IFERROR(Y85*I85,"0")</f>
        <v>180.75120000000001</v>
      </c>
      <c r="BO85" s="67">
        <f>IFERROR(X85/J85,"0")</f>
        <v>0.6</v>
      </c>
      <c r="BP85" s="67">
        <f>IFERROR(Y85/J85,"0")</f>
        <v>0.6</v>
      </c>
    </row>
    <row r="86" spans="1:68" x14ac:dyDescent="0.2">
      <c r="A86" s="299"/>
      <c r="B86" s="293"/>
      <c r="C86" s="293"/>
      <c r="D86" s="293"/>
      <c r="E86" s="293"/>
      <c r="F86" s="293"/>
      <c r="G86" s="293"/>
      <c r="H86" s="293"/>
      <c r="I86" s="293"/>
      <c r="J86" s="293"/>
      <c r="K86" s="293"/>
      <c r="L86" s="293"/>
      <c r="M86" s="293"/>
      <c r="N86" s="293"/>
      <c r="O86" s="300"/>
      <c r="P86" s="289" t="s">
        <v>73</v>
      </c>
      <c r="Q86" s="290"/>
      <c r="R86" s="290"/>
      <c r="S86" s="290"/>
      <c r="T86" s="290"/>
      <c r="U86" s="290"/>
      <c r="V86" s="291"/>
      <c r="W86" s="37" t="s">
        <v>70</v>
      </c>
      <c r="X86" s="280">
        <f>IFERROR(SUM(X84:X85),"0")</f>
        <v>42</v>
      </c>
      <c r="Y86" s="280">
        <f>IFERROR(SUM(Y84:Y85),"0")</f>
        <v>42</v>
      </c>
      <c r="Z86" s="280">
        <f>IFERROR(IF(Z84="",0,Z84),"0")+IFERROR(IF(Z85="",0,Z85),"0")</f>
        <v>0.75095999999999996</v>
      </c>
      <c r="AA86" s="281"/>
      <c r="AB86" s="281"/>
      <c r="AC86" s="281"/>
    </row>
    <row r="87" spans="1:68" x14ac:dyDescent="0.2">
      <c r="A87" s="293"/>
      <c r="B87" s="293"/>
      <c r="C87" s="293"/>
      <c r="D87" s="293"/>
      <c r="E87" s="293"/>
      <c r="F87" s="293"/>
      <c r="G87" s="293"/>
      <c r="H87" s="293"/>
      <c r="I87" s="293"/>
      <c r="J87" s="293"/>
      <c r="K87" s="293"/>
      <c r="L87" s="293"/>
      <c r="M87" s="293"/>
      <c r="N87" s="293"/>
      <c r="O87" s="300"/>
      <c r="P87" s="289" t="s">
        <v>73</v>
      </c>
      <c r="Q87" s="290"/>
      <c r="R87" s="290"/>
      <c r="S87" s="290"/>
      <c r="T87" s="290"/>
      <c r="U87" s="290"/>
      <c r="V87" s="291"/>
      <c r="W87" s="37" t="s">
        <v>74</v>
      </c>
      <c r="X87" s="280">
        <f>IFERROR(SUMPRODUCT(X84:X85*H84:H85),"0")</f>
        <v>151.20000000000002</v>
      </c>
      <c r="Y87" s="280">
        <f>IFERROR(SUMPRODUCT(Y84:Y85*H84:H85),"0")</f>
        <v>151.20000000000002</v>
      </c>
      <c r="Z87" s="37"/>
      <c r="AA87" s="281"/>
      <c r="AB87" s="281"/>
      <c r="AC87" s="281"/>
    </row>
    <row r="88" spans="1:68" ht="16.5" customHeight="1" x14ac:dyDescent="0.25">
      <c r="A88" s="312" t="s">
        <v>150</v>
      </c>
      <c r="B88" s="293"/>
      <c r="C88" s="293"/>
      <c r="D88" s="293"/>
      <c r="E88" s="293"/>
      <c r="F88" s="293"/>
      <c r="G88" s="293"/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73"/>
      <c r="AB88" s="273"/>
      <c r="AC88" s="273"/>
    </row>
    <row r="89" spans="1:68" ht="14.25" customHeight="1" x14ac:dyDescent="0.25">
      <c r="A89" s="292" t="s">
        <v>123</v>
      </c>
      <c r="B89" s="293"/>
      <c r="C89" s="293"/>
      <c r="D89" s="293"/>
      <c r="E89" s="293"/>
      <c r="F89" s="293"/>
      <c r="G89" s="293"/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74"/>
      <c r="AB89" s="274"/>
      <c r="AC89" s="274"/>
    </row>
    <row r="90" spans="1:68" ht="27" customHeight="1" x14ac:dyDescent="0.25">
      <c r="A90" s="54" t="s">
        <v>151</v>
      </c>
      <c r="B90" s="54" t="s">
        <v>152</v>
      </c>
      <c r="C90" s="31">
        <v>4301135763</v>
      </c>
      <c r="D90" s="287">
        <v>4620207491027</v>
      </c>
      <c r="E90" s="288"/>
      <c r="F90" s="277">
        <v>0.24</v>
      </c>
      <c r="G90" s="32">
        <v>12</v>
      </c>
      <c r="H90" s="277">
        <v>2.88</v>
      </c>
      <c r="I90" s="277">
        <v>3.5836000000000001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394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3"/>
      <c r="R90" s="283"/>
      <c r="S90" s="283"/>
      <c r="T90" s="284"/>
      <c r="U90" s="34"/>
      <c r="V90" s="34"/>
      <c r="W90" s="35" t="s">
        <v>70</v>
      </c>
      <c r="X90" s="278">
        <v>14</v>
      </c>
      <c r="Y90" s="279">
        <f t="shared" ref="Y90:Y95" si="0">IFERROR(IF(X90="","",X90),"")</f>
        <v>14</v>
      </c>
      <c r="Z90" s="36">
        <f t="shared" ref="Z90:Z95" si="1">IFERROR(IF(X90="","",X90*0.01788),"")</f>
        <v>0.25031999999999999</v>
      </c>
      <c r="AA90" s="56"/>
      <c r="AB90" s="57"/>
      <c r="AC90" s="118" t="s">
        <v>141</v>
      </c>
      <c r="AG90" s="67"/>
      <c r="AJ90" s="71" t="s">
        <v>72</v>
      </c>
      <c r="AK90" s="71">
        <v>1</v>
      </c>
      <c r="BB90" s="119" t="s">
        <v>82</v>
      </c>
      <c r="BM90" s="67">
        <f t="shared" ref="BM90:BM95" si="2">IFERROR(X90*I90,"0")</f>
        <v>50.170400000000001</v>
      </c>
      <c r="BN90" s="67">
        <f t="shared" ref="BN90:BN95" si="3">IFERROR(Y90*I90,"0")</f>
        <v>50.170400000000001</v>
      </c>
      <c r="BO90" s="67">
        <f t="shared" ref="BO90:BO95" si="4">IFERROR(X90/J90,"0")</f>
        <v>0.2</v>
      </c>
      <c r="BP90" s="67">
        <f t="shared" ref="BP90:BP95" si="5">IFERROR(Y90/J90,"0")</f>
        <v>0.2</v>
      </c>
    </row>
    <row r="91" spans="1:68" ht="27" customHeight="1" x14ac:dyDescent="0.25">
      <c r="A91" s="54" t="s">
        <v>153</v>
      </c>
      <c r="B91" s="54" t="s">
        <v>154</v>
      </c>
      <c r="C91" s="31">
        <v>4301135793</v>
      </c>
      <c r="D91" s="287">
        <v>4620207491003</v>
      </c>
      <c r="E91" s="288"/>
      <c r="F91" s="277">
        <v>0.24</v>
      </c>
      <c r="G91" s="32">
        <v>12</v>
      </c>
      <c r="H91" s="277">
        <v>2.88</v>
      </c>
      <c r="I91" s="277">
        <v>3.5836000000000001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395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3"/>
      <c r="R91" s="283"/>
      <c r="S91" s="283"/>
      <c r="T91" s="284"/>
      <c r="U91" s="34"/>
      <c r="V91" s="34"/>
      <c r="W91" s="35" t="s">
        <v>70</v>
      </c>
      <c r="X91" s="278">
        <v>14</v>
      </c>
      <c r="Y91" s="279">
        <f t="shared" si="0"/>
        <v>14</v>
      </c>
      <c r="Z91" s="36">
        <f t="shared" si="1"/>
        <v>0.25031999999999999</v>
      </c>
      <c r="AA91" s="56"/>
      <c r="AB91" s="57"/>
      <c r="AC91" s="120" t="s">
        <v>141</v>
      </c>
      <c r="AG91" s="67"/>
      <c r="AJ91" s="71" t="s">
        <v>72</v>
      </c>
      <c r="AK91" s="71">
        <v>1</v>
      </c>
      <c r="BB91" s="121" t="s">
        <v>82</v>
      </c>
      <c r="BM91" s="67">
        <f t="shared" si="2"/>
        <v>50.170400000000001</v>
      </c>
      <c r="BN91" s="67">
        <f t="shared" si="3"/>
        <v>50.170400000000001</v>
      </c>
      <c r="BO91" s="67">
        <f t="shared" si="4"/>
        <v>0.2</v>
      </c>
      <c r="BP91" s="67">
        <f t="shared" si="5"/>
        <v>0.2</v>
      </c>
    </row>
    <row r="92" spans="1:68" ht="27" customHeight="1" x14ac:dyDescent="0.25">
      <c r="A92" s="54" t="s">
        <v>155</v>
      </c>
      <c r="B92" s="54" t="s">
        <v>156</v>
      </c>
      <c r="C92" s="31">
        <v>4301135768</v>
      </c>
      <c r="D92" s="287">
        <v>4620207491034</v>
      </c>
      <c r="E92" s="288"/>
      <c r="F92" s="277">
        <v>0.24</v>
      </c>
      <c r="G92" s="32">
        <v>12</v>
      </c>
      <c r="H92" s="277">
        <v>2.88</v>
      </c>
      <c r="I92" s="277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17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3"/>
      <c r="R92" s="283"/>
      <c r="S92" s="283"/>
      <c r="T92" s="284"/>
      <c r="U92" s="34"/>
      <c r="V92" s="34"/>
      <c r="W92" s="35" t="s">
        <v>70</v>
      </c>
      <c r="X92" s="278">
        <v>42</v>
      </c>
      <c r="Y92" s="279">
        <f t="shared" si="0"/>
        <v>42</v>
      </c>
      <c r="Z92" s="36">
        <f t="shared" si="1"/>
        <v>0.75095999999999996</v>
      </c>
      <c r="AA92" s="56"/>
      <c r="AB92" s="57"/>
      <c r="AC92" s="122" t="s">
        <v>157</v>
      </c>
      <c r="AG92" s="67"/>
      <c r="AJ92" s="71" t="s">
        <v>72</v>
      </c>
      <c r="AK92" s="71">
        <v>1</v>
      </c>
      <c r="BB92" s="123" t="s">
        <v>82</v>
      </c>
      <c r="BM92" s="67">
        <f t="shared" si="2"/>
        <v>150.5112</v>
      </c>
      <c r="BN92" s="67">
        <f t="shared" si="3"/>
        <v>150.5112</v>
      </c>
      <c r="BO92" s="67">
        <f t="shared" si="4"/>
        <v>0.6</v>
      </c>
      <c r="BP92" s="67">
        <f t="shared" si="5"/>
        <v>0.6</v>
      </c>
    </row>
    <row r="93" spans="1:68" ht="27" customHeight="1" x14ac:dyDescent="0.25">
      <c r="A93" s="54" t="s">
        <v>158</v>
      </c>
      <c r="B93" s="54" t="s">
        <v>159</v>
      </c>
      <c r="C93" s="31">
        <v>4301135760</v>
      </c>
      <c r="D93" s="287">
        <v>4620207491010</v>
      </c>
      <c r="E93" s="288"/>
      <c r="F93" s="277">
        <v>0.24</v>
      </c>
      <c r="G93" s="32">
        <v>12</v>
      </c>
      <c r="H93" s="277">
        <v>2.88</v>
      </c>
      <c r="I93" s="277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24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3"/>
      <c r="R93" s="283"/>
      <c r="S93" s="283"/>
      <c r="T93" s="284"/>
      <c r="U93" s="34"/>
      <c r="V93" s="34"/>
      <c r="W93" s="35" t="s">
        <v>70</v>
      </c>
      <c r="X93" s="278">
        <v>42</v>
      </c>
      <c r="Y93" s="279">
        <f t="shared" si="0"/>
        <v>42</v>
      </c>
      <c r="Z93" s="36">
        <f t="shared" si="1"/>
        <v>0.75095999999999996</v>
      </c>
      <c r="AA93" s="56"/>
      <c r="AB93" s="57"/>
      <c r="AC93" s="124" t="s">
        <v>141</v>
      </c>
      <c r="AG93" s="67"/>
      <c r="AJ93" s="71" t="s">
        <v>72</v>
      </c>
      <c r="AK93" s="71">
        <v>1</v>
      </c>
      <c r="BB93" s="125" t="s">
        <v>82</v>
      </c>
      <c r="BM93" s="67">
        <f t="shared" si="2"/>
        <v>150.5112</v>
      </c>
      <c r="BN93" s="67">
        <f t="shared" si="3"/>
        <v>150.5112</v>
      </c>
      <c r="BO93" s="67">
        <f t="shared" si="4"/>
        <v>0.6</v>
      </c>
      <c r="BP93" s="67">
        <f t="shared" si="5"/>
        <v>0.6</v>
      </c>
    </row>
    <row r="94" spans="1:68" ht="27" customHeight="1" x14ac:dyDescent="0.25">
      <c r="A94" s="54" t="s">
        <v>160</v>
      </c>
      <c r="B94" s="54" t="s">
        <v>161</v>
      </c>
      <c r="C94" s="31">
        <v>4301135571</v>
      </c>
      <c r="D94" s="287">
        <v>4607111035028</v>
      </c>
      <c r="E94" s="288"/>
      <c r="F94" s="277">
        <v>0.48</v>
      </c>
      <c r="G94" s="32">
        <v>8</v>
      </c>
      <c r="H94" s="277">
        <v>3.84</v>
      </c>
      <c r="I94" s="277">
        <v>4.4488000000000003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22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3"/>
      <c r="R94" s="283"/>
      <c r="S94" s="283"/>
      <c r="T94" s="284"/>
      <c r="U94" s="34"/>
      <c r="V94" s="34"/>
      <c r="W94" s="35" t="s">
        <v>70</v>
      </c>
      <c r="X94" s="278">
        <v>0</v>
      </c>
      <c r="Y94" s="279">
        <f t="shared" si="0"/>
        <v>0</v>
      </c>
      <c r="Z94" s="36">
        <f t="shared" si="1"/>
        <v>0</v>
      </c>
      <c r="AA94" s="56"/>
      <c r="AB94" s="57"/>
      <c r="AC94" s="126" t="s">
        <v>141</v>
      </c>
      <c r="AG94" s="67"/>
      <c r="AJ94" s="71" t="s">
        <v>72</v>
      </c>
      <c r="AK94" s="71">
        <v>1</v>
      </c>
      <c r="BB94" s="127" t="s">
        <v>82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162</v>
      </c>
      <c r="B95" s="54" t="s">
        <v>163</v>
      </c>
      <c r="C95" s="31">
        <v>4301135285</v>
      </c>
      <c r="D95" s="287">
        <v>4607111036407</v>
      </c>
      <c r="E95" s="288"/>
      <c r="F95" s="277">
        <v>0.3</v>
      </c>
      <c r="G95" s="32">
        <v>14</v>
      </c>
      <c r="H95" s="277">
        <v>4.2</v>
      </c>
      <c r="I95" s="277">
        <v>4.5292000000000003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3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3"/>
      <c r="R95" s="283"/>
      <c r="S95" s="283"/>
      <c r="T95" s="284"/>
      <c r="U95" s="34"/>
      <c r="V95" s="34"/>
      <c r="W95" s="35" t="s">
        <v>70</v>
      </c>
      <c r="X95" s="278">
        <v>0</v>
      </c>
      <c r="Y95" s="279">
        <f t="shared" si="0"/>
        <v>0</v>
      </c>
      <c r="Z95" s="36">
        <f t="shared" si="1"/>
        <v>0</v>
      </c>
      <c r="AA95" s="56"/>
      <c r="AB95" s="57"/>
      <c r="AC95" s="128" t="s">
        <v>164</v>
      </c>
      <c r="AG95" s="67"/>
      <c r="AJ95" s="71" t="s">
        <v>72</v>
      </c>
      <c r="AK95" s="71">
        <v>1</v>
      </c>
      <c r="BB95" s="129" t="s">
        <v>82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99"/>
      <c r="B96" s="293"/>
      <c r="C96" s="293"/>
      <c r="D96" s="293"/>
      <c r="E96" s="293"/>
      <c r="F96" s="293"/>
      <c r="G96" s="293"/>
      <c r="H96" s="293"/>
      <c r="I96" s="293"/>
      <c r="J96" s="293"/>
      <c r="K96" s="293"/>
      <c r="L96" s="293"/>
      <c r="M96" s="293"/>
      <c r="N96" s="293"/>
      <c r="O96" s="300"/>
      <c r="P96" s="289" t="s">
        <v>73</v>
      </c>
      <c r="Q96" s="290"/>
      <c r="R96" s="290"/>
      <c r="S96" s="290"/>
      <c r="T96" s="290"/>
      <c r="U96" s="290"/>
      <c r="V96" s="291"/>
      <c r="W96" s="37" t="s">
        <v>70</v>
      </c>
      <c r="X96" s="280">
        <f>IFERROR(SUM(X90:X95),"0")</f>
        <v>112</v>
      </c>
      <c r="Y96" s="280">
        <f>IFERROR(SUM(Y90:Y95),"0")</f>
        <v>112</v>
      </c>
      <c r="Z96" s="280">
        <f>IFERROR(IF(Z90="",0,Z90),"0")+IFERROR(IF(Z91="",0,Z91),"0")+IFERROR(IF(Z92="",0,Z92),"0")+IFERROR(IF(Z93="",0,Z93),"0")+IFERROR(IF(Z94="",0,Z94),"0")+IFERROR(IF(Z95="",0,Z95),"0")</f>
        <v>2.0025599999999999</v>
      </c>
      <c r="AA96" s="281"/>
      <c r="AB96" s="281"/>
      <c r="AC96" s="281"/>
    </row>
    <row r="97" spans="1:68" x14ac:dyDescent="0.2">
      <c r="A97" s="293"/>
      <c r="B97" s="293"/>
      <c r="C97" s="293"/>
      <c r="D97" s="293"/>
      <c r="E97" s="293"/>
      <c r="F97" s="293"/>
      <c r="G97" s="293"/>
      <c r="H97" s="293"/>
      <c r="I97" s="293"/>
      <c r="J97" s="293"/>
      <c r="K97" s="293"/>
      <c r="L97" s="293"/>
      <c r="M97" s="293"/>
      <c r="N97" s="293"/>
      <c r="O97" s="300"/>
      <c r="P97" s="289" t="s">
        <v>73</v>
      </c>
      <c r="Q97" s="290"/>
      <c r="R97" s="290"/>
      <c r="S97" s="290"/>
      <c r="T97" s="290"/>
      <c r="U97" s="290"/>
      <c r="V97" s="291"/>
      <c r="W97" s="37" t="s">
        <v>74</v>
      </c>
      <c r="X97" s="280">
        <f>IFERROR(SUMPRODUCT(X90:X95*H90:H95),"0")</f>
        <v>322.56</v>
      </c>
      <c r="Y97" s="280">
        <f>IFERROR(SUMPRODUCT(Y90:Y95*H90:H95),"0")</f>
        <v>322.56</v>
      </c>
      <c r="Z97" s="37"/>
      <c r="AA97" s="281"/>
      <c r="AB97" s="281"/>
      <c r="AC97" s="281"/>
    </row>
    <row r="98" spans="1:68" ht="16.5" customHeight="1" x14ac:dyDescent="0.25">
      <c r="A98" s="312" t="s">
        <v>165</v>
      </c>
      <c r="B98" s="293"/>
      <c r="C98" s="293"/>
      <c r="D98" s="293"/>
      <c r="E98" s="293"/>
      <c r="F98" s="293"/>
      <c r="G98" s="293"/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73"/>
      <c r="AB98" s="273"/>
      <c r="AC98" s="273"/>
    </row>
    <row r="99" spans="1:68" ht="14.25" customHeight="1" x14ac:dyDescent="0.25">
      <c r="A99" s="292" t="s">
        <v>117</v>
      </c>
      <c r="B99" s="293"/>
      <c r="C99" s="293"/>
      <c r="D99" s="293"/>
      <c r="E99" s="293"/>
      <c r="F99" s="293"/>
      <c r="G99" s="293"/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74"/>
      <c r="AB99" s="274"/>
      <c r="AC99" s="274"/>
    </row>
    <row r="100" spans="1:68" ht="27" customHeight="1" x14ac:dyDescent="0.25">
      <c r="A100" s="54" t="s">
        <v>166</v>
      </c>
      <c r="B100" s="54" t="s">
        <v>167</v>
      </c>
      <c r="C100" s="31">
        <v>4301136070</v>
      </c>
      <c r="D100" s="287">
        <v>4607025784012</v>
      </c>
      <c r="E100" s="288"/>
      <c r="F100" s="277">
        <v>0.09</v>
      </c>
      <c r="G100" s="32">
        <v>24</v>
      </c>
      <c r="H100" s="277">
        <v>2.16</v>
      </c>
      <c r="I100" s="277">
        <v>2.4912000000000001</v>
      </c>
      <c r="J100" s="32">
        <v>126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2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3"/>
      <c r="R100" s="283"/>
      <c r="S100" s="283"/>
      <c r="T100" s="284"/>
      <c r="U100" s="34"/>
      <c r="V100" s="34"/>
      <c r="W100" s="35" t="s">
        <v>70</v>
      </c>
      <c r="X100" s="278">
        <v>28</v>
      </c>
      <c r="Y100" s="279">
        <f>IFERROR(IF(X100="","",X100),"")</f>
        <v>28</v>
      </c>
      <c r="Z100" s="36">
        <f>IFERROR(IF(X100="","",X100*0.00936),"")</f>
        <v>0.26207999999999998</v>
      </c>
      <c r="AA100" s="56"/>
      <c r="AB100" s="57"/>
      <c r="AC100" s="130" t="s">
        <v>168</v>
      </c>
      <c r="AG100" s="67"/>
      <c r="AJ100" s="71" t="s">
        <v>72</v>
      </c>
      <c r="AK100" s="71">
        <v>1</v>
      </c>
      <c r="BB100" s="131" t="s">
        <v>82</v>
      </c>
      <c r="BM100" s="67">
        <f>IFERROR(X100*I100,"0")</f>
        <v>69.753600000000006</v>
      </c>
      <c r="BN100" s="67">
        <f>IFERROR(Y100*I100,"0")</f>
        <v>69.753600000000006</v>
      </c>
      <c r="BO100" s="67">
        <f>IFERROR(X100/J100,"0")</f>
        <v>0.22222222222222221</v>
      </c>
      <c r="BP100" s="67">
        <f>IFERROR(Y100/J100,"0")</f>
        <v>0.22222222222222221</v>
      </c>
    </row>
    <row r="101" spans="1:68" ht="27" customHeight="1" x14ac:dyDescent="0.25">
      <c r="A101" s="54" t="s">
        <v>169</v>
      </c>
      <c r="B101" s="54" t="s">
        <v>170</v>
      </c>
      <c r="C101" s="31">
        <v>4301136079</v>
      </c>
      <c r="D101" s="287">
        <v>4607025784319</v>
      </c>
      <c r="E101" s="288"/>
      <c r="F101" s="277">
        <v>0.36</v>
      </c>
      <c r="G101" s="32">
        <v>10</v>
      </c>
      <c r="H101" s="277">
        <v>3.6</v>
      </c>
      <c r="I101" s="277">
        <v>4.2439999999999998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4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3"/>
      <c r="R101" s="283"/>
      <c r="S101" s="283"/>
      <c r="T101" s="284"/>
      <c r="U101" s="34"/>
      <c r="V101" s="34"/>
      <c r="W101" s="35" t="s">
        <v>70</v>
      </c>
      <c r="X101" s="278">
        <v>14</v>
      </c>
      <c r="Y101" s="279">
        <f>IFERROR(IF(X101="","",X101),"")</f>
        <v>14</v>
      </c>
      <c r="Z101" s="36">
        <f>IFERROR(IF(X101="","",X101*0.01788),"")</f>
        <v>0.25031999999999999</v>
      </c>
      <c r="AA101" s="56"/>
      <c r="AB101" s="57"/>
      <c r="AC101" s="132" t="s">
        <v>141</v>
      </c>
      <c r="AG101" s="67"/>
      <c r="AJ101" s="71" t="s">
        <v>72</v>
      </c>
      <c r="AK101" s="71">
        <v>1</v>
      </c>
      <c r="BB101" s="133" t="s">
        <v>82</v>
      </c>
      <c r="BM101" s="67">
        <f>IFERROR(X101*I101,"0")</f>
        <v>59.415999999999997</v>
      </c>
      <c r="BN101" s="67">
        <f>IFERROR(Y101*I101,"0")</f>
        <v>59.415999999999997</v>
      </c>
      <c r="BO101" s="67">
        <f>IFERROR(X101/J101,"0")</f>
        <v>0.2</v>
      </c>
      <c r="BP101" s="67">
        <f>IFERROR(Y101/J101,"0")</f>
        <v>0.2</v>
      </c>
    </row>
    <row r="102" spans="1:68" x14ac:dyDescent="0.2">
      <c r="A102" s="299"/>
      <c r="B102" s="293"/>
      <c r="C102" s="293"/>
      <c r="D102" s="293"/>
      <c r="E102" s="293"/>
      <c r="F102" s="293"/>
      <c r="G102" s="293"/>
      <c r="H102" s="293"/>
      <c r="I102" s="293"/>
      <c r="J102" s="293"/>
      <c r="K102" s="293"/>
      <c r="L102" s="293"/>
      <c r="M102" s="293"/>
      <c r="N102" s="293"/>
      <c r="O102" s="300"/>
      <c r="P102" s="289" t="s">
        <v>73</v>
      </c>
      <c r="Q102" s="290"/>
      <c r="R102" s="290"/>
      <c r="S102" s="290"/>
      <c r="T102" s="290"/>
      <c r="U102" s="290"/>
      <c r="V102" s="291"/>
      <c r="W102" s="37" t="s">
        <v>70</v>
      </c>
      <c r="X102" s="280">
        <f>IFERROR(SUM(X100:X101),"0")</f>
        <v>42</v>
      </c>
      <c r="Y102" s="280">
        <f>IFERROR(SUM(Y100:Y101),"0")</f>
        <v>42</v>
      </c>
      <c r="Z102" s="280">
        <f>IFERROR(IF(Z100="",0,Z100),"0")+IFERROR(IF(Z101="",0,Z101),"0")</f>
        <v>0.51239999999999997</v>
      </c>
      <c r="AA102" s="281"/>
      <c r="AB102" s="281"/>
      <c r="AC102" s="281"/>
    </row>
    <row r="103" spans="1:68" x14ac:dyDescent="0.2">
      <c r="A103" s="293"/>
      <c r="B103" s="293"/>
      <c r="C103" s="293"/>
      <c r="D103" s="293"/>
      <c r="E103" s="293"/>
      <c r="F103" s="293"/>
      <c r="G103" s="293"/>
      <c r="H103" s="293"/>
      <c r="I103" s="293"/>
      <c r="J103" s="293"/>
      <c r="K103" s="293"/>
      <c r="L103" s="293"/>
      <c r="M103" s="293"/>
      <c r="N103" s="293"/>
      <c r="O103" s="300"/>
      <c r="P103" s="289" t="s">
        <v>73</v>
      </c>
      <c r="Q103" s="290"/>
      <c r="R103" s="290"/>
      <c r="S103" s="290"/>
      <c r="T103" s="290"/>
      <c r="U103" s="290"/>
      <c r="V103" s="291"/>
      <c r="W103" s="37" t="s">
        <v>74</v>
      </c>
      <c r="X103" s="280">
        <f>IFERROR(SUMPRODUCT(X100:X101*H100:H101),"0")</f>
        <v>110.88</v>
      </c>
      <c r="Y103" s="280">
        <f>IFERROR(SUMPRODUCT(Y100:Y101*H100:H101),"0")</f>
        <v>110.88</v>
      </c>
      <c r="Z103" s="37"/>
      <c r="AA103" s="281"/>
      <c r="AB103" s="281"/>
      <c r="AC103" s="281"/>
    </row>
    <row r="104" spans="1:68" ht="16.5" customHeight="1" x14ac:dyDescent="0.25">
      <c r="A104" s="312" t="s">
        <v>171</v>
      </c>
      <c r="B104" s="293"/>
      <c r="C104" s="293"/>
      <c r="D104" s="293"/>
      <c r="E104" s="293"/>
      <c r="F104" s="293"/>
      <c r="G104" s="293"/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73"/>
      <c r="AB104" s="273"/>
      <c r="AC104" s="273"/>
    </row>
    <row r="105" spans="1:68" ht="14.25" customHeight="1" x14ac:dyDescent="0.25">
      <c r="A105" s="292" t="s">
        <v>64</v>
      </c>
      <c r="B105" s="293"/>
      <c r="C105" s="293"/>
      <c r="D105" s="293"/>
      <c r="E105" s="293"/>
      <c r="F105" s="293"/>
      <c r="G105" s="293"/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74"/>
      <c r="AB105" s="274"/>
      <c r="AC105" s="274"/>
    </row>
    <row r="106" spans="1:68" ht="27" customHeight="1" x14ac:dyDescent="0.25">
      <c r="A106" s="54" t="s">
        <v>172</v>
      </c>
      <c r="B106" s="54" t="s">
        <v>173</v>
      </c>
      <c r="C106" s="31">
        <v>4301071074</v>
      </c>
      <c r="D106" s="287">
        <v>4620207491157</v>
      </c>
      <c r="E106" s="288"/>
      <c r="F106" s="277">
        <v>0.7</v>
      </c>
      <c r="G106" s="32">
        <v>10</v>
      </c>
      <c r="H106" s="277">
        <v>7</v>
      </c>
      <c r="I106" s="277">
        <v>7.28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422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3"/>
      <c r="R106" s="283"/>
      <c r="S106" s="283"/>
      <c r="T106" s="284"/>
      <c r="U106" s="34"/>
      <c r="V106" s="34"/>
      <c r="W106" s="35" t="s">
        <v>70</v>
      </c>
      <c r="X106" s="278">
        <v>12</v>
      </c>
      <c r="Y106" s="279">
        <f>IFERROR(IF(X106="","",X106),"")</f>
        <v>12</v>
      </c>
      <c r="Z106" s="36">
        <f>IFERROR(IF(X106="","",X106*0.0155),"")</f>
        <v>0.186</v>
      </c>
      <c r="AA106" s="56"/>
      <c r="AB106" s="57"/>
      <c r="AC106" s="134" t="s">
        <v>174</v>
      </c>
      <c r="AG106" s="67"/>
      <c r="AJ106" s="71" t="s">
        <v>72</v>
      </c>
      <c r="AK106" s="71">
        <v>1</v>
      </c>
      <c r="BB106" s="135" t="s">
        <v>1</v>
      </c>
      <c r="BM106" s="67">
        <f>IFERROR(X106*I106,"0")</f>
        <v>87.36</v>
      </c>
      <c r="BN106" s="67">
        <f>IFERROR(Y106*I106,"0")</f>
        <v>87.36</v>
      </c>
      <c r="BO106" s="67">
        <f>IFERROR(X106/J106,"0")</f>
        <v>0.14285714285714285</v>
      </c>
      <c r="BP106" s="67">
        <f>IFERROR(Y106/J106,"0")</f>
        <v>0.14285714285714285</v>
      </c>
    </row>
    <row r="107" spans="1:68" ht="27" customHeight="1" x14ac:dyDescent="0.25">
      <c r="A107" s="54" t="s">
        <v>175</v>
      </c>
      <c r="B107" s="54" t="s">
        <v>176</v>
      </c>
      <c r="C107" s="31">
        <v>4301071051</v>
      </c>
      <c r="D107" s="287">
        <v>4607111039262</v>
      </c>
      <c r="E107" s="288"/>
      <c r="F107" s="277">
        <v>0.4</v>
      </c>
      <c r="G107" s="32">
        <v>16</v>
      </c>
      <c r="H107" s="277">
        <v>6.4</v>
      </c>
      <c r="I107" s="277">
        <v>6.7195999999999998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44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3"/>
      <c r="R107" s="283"/>
      <c r="S107" s="283"/>
      <c r="T107" s="284"/>
      <c r="U107" s="34"/>
      <c r="V107" s="34"/>
      <c r="W107" s="35" t="s">
        <v>70</v>
      </c>
      <c r="X107" s="278">
        <v>36</v>
      </c>
      <c r="Y107" s="279">
        <f>IFERROR(IF(X107="","",X107),"")</f>
        <v>36</v>
      </c>
      <c r="Z107" s="36">
        <f>IFERROR(IF(X107="","",X107*0.0155),"")</f>
        <v>0.55800000000000005</v>
      </c>
      <c r="AA107" s="56"/>
      <c r="AB107" s="57"/>
      <c r="AC107" s="136" t="s">
        <v>135</v>
      </c>
      <c r="AG107" s="67"/>
      <c r="AJ107" s="71" t="s">
        <v>72</v>
      </c>
      <c r="AK107" s="71">
        <v>1</v>
      </c>
      <c r="BB107" s="137" t="s">
        <v>1</v>
      </c>
      <c r="BM107" s="67">
        <f>IFERROR(X107*I107,"0")</f>
        <v>241.90559999999999</v>
      </c>
      <c r="BN107" s="67">
        <f>IFERROR(Y107*I107,"0")</f>
        <v>241.90559999999999</v>
      </c>
      <c r="BO107" s="67">
        <f>IFERROR(X107/J107,"0")</f>
        <v>0.42857142857142855</v>
      </c>
      <c r="BP107" s="67">
        <f>IFERROR(Y107/J107,"0")</f>
        <v>0.42857142857142855</v>
      </c>
    </row>
    <row r="108" spans="1:68" ht="27" customHeight="1" x14ac:dyDescent="0.25">
      <c r="A108" s="54" t="s">
        <v>177</v>
      </c>
      <c r="B108" s="54" t="s">
        <v>178</v>
      </c>
      <c r="C108" s="31">
        <v>4301071038</v>
      </c>
      <c r="D108" s="287">
        <v>4607111039248</v>
      </c>
      <c r="E108" s="288"/>
      <c r="F108" s="277">
        <v>0.7</v>
      </c>
      <c r="G108" s="32">
        <v>10</v>
      </c>
      <c r="H108" s="277">
        <v>7</v>
      </c>
      <c r="I108" s="277">
        <v>7.3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40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3"/>
      <c r="R108" s="283"/>
      <c r="S108" s="283"/>
      <c r="T108" s="284"/>
      <c r="U108" s="34"/>
      <c r="V108" s="34"/>
      <c r="W108" s="35" t="s">
        <v>70</v>
      </c>
      <c r="X108" s="278">
        <v>0</v>
      </c>
      <c r="Y108" s="27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135</v>
      </c>
      <c r="AG108" s="67"/>
      <c r="AJ108" s="71" t="s">
        <v>72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179</v>
      </c>
      <c r="B109" s="54" t="s">
        <v>180</v>
      </c>
      <c r="C109" s="31">
        <v>4301071049</v>
      </c>
      <c r="D109" s="287">
        <v>4607111039293</v>
      </c>
      <c r="E109" s="288"/>
      <c r="F109" s="277">
        <v>0.4</v>
      </c>
      <c r="G109" s="32">
        <v>16</v>
      </c>
      <c r="H109" s="277">
        <v>6.4</v>
      </c>
      <c r="I109" s="277">
        <v>6.7195999999999998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0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3"/>
      <c r="R109" s="283"/>
      <c r="S109" s="283"/>
      <c r="T109" s="284"/>
      <c r="U109" s="34"/>
      <c r="V109" s="34"/>
      <c r="W109" s="35" t="s">
        <v>70</v>
      </c>
      <c r="X109" s="278">
        <v>12</v>
      </c>
      <c r="Y109" s="279">
        <f>IFERROR(IF(X109="","",X109),"")</f>
        <v>12</v>
      </c>
      <c r="Z109" s="36">
        <f>IFERROR(IF(X109="","",X109*0.0155),"")</f>
        <v>0.186</v>
      </c>
      <c r="AA109" s="56"/>
      <c r="AB109" s="57"/>
      <c r="AC109" s="140" t="s">
        <v>135</v>
      </c>
      <c r="AG109" s="67"/>
      <c r="AJ109" s="71" t="s">
        <v>72</v>
      </c>
      <c r="AK109" s="71">
        <v>1</v>
      </c>
      <c r="BB109" s="141" t="s">
        <v>1</v>
      </c>
      <c r="BM109" s="67">
        <f>IFERROR(X109*I109,"0")</f>
        <v>80.635199999999998</v>
      </c>
      <c r="BN109" s="67">
        <f>IFERROR(Y109*I109,"0")</f>
        <v>80.635199999999998</v>
      </c>
      <c r="BO109" s="67">
        <f>IFERROR(X109/J109,"0")</f>
        <v>0.14285714285714285</v>
      </c>
      <c r="BP109" s="67">
        <f>IFERROR(Y109/J109,"0")</f>
        <v>0.14285714285714285</v>
      </c>
    </row>
    <row r="110" spans="1:68" ht="27" customHeight="1" x14ac:dyDescent="0.25">
      <c r="A110" s="54" t="s">
        <v>181</v>
      </c>
      <c r="B110" s="54" t="s">
        <v>182</v>
      </c>
      <c r="C110" s="31">
        <v>4301071039</v>
      </c>
      <c r="D110" s="287">
        <v>4607111039279</v>
      </c>
      <c r="E110" s="288"/>
      <c r="F110" s="277">
        <v>0.7</v>
      </c>
      <c r="G110" s="32">
        <v>10</v>
      </c>
      <c r="H110" s="277">
        <v>7</v>
      </c>
      <c r="I110" s="277">
        <v>7.3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180</v>
      </c>
      <c r="P110" s="46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3"/>
      <c r="R110" s="283"/>
      <c r="S110" s="283"/>
      <c r="T110" s="284"/>
      <c r="U110" s="34"/>
      <c r="V110" s="34"/>
      <c r="W110" s="35" t="s">
        <v>70</v>
      </c>
      <c r="X110" s="278">
        <v>12</v>
      </c>
      <c r="Y110" s="279">
        <f>IFERROR(IF(X110="","",X110),"")</f>
        <v>12</v>
      </c>
      <c r="Z110" s="36">
        <f>IFERROR(IF(X110="","",X110*0.0155),"")</f>
        <v>0.186</v>
      </c>
      <c r="AA110" s="56"/>
      <c r="AB110" s="57"/>
      <c r="AC110" s="142" t="s">
        <v>135</v>
      </c>
      <c r="AG110" s="67"/>
      <c r="AJ110" s="71" t="s">
        <v>72</v>
      </c>
      <c r="AK110" s="71">
        <v>1</v>
      </c>
      <c r="BB110" s="143" t="s">
        <v>1</v>
      </c>
      <c r="BM110" s="67">
        <f>IFERROR(X110*I110,"0")</f>
        <v>87.6</v>
      </c>
      <c r="BN110" s="67">
        <f>IFERROR(Y110*I110,"0")</f>
        <v>87.6</v>
      </c>
      <c r="BO110" s="67">
        <f>IFERROR(X110/J110,"0")</f>
        <v>0.14285714285714285</v>
      </c>
      <c r="BP110" s="67">
        <f>IFERROR(Y110/J110,"0")</f>
        <v>0.14285714285714285</v>
      </c>
    </row>
    <row r="111" spans="1:68" x14ac:dyDescent="0.2">
      <c r="A111" s="299"/>
      <c r="B111" s="293"/>
      <c r="C111" s="293"/>
      <c r="D111" s="293"/>
      <c r="E111" s="293"/>
      <c r="F111" s="293"/>
      <c r="G111" s="293"/>
      <c r="H111" s="293"/>
      <c r="I111" s="293"/>
      <c r="J111" s="293"/>
      <c r="K111" s="293"/>
      <c r="L111" s="293"/>
      <c r="M111" s="293"/>
      <c r="N111" s="293"/>
      <c r="O111" s="300"/>
      <c r="P111" s="289" t="s">
        <v>73</v>
      </c>
      <c r="Q111" s="290"/>
      <c r="R111" s="290"/>
      <c r="S111" s="290"/>
      <c r="T111" s="290"/>
      <c r="U111" s="290"/>
      <c r="V111" s="291"/>
      <c r="W111" s="37" t="s">
        <v>70</v>
      </c>
      <c r="X111" s="280">
        <f>IFERROR(SUM(X106:X110),"0")</f>
        <v>72</v>
      </c>
      <c r="Y111" s="280">
        <f>IFERROR(SUM(Y106:Y110),"0")</f>
        <v>72</v>
      </c>
      <c r="Z111" s="280">
        <f>IFERROR(IF(Z106="",0,Z106),"0")+IFERROR(IF(Z107="",0,Z107),"0")+IFERROR(IF(Z108="",0,Z108),"0")+IFERROR(IF(Z109="",0,Z109),"0")+IFERROR(IF(Z110="",0,Z110),"0")</f>
        <v>1.1159999999999999</v>
      </c>
      <c r="AA111" s="281"/>
      <c r="AB111" s="281"/>
      <c r="AC111" s="281"/>
    </row>
    <row r="112" spans="1:68" x14ac:dyDescent="0.2">
      <c r="A112" s="293"/>
      <c r="B112" s="293"/>
      <c r="C112" s="293"/>
      <c r="D112" s="293"/>
      <c r="E112" s="293"/>
      <c r="F112" s="293"/>
      <c r="G112" s="293"/>
      <c r="H112" s="293"/>
      <c r="I112" s="293"/>
      <c r="J112" s="293"/>
      <c r="K112" s="293"/>
      <c r="L112" s="293"/>
      <c r="M112" s="293"/>
      <c r="N112" s="293"/>
      <c r="O112" s="300"/>
      <c r="P112" s="289" t="s">
        <v>73</v>
      </c>
      <c r="Q112" s="290"/>
      <c r="R112" s="290"/>
      <c r="S112" s="290"/>
      <c r="T112" s="290"/>
      <c r="U112" s="290"/>
      <c r="V112" s="291"/>
      <c r="W112" s="37" t="s">
        <v>74</v>
      </c>
      <c r="X112" s="280">
        <f>IFERROR(SUMPRODUCT(X106:X110*H106:H110),"0")</f>
        <v>475.2</v>
      </c>
      <c r="Y112" s="280">
        <f>IFERROR(SUMPRODUCT(Y106:Y110*H106:H110),"0")</f>
        <v>475.2</v>
      </c>
      <c r="Z112" s="37"/>
      <c r="AA112" s="281"/>
      <c r="AB112" s="281"/>
      <c r="AC112" s="281"/>
    </row>
    <row r="113" spans="1:68" ht="14.25" customHeight="1" x14ac:dyDescent="0.25">
      <c r="A113" s="292" t="s">
        <v>123</v>
      </c>
      <c r="B113" s="293"/>
      <c r="C113" s="293"/>
      <c r="D113" s="293"/>
      <c r="E113" s="293"/>
      <c r="F113" s="293"/>
      <c r="G113" s="293"/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74"/>
      <c r="AB113" s="274"/>
      <c r="AC113" s="274"/>
    </row>
    <row r="114" spans="1:68" ht="27" customHeight="1" x14ac:dyDescent="0.25">
      <c r="A114" s="54" t="s">
        <v>183</v>
      </c>
      <c r="B114" s="54" t="s">
        <v>184</v>
      </c>
      <c r="C114" s="31">
        <v>4301135670</v>
      </c>
      <c r="D114" s="287">
        <v>4620207490983</v>
      </c>
      <c r="E114" s="288"/>
      <c r="F114" s="277">
        <v>0.22</v>
      </c>
      <c r="G114" s="32">
        <v>12</v>
      </c>
      <c r="H114" s="277">
        <v>2.64</v>
      </c>
      <c r="I114" s="277">
        <v>3.3435999999999999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3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83"/>
      <c r="R114" s="283"/>
      <c r="S114" s="283"/>
      <c r="T114" s="284"/>
      <c r="U114" s="34"/>
      <c r="V114" s="34"/>
      <c r="W114" s="35" t="s">
        <v>70</v>
      </c>
      <c r="X114" s="278">
        <v>0</v>
      </c>
      <c r="Y114" s="27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185</v>
      </c>
      <c r="AG114" s="67"/>
      <c r="AJ114" s="71" t="s">
        <v>72</v>
      </c>
      <c r="AK114" s="71">
        <v>1</v>
      </c>
      <c r="BB114" s="145" t="s">
        <v>82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299"/>
      <c r="B115" s="293"/>
      <c r="C115" s="293"/>
      <c r="D115" s="293"/>
      <c r="E115" s="293"/>
      <c r="F115" s="293"/>
      <c r="G115" s="293"/>
      <c r="H115" s="293"/>
      <c r="I115" s="293"/>
      <c r="J115" s="293"/>
      <c r="K115" s="293"/>
      <c r="L115" s="293"/>
      <c r="M115" s="293"/>
      <c r="N115" s="293"/>
      <c r="O115" s="300"/>
      <c r="P115" s="289" t="s">
        <v>73</v>
      </c>
      <c r="Q115" s="290"/>
      <c r="R115" s="290"/>
      <c r="S115" s="290"/>
      <c r="T115" s="290"/>
      <c r="U115" s="290"/>
      <c r="V115" s="291"/>
      <c r="W115" s="37" t="s">
        <v>70</v>
      </c>
      <c r="X115" s="280">
        <f>IFERROR(SUM(X114:X114),"0")</f>
        <v>0</v>
      </c>
      <c r="Y115" s="280">
        <f>IFERROR(SUM(Y114:Y114),"0")</f>
        <v>0</v>
      </c>
      <c r="Z115" s="280">
        <f>IFERROR(IF(Z114="",0,Z114),"0")</f>
        <v>0</v>
      </c>
      <c r="AA115" s="281"/>
      <c r="AB115" s="281"/>
      <c r="AC115" s="281"/>
    </row>
    <row r="116" spans="1:68" x14ac:dyDescent="0.2">
      <c r="A116" s="293"/>
      <c r="B116" s="293"/>
      <c r="C116" s="293"/>
      <c r="D116" s="293"/>
      <c r="E116" s="293"/>
      <c r="F116" s="293"/>
      <c r="G116" s="293"/>
      <c r="H116" s="293"/>
      <c r="I116" s="293"/>
      <c r="J116" s="293"/>
      <c r="K116" s="293"/>
      <c r="L116" s="293"/>
      <c r="M116" s="293"/>
      <c r="N116" s="293"/>
      <c r="O116" s="300"/>
      <c r="P116" s="289" t="s">
        <v>73</v>
      </c>
      <c r="Q116" s="290"/>
      <c r="R116" s="290"/>
      <c r="S116" s="290"/>
      <c r="T116" s="290"/>
      <c r="U116" s="290"/>
      <c r="V116" s="291"/>
      <c r="W116" s="37" t="s">
        <v>74</v>
      </c>
      <c r="X116" s="280">
        <f>IFERROR(SUMPRODUCT(X114:X114*H114:H114),"0")</f>
        <v>0</v>
      </c>
      <c r="Y116" s="280">
        <f>IFERROR(SUMPRODUCT(Y114:Y114*H114:H114),"0")</f>
        <v>0</v>
      </c>
      <c r="Z116" s="37"/>
      <c r="AA116" s="281"/>
      <c r="AB116" s="281"/>
      <c r="AC116" s="281"/>
    </row>
    <row r="117" spans="1:68" ht="14.25" customHeight="1" x14ac:dyDescent="0.25">
      <c r="A117" s="292" t="s">
        <v>186</v>
      </c>
      <c r="B117" s="293"/>
      <c r="C117" s="293"/>
      <c r="D117" s="293"/>
      <c r="E117" s="293"/>
      <c r="F117" s="293"/>
      <c r="G117" s="293"/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74"/>
      <c r="AB117" s="274"/>
      <c r="AC117" s="274"/>
    </row>
    <row r="118" spans="1:68" ht="27" customHeight="1" x14ac:dyDescent="0.25">
      <c r="A118" s="54" t="s">
        <v>187</v>
      </c>
      <c r="B118" s="54" t="s">
        <v>188</v>
      </c>
      <c r="C118" s="31">
        <v>4301071094</v>
      </c>
      <c r="D118" s="287">
        <v>4620207491140</v>
      </c>
      <c r="E118" s="288"/>
      <c r="F118" s="277">
        <v>0.6</v>
      </c>
      <c r="G118" s="32">
        <v>10</v>
      </c>
      <c r="H118" s="277">
        <v>6</v>
      </c>
      <c r="I118" s="277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54" t="s">
        <v>189</v>
      </c>
      <c r="Q118" s="283"/>
      <c r="R118" s="283"/>
      <c r="S118" s="283"/>
      <c r="T118" s="284"/>
      <c r="U118" s="34"/>
      <c r="V118" s="34"/>
      <c r="W118" s="35" t="s">
        <v>70</v>
      </c>
      <c r="X118" s="278">
        <v>0</v>
      </c>
      <c r="Y118" s="27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190</v>
      </c>
      <c r="AG118" s="67"/>
      <c r="AJ118" s="71" t="s">
        <v>72</v>
      </c>
      <c r="AK118" s="71">
        <v>1</v>
      </c>
      <c r="BB118" s="147" t="s">
        <v>82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299"/>
      <c r="B119" s="293"/>
      <c r="C119" s="293"/>
      <c r="D119" s="293"/>
      <c r="E119" s="293"/>
      <c r="F119" s="293"/>
      <c r="G119" s="293"/>
      <c r="H119" s="293"/>
      <c r="I119" s="293"/>
      <c r="J119" s="293"/>
      <c r="K119" s="293"/>
      <c r="L119" s="293"/>
      <c r="M119" s="293"/>
      <c r="N119" s="293"/>
      <c r="O119" s="300"/>
      <c r="P119" s="289" t="s">
        <v>73</v>
      </c>
      <c r="Q119" s="290"/>
      <c r="R119" s="290"/>
      <c r="S119" s="290"/>
      <c r="T119" s="290"/>
      <c r="U119" s="290"/>
      <c r="V119" s="291"/>
      <c r="W119" s="37" t="s">
        <v>70</v>
      </c>
      <c r="X119" s="280">
        <f>IFERROR(SUM(X118:X118),"0")</f>
        <v>0</v>
      </c>
      <c r="Y119" s="280">
        <f>IFERROR(SUM(Y118:Y118),"0")</f>
        <v>0</v>
      </c>
      <c r="Z119" s="280">
        <f>IFERROR(IF(Z118="",0,Z118),"0")</f>
        <v>0</v>
      </c>
      <c r="AA119" s="281"/>
      <c r="AB119" s="281"/>
      <c r="AC119" s="281"/>
    </row>
    <row r="120" spans="1:68" x14ac:dyDescent="0.2">
      <c r="A120" s="293"/>
      <c r="B120" s="293"/>
      <c r="C120" s="293"/>
      <c r="D120" s="293"/>
      <c r="E120" s="293"/>
      <c r="F120" s="293"/>
      <c r="G120" s="293"/>
      <c r="H120" s="293"/>
      <c r="I120" s="293"/>
      <c r="J120" s="293"/>
      <c r="K120" s="293"/>
      <c r="L120" s="293"/>
      <c r="M120" s="293"/>
      <c r="N120" s="293"/>
      <c r="O120" s="300"/>
      <c r="P120" s="289" t="s">
        <v>73</v>
      </c>
      <c r="Q120" s="290"/>
      <c r="R120" s="290"/>
      <c r="S120" s="290"/>
      <c r="T120" s="290"/>
      <c r="U120" s="290"/>
      <c r="V120" s="291"/>
      <c r="W120" s="37" t="s">
        <v>74</v>
      </c>
      <c r="X120" s="280">
        <f>IFERROR(SUMPRODUCT(X118:X118*H118:H118),"0")</f>
        <v>0</v>
      </c>
      <c r="Y120" s="280">
        <f>IFERROR(SUMPRODUCT(Y118:Y118*H118:H118),"0")</f>
        <v>0</v>
      </c>
      <c r="Z120" s="37"/>
      <c r="AA120" s="281"/>
      <c r="AB120" s="281"/>
      <c r="AC120" s="281"/>
    </row>
    <row r="121" spans="1:68" ht="16.5" customHeight="1" x14ac:dyDescent="0.25">
      <c r="A121" s="312" t="s">
        <v>191</v>
      </c>
      <c r="B121" s="293"/>
      <c r="C121" s="293"/>
      <c r="D121" s="293"/>
      <c r="E121" s="293"/>
      <c r="F121" s="293"/>
      <c r="G121" s="293"/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73"/>
      <c r="AB121" s="273"/>
      <c r="AC121" s="273"/>
    </row>
    <row r="122" spans="1:68" ht="14.25" customHeight="1" x14ac:dyDescent="0.25">
      <c r="A122" s="292" t="s">
        <v>123</v>
      </c>
      <c r="B122" s="293"/>
      <c r="C122" s="293"/>
      <c r="D122" s="293"/>
      <c r="E122" s="293"/>
      <c r="F122" s="293"/>
      <c r="G122" s="293"/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74"/>
      <c r="AB122" s="274"/>
      <c r="AC122" s="274"/>
    </row>
    <row r="123" spans="1:68" ht="27" customHeight="1" x14ac:dyDescent="0.25">
      <c r="A123" s="54" t="s">
        <v>192</v>
      </c>
      <c r="B123" s="54" t="s">
        <v>193</v>
      </c>
      <c r="C123" s="31">
        <v>4301135555</v>
      </c>
      <c r="D123" s="287">
        <v>4607111034014</v>
      </c>
      <c r="E123" s="288"/>
      <c r="F123" s="277">
        <v>0.25</v>
      </c>
      <c r="G123" s="32">
        <v>12</v>
      </c>
      <c r="H123" s="277">
        <v>3</v>
      </c>
      <c r="I123" s="277">
        <v>3.7035999999999998</v>
      </c>
      <c r="J123" s="32">
        <v>70</v>
      </c>
      <c r="K123" s="32" t="s">
        <v>80</v>
      </c>
      <c r="L123" s="32" t="s">
        <v>68</v>
      </c>
      <c r="M123" s="33" t="s">
        <v>69</v>
      </c>
      <c r="N123" s="33"/>
      <c r="O123" s="32">
        <v>180</v>
      </c>
      <c r="P123" s="45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83"/>
      <c r="R123" s="283"/>
      <c r="S123" s="283"/>
      <c r="T123" s="284"/>
      <c r="U123" s="34"/>
      <c r="V123" s="34"/>
      <c r="W123" s="35" t="s">
        <v>70</v>
      </c>
      <c r="X123" s="278">
        <v>84</v>
      </c>
      <c r="Y123" s="279">
        <f>IFERROR(IF(X123="","",X123),"")</f>
        <v>84</v>
      </c>
      <c r="Z123" s="36">
        <f>IFERROR(IF(X123="","",X123*0.01788),"")</f>
        <v>1.5019199999999999</v>
      </c>
      <c r="AA123" s="56"/>
      <c r="AB123" s="57"/>
      <c r="AC123" s="148" t="s">
        <v>194</v>
      </c>
      <c r="AG123" s="67"/>
      <c r="AJ123" s="71" t="s">
        <v>72</v>
      </c>
      <c r="AK123" s="71">
        <v>1</v>
      </c>
      <c r="BB123" s="149" t="s">
        <v>82</v>
      </c>
      <c r="BM123" s="67">
        <f>IFERROR(X123*I123,"0")</f>
        <v>311.10239999999999</v>
      </c>
      <c r="BN123" s="67">
        <f>IFERROR(Y123*I123,"0")</f>
        <v>311.10239999999999</v>
      </c>
      <c r="BO123" s="67">
        <f>IFERROR(X123/J123,"0")</f>
        <v>1.2</v>
      </c>
      <c r="BP123" s="67">
        <f>IFERROR(Y123/J123,"0")</f>
        <v>1.2</v>
      </c>
    </row>
    <row r="124" spans="1:68" ht="27" customHeight="1" x14ac:dyDescent="0.25">
      <c r="A124" s="54" t="s">
        <v>195</v>
      </c>
      <c r="B124" s="54" t="s">
        <v>196</v>
      </c>
      <c r="C124" s="31">
        <v>4301135532</v>
      </c>
      <c r="D124" s="287">
        <v>4607111033994</v>
      </c>
      <c r="E124" s="288"/>
      <c r="F124" s="277">
        <v>0.25</v>
      </c>
      <c r="G124" s="32">
        <v>12</v>
      </c>
      <c r="H124" s="277">
        <v>3</v>
      </c>
      <c r="I124" s="277">
        <v>3.7035999999999998</v>
      </c>
      <c r="J124" s="32">
        <v>70</v>
      </c>
      <c r="K124" s="32" t="s">
        <v>80</v>
      </c>
      <c r="L124" s="32" t="s">
        <v>68</v>
      </c>
      <c r="M124" s="33" t="s">
        <v>69</v>
      </c>
      <c r="N124" s="33"/>
      <c r="O124" s="32">
        <v>180</v>
      </c>
      <c r="P124" s="46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83"/>
      <c r="R124" s="283"/>
      <c r="S124" s="283"/>
      <c r="T124" s="284"/>
      <c r="U124" s="34"/>
      <c r="V124" s="34"/>
      <c r="W124" s="35" t="s">
        <v>70</v>
      </c>
      <c r="X124" s="278">
        <v>28</v>
      </c>
      <c r="Y124" s="279">
        <f>IFERROR(IF(X124="","",X124),"")</f>
        <v>28</v>
      </c>
      <c r="Z124" s="36">
        <f>IFERROR(IF(X124="","",X124*0.01788),"")</f>
        <v>0.50063999999999997</v>
      </c>
      <c r="AA124" s="56"/>
      <c r="AB124" s="57"/>
      <c r="AC124" s="150" t="s">
        <v>141</v>
      </c>
      <c r="AG124" s="67"/>
      <c r="AJ124" s="71" t="s">
        <v>72</v>
      </c>
      <c r="AK124" s="71">
        <v>1</v>
      </c>
      <c r="BB124" s="151" t="s">
        <v>82</v>
      </c>
      <c r="BM124" s="67">
        <f>IFERROR(X124*I124,"0")</f>
        <v>103.70079999999999</v>
      </c>
      <c r="BN124" s="67">
        <f>IFERROR(Y124*I124,"0")</f>
        <v>103.70079999999999</v>
      </c>
      <c r="BO124" s="67">
        <f>IFERROR(X124/J124,"0")</f>
        <v>0.4</v>
      </c>
      <c r="BP124" s="67">
        <f>IFERROR(Y124/J124,"0")</f>
        <v>0.4</v>
      </c>
    </row>
    <row r="125" spans="1:68" x14ac:dyDescent="0.2">
      <c r="A125" s="299"/>
      <c r="B125" s="293"/>
      <c r="C125" s="293"/>
      <c r="D125" s="293"/>
      <c r="E125" s="293"/>
      <c r="F125" s="293"/>
      <c r="G125" s="293"/>
      <c r="H125" s="293"/>
      <c r="I125" s="293"/>
      <c r="J125" s="293"/>
      <c r="K125" s="293"/>
      <c r="L125" s="293"/>
      <c r="M125" s="293"/>
      <c r="N125" s="293"/>
      <c r="O125" s="300"/>
      <c r="P125" s="289" t="s">
        <v>73</v>
      </c>
      <c r="Q125" s="290"/>
      <c r="R125" s="290"/>
      <c r="S125" s="290"/>
      <c r="T125" s="290"/>
      <c r="U125" s="290"/>
      <c r="V125" s="291"/>
      <c r="W125" s="37" t="s">
        <v>70</v>
      </c>
      <c r="X125" s="280">
        <f>IFERROR(SUM(X123:X124),"0")</f>
        <v>112</v>
      </c>
      <c r="Y125" s="280">
        <f>IFERROR(SUM(Y123:Y124),"0")</f>
        <v>112</v>
      </c>
      <c r="Z125" s="280">
        <f>IFERROR(IF(Z123="",0,Z123),"0")+IFERROR(IF(Z124="",0,Z124),"0")</f>
        <v>2.0025599999999999</v>
      </c>
      <c r="AA125" s="281"/>
      <c r="AB125" s="281"/>
      <c r="AC125" s="281"/>
    </row>
    <row r="126" spans="1:68" x14ac:dyDescent="0.2">
      <c r="A126" s="293"/>
      <c r="B126" s="293"/>
      <c r="C126" s="293"/>
      <c r="D126" s="293"/>
      <c r="E126" s="293"/>
      <c r="F126" s="293"/>
      <c r="G126" s="293"/>
      <c r="H126" s="293"/>
      <c r="I126" s="293"/>
      <c r="J126" s="293"/>
      <c r="K126" s="293"/>
      <c r="L126" s="293"/>
      <c r="M126" s="293"/>
      <c r="N126" s="293"/>
      <c r="O126" s="300"/>
      <c r="P126" s="289" t="s">
        <v>73</v>
      </c>
      <c r="Q126" s="290"/>
      <c r="R126" s="290"/>
      <c r="S126" s="290"/>
      <c r="T126" s="290"/>
      <c r="U126" s="290"/>
      <c r="V126" s="291"/>
      <c r="W126" s="37" t="s">
        <v>74</v>
      </c>
      <c r="X126" s="280">
        <f>IFERROR(SUMPRODUCT(X123:X124*H123:H124),"0")</f>
        <v>336</v>
      </c>
      <c r="Y126" s="280">
        <f>IFERROR(SUMPRODUCT(Y123:Y124*H123:H124),"0")</f>
        <v>336</v>
      </c>
      <c r="Z126" s="37"/>
      <c r="AA126" s="281"/>
      <c r="AB126" s="281"/>
      <c r="AC126" s="281"/>
    </row>
    <row r="127" spans="1:68" ht="16.5" customHeight="1" x14ac:dyDescent="0.25">
      <c r="A127" s="312" t="s">
        <v>197</v>
      </c>
      <c r="B127" s="293"/>
      <c r="C127" s="293"/>
      <c r="D127" s="293"/>
      <c r="E127" s="293"/>
      <c r="F127" s="293"/>
      <c r="G127" s="293"/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73"/>
      <c r="AB127" s="273"/>
      <c r="AC127" s="273"/>
    </row>
    <row r="128" spans="1:68" ht="14.25" customHeight="1" x14ac:dyDescent="0.25">
      <c r="A128" s="292" t="s">
        <v>123</v>
      </c>
      <c r="B128" s="293"/>
      <c r="C128" s="293"/>
      <c r="D128" s="293"/>
      <c r="E128" s="293"/>
      <c r="F128" s="293"/>
      <c r="G128" s="293"/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74"/>
      <c r="AB128" s="274"/>
      <c r="AC128" s="274"/>
    </row>
    <row r="129" spans="1:68" ht="27" customHeight="1" x14ac:dyDescent="0.25">
      <c r="A129" s="54" t="s">
        <v>198</v>
      </c>
      <c r="B129" s="54" t="s">
        <v>199</v>
      </c>
      <c r="C129" s="31">
        <v>4301135549</v>
      </c>
      <c r="D129" s="287">
        <v>4607111039095</v>
      </c>
      <c r="E129" s="288"/>
      <c r="F129" s="277">
        <v>0.25</v>
      </c>
      <c r="G129" s="32">
        <v>12</v>
      </c>
      <c r="H129" s="277">
        <v>3</v>
      </c>
      <c r="I129" s="277">
        <v>3.7480000000000002</v>
      </c>
      <c r="J129" s="32">
        <v>70</v>
      </c>
      <c r="K129" s="32" t="s">
        <v>80</v>
      </c>
      <c r="L129" s="32" t="s">
        <v>68</v>
      </c>
      <c r="M129" s="33" t="s">
        <v>69</v>
      </c>
      <c r="N129" s="33"/>
      <c r="O129" s="32">
        <v>180</v>
      </c>
      <c r="P129" s="34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83"/>
      <c r="R129" s="283"/>
      <c r="S129" s="283"/>
      <c r="T129" s="284"/>
      <c r="U129" s="34"/>
      <c r="V129" s="34"/>
      <c r="W129" s="35" t="s">
        <v>70</v>
      </c>
      <c r="X129" s="278">
        <v>14</v>
      </c>
      <c r="Y129" s="279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152" t="s">
        <v>200</v>
      </c>
      <c r="AG129" s="67"/>
      <c r="AJ129" s="71" t="s">
        <v>72</v>
      </c>
      <c r="AK129" s="71">
        <v>1</v>
      </c>
      <c r="BB129" s="153" t="s">
        <v>82</v>
      </c>
      <c r="BM129" s="67">
        <f>IFERROR(X129*I129,"0")</f>
        <v>52.472000000000001</v>
      </c>
      <c r="BN129" s="67">
        <f>IFERROR(Y129*I129,"0")</f>
        <v>52.472000000000001</v>
      </c>
      <c r="BO129" s="67">
        <f>IFERROR(X129/J129,"0")</f>
        <v>0.2</v>
      </c>
      <c r="BP129" s="67">
        <f>IFERROR(Y129/J129,"0")</f>
        <v>0.2</v>
      </c>
    </row>
    <row r="130" spans="1:68" ht="16.5" customHeight="1" x14ac:dyDescent="0.25">
      <c r="A130" s="54" t="s">
        <v>201</v>
      </c>
      <c r="B130" s="54" t="s">
        <v>202</v>
      </c>
      <c r="C130" s="31">
        <v>4301135550</v>
      </c>
      <c r="D130" s="287">
        <v>4607111034199</v>
      </c>
      <c r="E130" s="288"/>
      <c r="F130" s="277">
        <v>0.25</v>
      </c>
      <c r="G130" s="32">
        <v>12</v>
      </c>
      <c r="H130" s="277">
        <v>3</v>
      </c>
      <c r="I130" s="277">
        <v>3.7035999999999998</v>
      </c>
      <c r="J130" s="32">
        <v>70</v>
      </c>
      <c r="K130" s="32" t="s">
        <v>80</v>
      </c>
      <c r="L130" s="32" t="s">
        <v>68</v>
      </c>
      <c r="M130" s="33" t="s">
        <v>69</v>
      </c>
      <c r="N130" s="33"/>
      <c r="O130" s="32">
        <v>180</v>
      </c>
      <c r="P130" s="42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83"/>
      <c r="R130" s="283"/>
      <c r="S130" s="283"/>
      <c r="T130" s="284"/>
      <c r="U130" s="34"/>
      <c r="V130" s="34"/>
      <c r="W130" s="35" t="s">
        <v>70</v>
      </c>
      <c r="X130" s="278">
        <v>42</v>
      </c>
      <c r="Y130" s="279">
        <f>IFERROR(IF(X130="","",X130),"")</f>
        <v>42</v>
      </c>
      <c r="Z130" s="36">
        <f>IFERROR(IF(X130="","",X130*0.01788),"")</f>
        <v>0.75095999999999996</v>
      </c>
      <c r="AA130" s="56"/>
      <c r="AB130" s="57"/>
      <c r="AC130" s="154" t="s">
        <v>203</v>
      </c>
      <c r="AG130" s="67"/>
      <c r="AJ130" s="71" t="s">
        <v>72</v>
      </c>
      <c r="AK130" s="71">
        <v>1</v>
      </c>
      <c r="BB130" s="155" t="s">
        <v>82</v>
      </c>
      <c r="BM130" s="67">
        <f>IFERROR(X130*I130,"0")</f>
        <v>155.55119999999999</v>
      </c>
      <c r="BN130" s="67">
        <f>IFERROR(Y130*I130,"0")</f>
        <v>155.55119999999999</v>
      </c>
      <c r="BO130" s="67">
        <f>IFERROR(X130/J130,"0")</f>
        <v>0.6</v>
      </c>
      <c r="BP130" s="67">
        <f>IFERROR(Y130/J130,"0")</f>
        <v>0.6</v>
      </c>
    </row>
    <row r="131" spans="1:68" x14ac:dyDescent="0.2">
      <c r="A131" s="299"/>
      <c r="B131" s="293"/>
      <c r="C131" s="293"/>
      <c r="D131" s="293"/>
      <c r="E131" s="293"/>
      <c r="F131" s="293"/>
      <c r="G131" s="293"/>
      <c r="H131" s="293"/>
      <c r="I131" s="293"/>
      <c r="J131" s="293"/>
      <c r="K131" s="293"/>
      <c r="L131" s="293"/>
      <c r="M131" s="293"/>
      <c r="N131" s="293"/>
      <c r="O131" s="300"/>
      <c r="P131" s="289" t="s">
        <v>73</v>
      </c>
      <c r="Q131" s="290"/>
      <c r="R131" s="290"/>
      <c r="S131" s="290"/>
      <c r="T131" s="290"/>
      <c r="U131" s="290"/>
      <c r="V131" s="291"/>
      <c r="W131" s="37" t="s">
        <v>70</v>
      </c>
      <c r="X131" s="280">
        <f>IFERROR(SUM(X129:X130),"0")</f>
        <v>56</v>
      </c>
      <c r="Y131" s="280">
        <f>IFERROR(SUM(Y129:Y130),"0")</f>
        <v>56</v>
      </c>
      <c r="Z131" s="280">
        <f>IFERROR(IF(Z129="",0,Z129),"0")+IFERROR(IF(Z130="",0,Z130),"0")</f>
        <v>1.0012799999999999</v>
      </c>
      <c r="AA131" s="281"/>
      <c r="AB131" s="281"/>
      <c r="AC131" s="281"/>
    </row>
    <row r="132" spans="1:68" x14ac:dyDescent="0.2">
      <c r="A132" s="293"/>
      <c r="B132" s="293"/>
      <c r="C132" s="293"/>
      <c r="D132" s="293"/>
      <c r="E132" s="293"/>
      <c r="F132" s="293"/>
      <c r="G132" s="293"/>
      <c r="H132" s="293"/>
      <c r="I132" s="293"/>
      <c r="J132" s="293"/>
      <c r="K132" s="293"/>
      <c r="L132" s="293"/>
      <c r="M132" s="293"/>
      <c r="N132" s="293"/>
      <c r="O132" s="300"/>
      <c r="P132" s="289" t="s">
        <v>73</v>
      </c>
      <c r="Q132" s="290"/>
      <c r="R132" s="290"/>
      <c r="S132" s="290"/>
      <c r="T132" s="290"/>
      <c r="U132" s="290"/>
      <c r="V132" s="291"/>
      <c r="W132" s="37" t="s">
        <v>74</v>
      </c>
      <c r="X132" s="280">
        <f>IFERROR(SUMPRODUCT(X129:X130*H129:H130),"0")</f>
        <v>168</v>
      </c>
      <c r="Y132" s="280">
        <f>IFERROR(SUMPRODUCT(Y129:Y130*H129:H130),"0")</f>
        <v>168</v>
      </c>
      <c r="Z132" s="37"/>
      <c r="AA132" s="281"/>
      <c r="AB132" s="281"/>
      <c r="AC132" s="281"/>
    </row>
    <row r="133" spans="1:68" ht="16.5" customHeight="1" x14ac:dyDescent="0.25">
      <c r="A133" s="312" t="s">
        <v>204</v>
      </c>
      <c r="B133" s="293"/>
      <c r="C133" s="293"/>
      <c r="D133" s="293"/>
      <c r="E133" s="293"/>
      <c r="F133" s="293"/>
      <c r="G133" s="293"/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73"/>
      <c r="AB133" s="273"/>
      <c r="AC133" s="273"/>
    </row>
    <row r="134" spans="1:68" ht="14.25" customHeight="1" x14ac:dyDescent="0.25">
      <c r="A134" s="292" t="s">
        <v>123</v>
      </c>
      <c r="B134" s="293"/>
      <c r="C134" s="293"/>
      <c r="D134" s="293"/>
      <c r="E134" s="293"/>
      <c r="F134" s="293"/>
      <c r="G134" s="293"/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74"/>
      <c r="AB134" s="274"/>
      <c r="AC134" s="274"/>
    </row>
    <row r="135" spans="1:68" ht="27" customHeight="1" x14ac:dyDescent="0.25">
      <c r="A135" s="54" t="s">
        <v>205</v>
      </c>
      <c r="B135" s="54" t="s">
        <v>206</v>
      </c>
      <c r="C135" s="31">
        <v>4301135753</v>
      </c>
      <c r="D135" s="287">
        <v>4620207490914</v>
      </c>
      <c r="E135" s="288"/>
      <c r="F135" s="277">
        <v>0.2</v>
      </c>
      <c r="G135" s="32">
        <v>12</v>
      </c>
      <c r="H135" s="277">
        <v>2.4</v>
      </c>
      <c r="I135" s="277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4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83"/>
      <c r="R135" s="283"/>
      <c r="S135" s="283"/>
      <c r="T135" s="284"/>
      <c r="U135" s="34"/>
      <c r="V135" s="34"/>
      <c r="W135" s="35" t="s">
        <v>70</v>
      </c>
      <c r="X135" s="278">
        <v>28</v>
      </c>
      <c r="Y135" s="279">
        <f>IFERROR(IF(X135="","",X135),"")</f>
        <v>28</v>
      </c>
      <c r="Z135" s="36">
        <f>IFERROR(IF(X135="","",X135*0.01788),"")</f>
        <v>0.50063999999999997</v>
      </c>
      <c r="AA135" s="56"/>
      <c r="AB135" s="57"/>
      <c r="AC135" s="156" t="s">
        <v>194</v>
      </c>
      <c r="AG135" s="67"/>
      <c r="AJ135" s="71" t="s">
        <v>72</v>
      </c>
      <c r="AK135" s="71">
        <v>1</v>
      </c>
      <c r="BB135" s="157" t="s">
        <v>82</v>
      </c>
      <c r="BM135" s="67">
        <f>IFERROR(X135*I135,"0")</f>
        <v>75.040000000000006</v>
      </c>
      <c r="BN135" s="67">
        <f>IFERROR(Y135*I135,"0")</f>
        <v>75.040000000000006</v>
      </c>
      <c r="BO135" s="67">
        <f>IFERROR(X135/J135,"0")</f>
        <v>0.4</v>
      </c>
      <c r="BP135" s="67">
        <f>IFERROR(Y135/J135,"0")</f>
        <v>0.4</v>
      </c>
    </row>
    <row r="136" spans="1:68" ht="27" customHeight="1" x14ac:dyDescent="0.25">
      <c r="A136" s="54" t="s">
        <v>207</v>
      </c>
      <c r="B136" s="54" t="s">
        <v>208</v>
      </c>
      <c r="C136" s="31">
        <v>4301135778</v>
      </c>
      <c r="D136" s="287">
        <v>4620207490853</v>
      </c>
      <c r="E136" s="288"/>
      <c r="F136" s="277">
        <v>0.2</v>
      </c>
      <c r="G136" s="32">
        <v>12</v>
      </c>
      <c r="H136" s="277">
        <v>2.4</v>
      </c>
      <c r="I136" s="277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62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83"/>
      <c r="R136" s="283"/>
      <c r="S136" s="283"/>
      <c r="T136" s="284"/>
      <c r="U136" s="34"/>
      <c r="V136" s="34"/>
      <c r="W136" s="35" t="s">
        <v>70</v>
      </c>
      <c r="X136" s="278">
        <v>42</v>
      </c>
      <c r="Y136" s="279">
        <f>IFERROR(IF(X136="","",X136),"")</f>
        <v>42</v>
      </c>
      <c r="Z136" s="36">
        <f>IFERROR(IF(X136="","",X136*0.01788),"")</f>
        <v>0.75095999999999996</v>
      </c>
      <c r="AA136" s="56"/>
      <c r="AB136" s="57"/>
      <c r="AC136" s="158" t="s">
        <v>194</v>
      </c>
      <c r="AG136" s="67"/>
      <c r="AJ136" s="71" t="s">
        <v>72</v>
      </c>
      <c r="AK136" s="71">
        <v>1</v>
      </c>
      <c r="BB136" s="159" t="s">
        <v>82</v>
      </c>
      <c r="BM136" s="67">
        <f>IFERROR(X136*I136,"0")</f>
        <v>112.56</v>
      </c>
      <c r="BN136" s="67">
        <f>IFERROR(Y136*I136,"0")</f>
        <v>112.56</v>
      </c>
      <c r="BO136" s="67">
        <f>IFERROR(X136/J136,"0")</f>
        <v>0.6</v>
      </c>
      <c r="BP136" s="67">
        <f>IFERROR(Y136/J136,"0")</f>
        <v>0.6</v>
      </c>
    </row>
    <row r="137" spans="1:68" x14ac:dyDescent="0.2">
      <c r="A137" s="299"/>
      <c r="B137" s="293"/>
      <c r="C137" s="293"/>
      <c r="D137" s="293"/>
      <c r="E137" s="293"/>
      <c r="F137" s="293"/>
      <c r="G137" s="293"/>
      <c r="H137" s="293"/>
      <c r="I137" s="293"/>
      <c r="J137" s="293"/>
      <c r="K137" s="293"/>
      <c r="L137" s="293"/>
      <c r="M137" s="293"/>
      <c r="N137" s="293"/>
      <c r="O137" s="300"/>
      <c r="P137" s="289" t="s">
        <v>73</v>
      </c>
      <c r="Q137" s="290"/>
      <c r="R137" s="290"/>
      <c r="S137" s="290"/>
      <c r="T137" s="290"/>
      <c r="U137" s="290"/>
      <c r="V137" s="291"/>
      <c r="W137" s="37" t="s">
        <v>70</v>
      </c>
      <c r="X137" s="280">
        <f>IFERROR(SUM(X135:X136),"0")</f>
        <v>70</v>
      </c>
      <c r="Y137" s="280">
        <f>IFERROR(SUM(Y135:Y136),"0")</f>
        <v>70</v>
      </c>
      <c r="Z137" s="280">
        <f>IFERROR(IF(Z135="",0,Z135),"0")+IFERROR(IF(Z136="",0,Z136),"0")</f>
        <v>1.2515999999999998</v>
      </c>
      <c r="AA137" s="281"/>
      <c r="AB137" s="281"/>
      <c r="AC137" s="281"/>
    </row>
    <row r="138" spans="1:68" x14ac:dyDescent="0.2">
      <c r="A138" s="293"/>
      <c r="B138" s="293"/>
      <c r="C138" s="293"/>
      <c r="D138" s="293"/>
      <c r="E138" s="293"/>
      <c r="F138" s="293"/>
      <c r="G138" s="293"/>
      <c r="H138" s="293"/>
      <c r="I138" s="293"/>
      <c r="J138" s="293"/>
      <c r="K138" s="293"/>
      <c r="L138" s="293"/>
      <c r="M138" s="293"/>
      <c r="N138" s="293"/>
      <c r="O138" s="300"/>
      <c r="P138" s="289" t="s">
        <v>73</v>
      </c>
      <c r="Q138" s="290"/>
      <c r="R138" s="290"/>
      <c r="S138" s="290"/>
      <c r="T138" s="290"/>
      <c r="U138" s="290"/>
      <c r="V138" s="291"/>
      <c r="W138" s="37" t="s">
        <v>74</v>
      </c>
      <c r="X138" s="280">
        <f>IFERROR(SUMPRODUCT(X135:X136*H135:H136),"0")</f>
        <v>168</v>
      </c>
      <c r="Y138" s="280">
        <f>IFERROR(SUMPRODUCT(Y135:Y136*H135:H136),"0")</f>
        <v>168</v>
      </c>
      <c r="Z138" s="37"/>
      <c r="AA138" s="281"/>
      <c r="AB138" s="281"/>
      <c r="AC138" s="281"/>
    </row>
    <row r="139" spans="1:68" ht="16.5" customHeight="1" x14ac:dyDescent="0.25">
      <c r="A139" s="312" t="s">
        <v>209</v>
      </c>
      <c r="B139" s="293"/>
      <c r="C139" s="293"/>
      <c r="D139" s="293"/>
      <c r="E139" s="293"/>
      <c r="F139" s="293"/>
      <c r="G139" s="293"/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73"/>
      <c r="AB139" s="273"/>
      <c r="AC139" s="273"/>
    </row>
    <row r="140" spans="1:68" ht="14.25" customHeight="1" x14ac:dyDescent="0.25">
      <c r="A140" s="292" t="s">
        <v>123</v>
      </c>
      <c r="B140" s="293"/>
      <c r="C140" s="293"/>
      <c r="D140" s="293"/>
      <c r="E140" s="293"/>
      <c r="F140" s="293"/>
      <c r="G140" s="293"/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74"/>
      <c r="AB140" s="274"/>
      <c r="AC140" s="274"/>
    </row>
    <row r="141" spans="1:68" ht="27" customHeight="1" x14ac:dyDescent="0.25">
      <c r="A141" s="54" t="s">
        <v>210</v>
      </c>
      <c r="B141" s="54" t="s">
        <v>211</v>
      </c>
      <c r="C141" s="31">
        <v>4301135570</v>
      </c>
      <c r="D141" s="287">
        <v>4607111035806</v>
      </c>
      <c r="E141" s="288"/>
      <c r="F141" s="277">
        <v>0.25</v>
      </c>
      <c r="G141" s="32">
        <v>12</v>
      </c>
      <c r="H141" s="277">
        <v>3</v>
      </c>
      <c r="I141" s="277">
        <v>3.7035999999999998</v>
      </c>
      <c r="J141" s="32">
        <v>70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39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83"/>
      <c r="R141" s="283"/>
      <c r="S141" s="283"/>
      <c r="T141" s="284"/>
      <c r="U141" s="34"/>
      <c r="V141" s="34"/>
      <c r="W141" s="35" t="s">
        <v>70</v>
      </c>
      <c r="X141" s="278">
        <v>28</v>
      </c>
      <c r="Y141" s="279">
        <f>IFERROR(IF(X141="","",X141),"")</f>
        <v>28</v>
      </c>
      <c r="Z141" s="36">
        <f>IFERROR(IF(X141="","",X141*0.01788),"")</f>
        <v>0.50063999999999997</v>
      </c>
      <c r="AA141" s="56"/>
      <c r="AB141" s="57"/>
      <c r="AC141" s="160" t="s">
        <v>212</v>
      </c>
      <c r="AG141" s="67"/>
      <c r="AJ141" s="71" t="s">
        <v>72</v>
      </c>
      <c r="AK141" s="71">
        <v>1</v>
      </c>
      <c r="BB141" s="161" t="s">
        <v>82</v>
      </c>
      <c r="BM141" s="67">
        <f>IFERROR(X141*I141,"0")</f>
        <v>103.70079999999999</v>
      </c>
      <c r="BN141" s="67">
        <f>IFERROR(Y141*I141,"0")</f>
        <v>103.70079999999999</v>
      </c>
      <c r="BO141" s="67">
        <f>IFERROR(X141/J141,"0")</f>
        <v>0.4</v>
      </c>
      <c r="BP141" s="67">
        <f>IFERROR(Y141/J141,"0")</f>
        <v>0.4</v>
      </c>
    </row>
    <row r="142" spans="1:68" x14ac:dyDescent="0.2">
      <c r="A142" s="299"/>
      <c r="B142" s="293"/>
      <c r="C142" s="293"/>
      <c r="D142" s="293"/>
      <c r="E142" s="293"/>
      <c r="F142" s="293"/>
      <c r="G142" s="293"/>
      <c r="H142" s="293"/>
      <c r="I142" s="293"/>
      <c r="J142" s="293"/>
      <c r="K142" s="293"/>
      <c r="L142" s="293"/>
      <c r="M142" s="293"/>
      <c r="N142" s="293"/>
      <c r="O142" s="300"/>
      <c r="P142" s="289" t="s">
        <v>73</v>
      </c>
      <c r="Q142" s="290"/>
      <c r="R142" s="290"/>
      <c r="S142" s="290"/>
      <c r="T142" s="290"/>
      <c r="U142" s="290"/>
      <c r="V142" s="291"/>
      <c r="W142" s="37" t="s">
        <v>70</v>
      </c>
      <c r="X142" s="280">
        <f>IFERROR(SUM(X141:X141),"0")</f>
        <v>28</v>
      </c>
      <c r="Y142" s="280">
        <f>IFERROR(SUM(Y141:Y141),"0")</f>
        <v>28</v>
      </c>
      <c r="Z142" s="280">
        <f>IFERROR(IF(Z141="",0,Z141),"0")</f>
        <v>0.50063999999999997</v>
      </c>
      <c r="AA142" s="281"/>
      <c r="AB142" s="281"/>
      <c r="AC142" s="281"/>
    </row>
    <row r="143" spans="1:68" x14ac:dyDescent="0.2">
      <c r="A143" s="293"/>
      <c r="B143" s="293"/>
      <c r="C143" s="293"/>
      <c r="D143" s="293"/>
      <c r="E143" s="293"/>
      <c r="F143" s="293"/>
      <c r="G143" s="293"/>
      <c r="H143" s="293"/>
      <c r="I143" s="293"/>
      <c r="J143" s="293"/>
      <c r="K143" s="293"/>
      <c r="L143" s="293"/>
      <c r="M143" s="293"/>
      <c r="N143" s="293"/>
      <c r="O143" s="300"/>
      <c r="P143" s="289" t="s">
        <v>73</v>
      </c>
      <c r="Q143" s="290"/>
      <c r="R143" s="290"/>
      <c r="S143" s="290"/>
      <c r="T143" s="290"/>
      <c r="U143" s="290"/>
      <c r="V143" s="291"/>
      <c r="W143" s="37" t="s">
        <v>74</v>
      </c>
      <c r="X143" s="280">
        <f>IFERROR(SUMPRODUCT(X141:X141*H141:H141),"0")</f>
        <v>84</v>
      </c>
      <c r="Y143" s="280">
        <f>IFERROR(SUMPRODUCT(Y141:Y141*H141:H141),"0")</f>
        <v>84</v>
      </c>
      <c r="Z143" s="37"/>
      <c r="AA143" s="281"/>
      <c r="AB143" s="281"/>
      <c r="AC143" s="281"/>
    </row>
    <row r="144" spans="1:68" ht="16.5" customHeight="1" x14ac:dyDescent="0.25">
      <c r="A144" s="312" t="s">
        <v>213</v>
      </c>
      <c r="B144" s="293"/>
      <c r="C144" s="293"/>
      <c r="D144" s="293"/>
      <c r="E144" s="293"/>
      <c r="F144" s="293"/>
      <c r="G144" s="293"/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73"/>
      <c r="AB144" s="273"/>
      <c r="AC144" s="273"/>
    </row>
    <row r="145" spans="1:68" ht="14.25" customHeight="1" x14ac:dyDescent="0.25">
      <c r="A145" s="292" t="s">
        <v>123</v>
      </c>
      <c r="B145" s="293"/>
      <c r="C145" s="293"/>
      <c r="D145" s="293"/>
      <c r="E145" s="293"/>
      <c r="F145" s="293"/>
      <c r="G145" s="293"/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74"/>
      <c r="AB145" s="274"/>
      <c r="AC145" s="274"/>
    </row>
    <row r="146" spans="1:68" ht="16.5" customHeight="1" x14ac:dyDescent="0.25">
      <c r="A146" s="54" t="s">
        <v>214</v>
      </c>
      <c r="B146" s="54" t="s">
        <v>215</v>
      </c>
      <c r="C146" s="31">
        <v>4301135607</v>
      </c>
      <c r="D146" s="287">
        <v>4607111039613</v>
      </c>
      <c r="E146" s="288"/>
      <c r="F146" s="277">
        <v>0.09</v>
      </c>
      <c r="G146" s="32">
        <v>30</v>
      </c>
      <c r="H146" s="277">
        <v>2.7</v>
      </c>
      <c r="I146" s="277">
        <v>3.09</v>
      </c>
      <c r="J146" s="32">
        <v>126</v>
      </c>
      <c r="K146" s="32" t="s">
        <v>80</v>
      </c>
      <c r="L146" s="32" t="s">
        <v>68</v>
      </c>
      <c r="M146" s="33" t="s">
        <v>69</v>
      </c>
      <c r="N146" s="33"/>
      <c r="O146" s="32">
        <v>180</v>
      </c>
      <c r="P146" s="45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83"/>
      <c r="R146" s="283"/>
      <c r="S146" s="283"/>
      <c r="T146" s="284"/>
      <c r="U146" s="34"/>
      <c r="V146" s="34"/>
      <c r="W146" s="35" t="s">
        <v>70</v>
      </c>
      <c r="X146" s="278">
        <v>0</v>
      </c>
      <c r="Y146" s="27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200</v>
      </c>
      <c r="AG146" s="67"/>
      <c r="AJ146" s="71" t="s">
        <v>72</v>
      </c>
      <c r="AK146" s="71">
        <v>1</v>
      </c>
      <c r="BB146" s="163" t="s">
        <v>82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299"/>
      <c r="B147" s="293"/>
      <c r="C147" s="293"/>
      <c r="D147" s="293"/>
      <c r="E147" s="293"/>
      <c r="F147" s="293"/>
      <c r="G147" s="293"/>
      <c r="H147" s="293"/>
      <c r="I147" s="293"/>
      <c r="J147" s="293"/>
      <c r="K147" s="293"/>
      <c r="L147" s="293"/>
      <c r="M147" s="293"/>
      <c r="N147" s="293"/>
      <c r="O147" s="300"/>
      <c r="P147" s="289" t="s">
        <v>73</v>
      </c>
      <c r="Q147" s="290"/>
      <c r="R147" s="290"/>
      <c r="S147" s="290"/>
      <c r="T147" s="290"/>
      <c r="U147" s="290"/>
      <c r="V147" s="291"/>
      <c r="W147" s="37" t="s">
        <v>70</v>
      </c>
      <c r="X147" s="280">
        <f>IFERROR(SUM(X146:X146),"0")</f>
        <v>0</v>
      </c>
      <c r="Y147" s="280">
        <f>IFERROR(SUM(Y146:Y146),"0")</f>
        <v>0</v>
      </c>
      <c r="Z147" s="280">
        <f>IFERROR(IF(Z146="",0,Z146),"0")</f>
        <v>0</v>
      </c>
      <c r="AA147" s="281"/>
      <c r="AB147" s="281"/>
      <c r="AC147" s="281"/>
    </row>
    <row r="148" spans="1:68" x14ac:dyDescent="0.2">
      <c r="A148" s="293"/>
      <c r="B148" s="293"/>
      <c r="C148" s="293"/>
      <c r="D148" s="293"/>
      <c r="E148" s="293"/>
      <c r="F148" s="293"/>
      <c r="G148" s="293"/>
      <c r="H148" s="293"/>
      <c r="I148" s="293"/>
      <c r="J148" s="293"/>
      <c r="K148" s="293"/>
      <c r="L148" s="293"/>
      <c r="M148" s="293"/>
      <c r="N148" s="293"/>
      <c r="O148" s="300"/>
      <c r="P148" s="289" t="s">
        <v>73</v>
      </c>
      <c r="Q148" s="290"/>
      <c r="R148" s="290"/>
      <c r="S148" s="290"/>
      <c r="T148" s="290"/>
      <c r="U148" s="290"/>
      <c r="V148" s="291"/>
      <c r="W148" s="37" t="s">
        <v>74</v>
      </c>
      <c r="X148" s="280">
        <f>IFERROR(SUMPRODUCT(X146:X146*H146:H146),"0")</f>
        <v>0</v>
      </c>
      <c r="Y148" s="280">
        <f>IFERROR(SUMPRODUCT(Y146:Y146*H146:H146),"0")</f>
        <v>0</v>
      </c>
      <c r="Z148" s="37"/>
      <c r="AA148" s="281"/>
      <c r="AB148" s="281"/>
      <c r="AC148" s="281"/>
    </row>
    <row r="149" spans="1:68" ht="16.5" customHeight="1" x14ac:dyDescent="0.25">
      <c r="A149" s="312" t="s">
        <v>216</v>
      </c>
      <c r="B149" s="293"/>
      <c r="C149" s="293"/>
      <c r="D149" s="293"/>
      <c r="E149" s="293"/>
      <c r="F149" s="293"/>
      <c r="G149" s="293"/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73"/>
      <c r="AB149" s="273"/>
      <c r="AC149" s="273"/>
    </row>
    <row r="150" spans="1:68" ht="14.25" customHeight="1" x14ac:dyDescent="0.25">
      <c r="A150" s="292" t="s">
        <v>186</v>
      </c>
      <c r="B150" s="293"/>
      <c r="C150" s="293"/>
      <c r="D150" s="293"/>
      <c r="E150" s="293"/>
      <c r="F150" s="293"/>
      <c r="G150" s="293"/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74"/>
      <c r="AB150" s="274"/>
      <c r="AC150" s="274"/>
    </row>
    <row r="151" spans="1:68" ht="27" customHeight="1" x14ac:dyDescent="0.25">
      <c r="A151" s="54" t="s">
        <v>217</v>
      </c>
      <c r="B151" s="54" t="s">
        <v>218</v>
      </c>
      <c r="C151" s="31">
        <v>4301135540</v>
      </c>
      <c r="D151" s="287">
        <v>4607111035646</v>
      </c>
      <c r="E151" s="288"/>
      <c r="F151" s="277">
        <v>0.2</v>
      </c>
      <c r="G151" s="32">
        <v>8</v>
      </c>
      <c r="H151" s="277">
        <v>1.6</v>
      </c>
      <c r="I151" s="277">
        <v>2.12</v>
      </c>
      <c r="J151" s="32">
        <v>72</v>
      </c>
      <c r="K151" s="32" t="s">
        <v>219</v>
      </c>
      <c r="L151" s="32" t="s">
        <v>68</v>
      </c>
      <c r="M151" s="33" t="s">
        <v>69</v>
      </c>
      <c r="N151" s="33"/>
      <c r="O151" s="32">
        <v>180</v>
      </c>
      <c r="P151" s="47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83"/>
      <c r="R151" s="283"/>
      <c r="S151" s="283"/>
      <c r="T151" s="284"/>
      <c r="U151" s="34"/>
      <c r="V151" s="34"/>
      <c r="W151" s="35" t="s">
        <v>70</v>
      </c>
      <c r="X151" s="278">
        <v>0</v>
      </c>
      <c r="Y151" s="27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220</v>
      </c>
      <c r="AG151" s="67"/>
      <c r="AJ151" s="71" t="s">
        <v>72</v>
      </c>
      <c r="AK151" s="71">
        <v>1</v>
      </c>
      <c r="BB151" s="165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299"/>
      <c r="B152" s="293"/>
      <c r="C152" s="293"/>
      <c r="D152" s="293"/>
      <c r="E152" s="293"/>
      <c r="F152" s="293"/>
      <c r="G152" s="293"/>
      <c r="H152" s="293"/>
      <c r="I152" s="293"/>
      <c r="J152" s="293"/>
      <c r="K152" s="293"/>
      <c r="L152" s="293"/>
      <c r="M152" s="293"/>
      <c r="N152" s="293"/>
      <c r="O152" s="300"/>
      <c r="P152" s="289" t="s">
        <v>73</v>
      </c>
      <c r="Q152" s="290"/>
      <c r="R152" s="290"/>
      <c r="S152" s="290"/>
      <c r="T152" s="290"/>
      <c r="U152" s="290"/>
      <c r="V152" s="291"/>
      <c r="W152" s="37" t="s">
        <v>70</v>
      </c>
      <c r="X152" s="280">
        <f>IFERROR(SUM(X151:X151),"0")</f>
        <v>0</v>
      </c>
      <c r="Y152" s="280">
        <f>IFERROR(SUM(Y151:Y151),"0")</f>
        <v>0</v>
      </c>
      <c r="Z152" s="280">
        <f>IFERROR(IF(Z151="",0,Z151),"0")</f>
        <v>0</v>
      </c>
      <c r="AA152" s="281"/>
      <c r="AB152" s="281"/>
      <c r="AC152" s="281"/>
    </row>
    <row r="153" spans="1:68" x14ac:dyDescent="0.2">
      <c r="A153" s="293"/>
      <c r="B153" s="293"/>
      <c r="C153" s="293"/>
      <c r="D153" s="293"/>
      <c r="E153" s="293"/>
      <c r="F153" s="293"/>
      <c r="G153" s="293"/>
      <c r="H153" s="293"/>
      <c r="I153" s="293"/>
      <c r="J153" s="293"/>
      <c r="K153" s="293"/>
      <c r="L153" s="293"/>
      <c r="M153" s="293"/>
      <c r="N153" s="293"/>
      <c r="O153" s="300"/>
      <c r="P153" s="289" t="s">
        <v>73</v>
      </c>
      <c r="Q153" s="290"/>
      <c r="R153" s="290"/>
      <c r="S153" s="290"/>
      <c r="T153" s="290"/>
      <c r="U153" s="290"/>
      <c r="V153" s="291"/>
      <c r="W153" s="37" t="s">
        <v>74</v>
      </c>
      <c r="X153" s="280">
        <f>IFERROR(SUMPRODUCT(X151:X151*H151:H151),"0")</f>
        <v>0</v>
      </c>
      <c r="Y153" s="280">
        <f>IFERROR(SUMPRODUCT(Y151:Y151*H151:H151),"0")</f>
        <v>0</v>
      </c>
      <c r="Z153" s="37"/>
      <c r="AA153" s="281"/>
      <c r="AB153" s="281"/>
      <c r="AC153" s="281"/>
    </row>
    <row r="154" spans="1:68" ht="16.5" customHeight="1" x14ac:dyDescent="0.25">
      <c r="A154" s="312" t="s">
        <v>221</v>
      </c>
      <c r="B154" s="293"/>
      <c r="C154" s="293"/>
      <c r="D154" s="293"/>
      <c r="E154" s="293"/>
      <c r="F154" s="293"/>
      <c r="G154" s="293"/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73"/>
      <c r="AB154" s="273"/>
      <c r="AC154" s="273"/>
    </row>
    <row r="155" spans="1:68" ht="14.25" customHeight="1" x14ac:dyDescent="0.25">
      <c r="A155" s="292" t="s">
        <v>123</v>
      </c>
      <c r="B155" s="293"/>
      <c r="C155" s="293"/>
      <c r="D155" s="293"/>
      <c r="E155" s="293"/>
      <c r="F155" s="293"/>
      <c r="G155" s="293"/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74"/>
      <c r="AB155" s="274"/>
      <c r="AC155" s="274"/>
    </row>
    <row r="156" spans="1:68" ht="27" customHeight="1" x14ac:dyDescent="0.25">
      <c r="A156" s="54" t="s">
        <v>222</v>
      </c>
      <c r="B156" s="54" t="s">
        <v>223</v>
      </c>
      <c r="C156" s="31">
        <v>4301135591</v>
      </c>
      <c r="D156" s="287">
        <v>4607111036568</v>
      </c>
      <c r="E156" s="288"/>
      <c r="F156" s="277">
        <v>0.28000000000000003</v>
      </c>
      <c r="G156" s="32">
        <v>6</v>
      </c>
      <c r="H156" s="277">
        <v>1.68</v>
      </c>
      <c r="I156" s="277">
        <v>2.1017999999999999</v>
      </c>
      <c r="J156" s="32">
        <v>140</v>
      </c>
      <c r="K156" s="32" t="s">
        <v>80</v>
      </c>
      <c r="L156" s="32" t="s">
        <v>68</v>
      </c>
      <c r="M156" s="33" t="s">
        <v>69</v>
      </c>
      <c r="N156" s="33"/>
      <c r="O156" s="32">
        <v>180</v>
      </c>
      <c r="P156" s="39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83"/>
      <c r="R156" s="283"/>
      <c r="S156" s="283"/>
      <c r="T156" s="284"/>
      <c r="U156" s="34"/>
      <c r="V156" s="34"/>
      <c r="W156" s="35" t="s">
        <v>70</v>
      </c>
      <c r="X156" s="278">
        <v>28</v>
      </c>
      <c r="Y156" s="279">
        <f>IFERROR(IF(X156="","",X156),"")</f>
        <v>28</v>
      </c>
      <c r="Z156" s="36">
        <f>IFERROR(IF(X156="","",X156*0.00941),"")</f>
        <v>0.26347999999999999</v>
      </c>
      <c r="AA156" s="56"/>
      <c r="AB156" s="57"/>
      <c r="AC156" s="166" t="s">
        <v>224</v>
      </c>
      <c r="AG156" s="67"/>
      <c r="AJ156" s="71" t="s">
        <v>72</v>
      </c>
      <c r="AK156" s="71">
        <v>1</v>
      </c>
      <c r="BB156" s="167" t="s">
        <v>82</v>
      </c>
      <c r="BM156" s="67">
        <f>IFERROR(X156*I156,"0")</f>
        <v>58.850399999999993</v>
      </c>
      <c r="BN156" s="67">
        <f>IFERROR(Y156*I156,"0")</f>
        <v>58.850399999999993</v>
      </c>
      <c r="BO156" s="67">
        <f>IFERROR(X156/J156,"0")</f>
        <v>0.2</v>
      </c>
      <c r="BP156" s="67">
        <f>IFERROR(Y156/J156,"0")</f>
        <v>0.2</v>
      </c>
    </row>
    <row r="157" spans="1:68" x14ac:dyDescent="0.2">
      <c r="A157" s="299"/>
      <c r="B157" s="293"/>
      <c r="C157" s="293"/>
      <c r="D157" s="293"/>
      <c r="E157" s="293"/>
      <c r="F157" s="293"/>
      <c r="G157" s="293"/>
      <c r="H157" s="293"/>
      <c r="I157" s="293"/>
      <c r="J157" s="293"/>
      <c r="K157" s="293"/>
      <c r="L157" s="293"/>
      <c r="M157" s="293"/>
      <c r="N157" s="293"/>
      <c r="O157" s="300"/>
      <c r="P157" s="289" t="s">
        <v>73</v>
      </c>
      <c r="Q157" s="290"/>
      <c r="R157" s="290"/>
      <c r="S157" s="290"/>
      <c r="T157" s="290"/>
      <c r="U157" s="290"/>
      <c r="V157" s="291"/>
      <c r="W157" s="37" t="s">
        <v>70</v>
      </c>
      <c r="X157" s="280">
        <f>IFERROR(SUM(X156:X156),"0")</f>
        <v>28</v>
      </c>
      <c r="Y157" s="280">
        <f>IFERROR(SUM(Y156:Y156),"0")</f>
        <v>28</v>
      </c>
      <c r="Z157" s="280">
        <f>IFERROR(IF(Z156="",0,Z156),"0")</f>
        <v>0.26347999999999999</v>
      </c>
      <c r="AA157" s="281"/>
      <c r="AB157" s="281"/>
      <c r="AC157" s="281"/>
    </row>
    <row r="158" spans="1:68" x14ac:dyDescent="0.2">
      <c r="A158" s="293"/>
      <c r="B158" s="293"/>
      <c r="C158" s="293"/>
      <c r="D158" s="293"/>
      <c r="E158" s="293"/>
      <c r="F158" s="293"/>
      <c r="G158" s="293"/>
      <c r="H158" s="293"/>
      <c r="I158" s="293"/>
      <c r="J158" s="293"/>
      <c r="K158" s="293"/>
      <c r="L158" s="293"/>
      <c r="M158" s="293"/>
      <c r="N158" s="293"/>
      <c r="O158" s="300"/>
      <c r="P158" s="289" t="s">
        <v>73</v>
      </c>
      <c r="Q158" s="290"/>
      <c r="R158" s="290"/>
      <c r="S158" s="290"/>
      <c r="T158" s="290"/>
      <c r="U158" s="290"/>
      <c r="V158" s="291"/>
      <c r="W158" s="37" t="s">
        <v>74</v>
      </c>
      <c r="X158" s="280">
        <f>IFERROR(SUMPRODUCT(X156:X156*H156:H156),"0")</f>
        <v>47.04</v>
      </c>
      <c r="Y158" s="280">
        <f>IFERROR(SUMPRODUCT(Y156:Y156*H156:H156),"0")</f>
        <v>47.04</v>
      </c>
      <c r="Z158" s="37"/>
      <c r="AA158" s="281"/>
      <c r="AB158" s="281"/>
      <c r="AC158" s="281"/>
    </row>
    <row r="159" spans="1:68" ht="27.75" customHeight="1" x14ac:dyDescent="0.2">
      <c r="A159" s="327" t="s">
        <v>225</v>
      </c>
      <c r="B159" s="328"/>
      <c r="C159" s="328"/>
      <c r="D159" s="328"/>
      <c r="E159" s="328"/>
      <c r="F159" s="328"/>
      <c r="G159" s="328"/>
      <c r="H159" s="328"/>
      <c r="I159" s="328"/>
      <c r="J159" s="328"/>
      <c r="K159" s="328"/>
      <c r="L159" s="328"/>
      <c r="M159" s="328"/>
      <c r="N159" s="328"/>
      <c r="O159" s="328"/>
      <c r="P159" s="328"/>
      <c r="Q159" s="328"/>
      <c r="R159" s="328"/>
      <c r="S159" s="328"/>
      <c r="T159" s="328"/>
      <c r="U159" s="328"/>
      <c r="V159" s="328"/>
      <c r="W159" s="328"/>
      <c r="X159" s="328"/>
      <c r="Y159" s="328"/>
      <c r="Z159" s="328"/>
      <c r="AA159" s="48"/>
      <c r="AB159" s="48"/>
      <c r="AC159" s="48"/>
    </row>
    <row r="160" spans="1:68" ht="16.5" customHeight="1" x14ac:dyDescent="0.25">
      <c r="A160" s="312" t="s">
        <v>226</v>
      </c>
      <c r="B160" s="293"/>
      <c r="C160" s="293"/>
      <c r="D160" s="293"/>
      <c r="E160" s="293"/>
      <c r="F160" s="293"/>
      <c r="G160" s="293"/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73"/>
      <c r="AB160" s="273"/>
      <c r="AC160" s="273"/>
    </row>
    <row r="161" spans="1:68" ht="14.25" customHeight="1" x14ac:dyDescent="0.25">
      <c r="A161" s="292" t="s">
        <v>64</v>
      </c>
      <c r="B161" s="293"/>
      <c r="C161" s="293"/>
      <c r="D161" s="293"/>
      <c r="E161" s="293"/>
      <c r="F161" s="293"/>
      <c r="G161" s="293"/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74"/>
      <c r="AB161" s="274"/>
      <c r="AC161" s="274"/>
    </row>
    <row r="162" spans="1:68" ht="16.5" customHeight="1" x14ac:dyDescent="0.25">
      <c r="A162" s="54" t="s">
        <v>227</v>
      </c>
      <c r="B162" s="54" t="s">
        <v>228</v>
      </c>
      <c r="C162" s="31">
        <v>4301071062</v>
      </c>
      <c r="D162" s="287">
        <v>4607111036384</v>
      </c>
      <c r="E162" s="288"/>
      <c r="F162" s="277">
        <v>5</v>
      </c>
      <c r="G162" s="32">
        <v>1</v>
      </c>
      <c r="H162" s="277">
        <v>5</v>
      </c>
      <c r="I162" s="277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21" t="s">
        <v>229</v>
      </c>
      <c r="Q162" s="283"/>
      <c r="R162" s="283"/>
      <c r="S162" s="283"/>
      <c r="T162" s="284"/>
      <c r="U162" s="34"/>
      <c r="V162" s="34"/>
      <c r="W162" s="35" t="s">
        <v>70</v>
      </c>
      <c r="X162" s="278">
        <v>0</v>
      </c>
      <c r="Y162" s="27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230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231</v>
      </c>
      <c r="B163" s="54" t="s">
        <v>232</v>
      </c>
      <c r="C163" s="31">
        <v>4301071050</v>
      </c>
      <c r="D163" s="287">
        <v>4607111036216</v>
      </c>
      <c r="E163" s="288"/>
      <c r="F163" s="277">
        <v>5</v>
      </c>
      <c r="G163" s="32">
        <v>1</v>
      </c>
      <c r="H163" s="277">
        <v>5</v>
      </c>
      <c r="I163" s="277">
        <v>5.2131999999999996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37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83"/>
      <c r="R163" s="283"/>
      <c r="S163" s="283"/>
      <c r="T163" s="284"/>
      <c r="U163" s="34"/>
      <c r="V163" s="34"/>
      <c r="W163" s="35" t="s">
        <v>70</v>
      </c>
      <c r="X163" s="278">
        <v>48</v>
      </c>
      <c r="Y163" s="279">
        <f>IFERROR(IF(X163="","",X163),"")</f>
        <v>48</v>
      </c>
      <c r="Z163" s="36">
        <f>IFERROR(IF(X163="","",X163*0.00866),"")</f>
        <v>0.41567999999999994</v>
      </c>
      <c r="AA163" s="56"/>
      <c r="AB163" s="57"/>
      <c r="AC163" s="170" t="s">
        <v>233</v>
      </c>
      <c r="AG163" s="67"/>
      <c r="AJ163" s="71" t="s">
        <v>72</v>
      </c>
      <c r="AK163" s="71">
        <v>1</v>
      </c>
      <c r="BB163" s="171" t="s">
        <v>1</v>
      </c>
      <c r="BM163" s="67">
        <f>IFERROR(X163*I163,"0")</f>
        <v>250.23359999999997</v>
      </c>
      <c r="BN163" s="67">
        <f>IFERROR(Y163*I163,"0")</f>
        <v>250.23359999999997</v>
      </c>
      <c r="BO163" s="67">
        <f>IFERROR(X163/J163,"0")</f>
        <v>0.33333333333333331</v>
      </c>
      <c r="BP163" s="67">
        <f>IFERROR(Y163/J163,"0")</f>
        <v>0.33333333333333331</v>
      </c>
    </row>
    <row r="164" spans="1:68" x14ac:dyDescent="0.2">
      <c r="A164" s="299"/>
      <c r="B164" s="293"/>
      <c r="C164" s="293"/>
      <c r="D164" s="293"/>
      <c r="E164" s="293"/>
      <c r="F164" s="293"/>
      <c r="G164" s="293"/>
      <c r="H164" s="293"/>
      <c r="I164" s="293"/>
      <c r="J164" s="293"/>
      <c r="K164" s="293"/>
      <c r="L164" s="293"/>
      <c r="M164" s="293"/>
      <c r="N164" s="293"/>
      <c r="O164" s="300"/>
      <c r="P164" s="289" t="s">
        <v>73</v>
      </c>
      <c r="Q164" s="290"/>
      <c r="R164" s="290"/>
      <c r="S164" s="290"/>
      <c r="T164" s="290"/>
      <c r="U164" s="290"/>
      <c r="V164" s="291"/>
      <c r="W164" s="37" t="s">
        <v>70</v>
      </c>
      <c r="X164" s="280">
        <f>IFERROR(SUM(X162:X163),"0")</f>
        <v>48</v>
      </c>
      <c r="Y164" s="280">
        <f>IFERROR(SUM(Y162:Y163),"0")</f>
        <v>48</v>
      </c>
      <c r="Z164" s="280">
        <f>IFERROR(IF(Z162="",0,Z162),"0")+IFERROR(IF(Z163="",0,Z163),"0")</f>
        <v>0.41567999999999994</v>
      </c>
      <c r="AA164" s="281"/>
      <c r="AB164" s="281"/>
      <c r="AC164" s="281"/>
    </row>
    <row r="165" spans="1:68" x14ac:dyDescent="0.2">
      <c r="A165" s="293"/>
      <c r="B165" s="293"/>
      <c r="C165" s="293"/>
      <c r="D165" s="293"/>
      <c r="E165" s="293"/>
      <c r="F165" s="293"/>
      <c r="G165" s="293"/>
      <c r="H165" s="293"/>
      <c r="I165" s="293"/>
      <c r="J165" s="293"/>
      <c r="K165" s="293"/>
      <c r="L165" s="293"/>
      <c r="M165" s="293"/>
      <c r="N165" s="293"/>
      <c r="O165" s="300"/>
      <c r="P165" s="289" t="s">
        <v>73</v>
      </c>
      <c r="Q165" s="290"/>
      <c r="R165" s="290"/>
      <c r="S165" s="290"/>
      <c r="T165" s="290"/>
      <c r="U165" s="290"/>
      <c r="V165" s="291"/>
      <c r="W165" s="37" t="s">
        <v>74</v>
      </c>
      <c r="X165" s="280">
        <f>IFERROR(SUMPRODUCT(X162:X163*H162:H163),"0")</f>
        <v>240</v>
      </c>
      <c r="Y165" s="280">
        <f>IFERROR(SUMPRODUCT(Y162:Y163*H162:H163),"0")</f>
        <v>240</v>
      </c>
      <c r="Z165" s="37"/>
      <c r="AA165" s="281"/>
      <c r="AB165" s="281"/>
      <c r="AC165" s="281"/>
    </row>
    <row r="166" spans="1:68" ht="27.75" customHeight="1" x14ac:dyDescent="0.2">
      <c r="A166" s="327" t="s">
        <v>234</v>
      </c>
      <c r="B166" s="328"/>
      <c r="C166" s="328"/>
      <c r="D166" s="328"/>
      <c r="E166" s="328"/>
      <c r="F166" s="328"/>
      <c r="G166" s="328"/>
      <c r="H166" s="328"/>
      <c r="I166" s="328"/>
      <c r="J166" s="328"/>
      <c r="K166" s="328"/>
      <c r="L166" s="328"/>
      <c r="M166" s="328"/>
      <c r="N166" s="328"/>
      <c r="O166" s="328"/>
      <c r="P166" s="328"/>
      <c r="Q166" s="328"/>
      <c r="R166" s="328"/>
      <c r="S166" s="328"/>
      <c r="T166" s="328"/>
      <c r="U166" s="328"/>
      <c r="V166" s="328"/>
      <c r="W166" s="328"/>
      <c r="X166" s="328"/>
      <c r="Y166" s="328"/>
      <c r="Z166" s="328"/>
      <c r="AA166" s="48"/>
      <c r="AB166" s="48"/>
      <c r="AC166" s="48"/>
    </row>
    <row r="167" spans="1:68" ht="16.5" customHeight="1" x14ac:dyDescent="0.25">
      <c r="A167" s="312" t="s">
        <v>235</v>
      </c>
      <c r="B167" s="293"/>
      <c r="C167" s="293"/>
      <c r="D167" s="293"/>
      <c r="E167" s="293"/>
      <c r="F167" s="293"/>
      <c r="G167" s="293"/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73"/>
      <c r="AB167" s="273"/>
      <c r="AC167" s="273"/>
    </row>
    <row r="168" spans="1:68" ht="14.25" customHeight="1" x14ac:dyDescent="0.25">
      <c r="A168" s="292" t="s">
        <v>77</v>
      </c>
      <c r="B168" s="293"/>
      <c r="C168" s="293"/>
      <c r="D168" s="293"/>
      <c r="E168" s="293"/>
      <c r="F168" s="293"/>
      <c r="G168" s="293"/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74"/>
      <c r="AB168" s="274"/>
      <c r="AC168" s="274"/>
    </row>
    <row r="169" spans="1:68" ht="16.5" customHeight="1" x14ac:dyDescent="0.25">
      <c r="A169" s="54" t="s">
        <v>236</v>
      </c>
      <c r="B169" s="54" t="s">
        <v>237</v>
      </c>
      <c r="C169" s="31">
        <v>4301132179</v>
      </c>
      <c r="D169" s="287">
        <v>4607111035691</v>
      </c>
      <c r="E169" s="288"/>
      <c r="F169" s="277">
        <v>0.25</v>
      </c>
      <c r="G169" s="32">
        <v>12</v>
      </c>
      <c r="H169" s="277">
        <v>3</v>
      </c>
      <c r="I169" s="277">
        <v>3.3879999999999999</v>
      </c>
      <c r="J169" s="32">
        <v>70</v>
      </c>
      <c r="K169" s="32" t="s">
        <v>80</v>
      </c>
      <c r="L169" s="32" t="s">
        <v>68</v>
      </c>
      <c r="M169" s="33" t="s">
        <v>69</v>
      </c>
      <c r="N169" s="33"/>
      <c r="O169" s="32">
        <v>365</v>
      </c>
      <c r="P169" s="35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83"/>
      <c r="R169" s="283"/>
      <c r="S169" s="283"/>
      <c r="T169" s="284"/>
      <c r="U169" s="34"/>
      <c r="V169" s="34"/>
      <c r="W169" s="35" t="s">
        <v>70</v>
      </c>
      <c r="X169" s="278">
        <v>42</v>
      </c>
      <c r="Y169" s="279">
        <f>IFERROR(IF(X169="","",X169),"")</f>
        <v>42</v>
      </c>
      <c r="Z169" s="36">
        <f>IFERROR(IF(X169="","",X169*0.01788),"")</f>
        <v>0.75095999999999996</v>
      </c>
      <c r="AA169" s="56"/>
      <c r="AB169" s="57"/>
      <c r="AC169" s="172" t="s">
        <v>238</v>
      </c>
      <c r="AG169" s="67"/>
      <c r="AJ169" s="71" t="s">
        <v>72</v>
      </c>
      <c r="AK169" s="71">
        <v>1</v>
      </c>
      <c r="BB169" s="173" t="s">
        <v>82</v>
      </c>
      <c r="BM169" s="67">
        <f>IFERROR(X169*I169,"0")</f>
        <v>142.29599999999999</v>
      </c>
      <c r="BN169" s="67">
        <f>IFERROR(Y169*I169,"0")</f>
        <v>142.29599999999999</v>
      </c>
      <c r="BO169" s="67">
        <f>IFERROR(X169/J169,"0")</f>
        <v>0.6</v>
      </c>
      <c r="BP169" s="67">
        <f>IFERROR(Y169/J169,"0")</f>
        <v>0.6</v>
      </c>
    </row>
    <row r="170" spans="1:68" ht="27" customHeight="1" x14ac:dyDescent="0.25">
      <c r="A170" s="54" t="s">
        <v>239</v>
      </c>
      <c r="B170" s="54" t="s">
        <v>240</v>
      </c>
      <c r="C170" s="31">
        <v>4301132182</v>
      </c>
      <c r="D170" s="287">
        <v>4607111035721</v>
      </c>
      <c r="E170" s="288"/>
      <c r="F170" s="277">
        <v>0.25</v>
      </c>
      <c r="G170" s="32">
        <v>12</v>
      </c>
      <c r="H170" s="277">
        <v>3</v>
      </c>
      <c r="I170" s="277">
        <v>3.3879999999999999</v>
      </c>
      <c r="J170" s="32">
        <v>70</v>
      </c>
      <c r="K170" s="32" t="s">
        <v>80</v>
      </c>
      <c r="L170" s="32" t="s">
        <v>68</v>
      </c>
      <c r="M170" s="33" t="s">
        <v>69</v>
      </c>
      <c r="N170" s="33"/>
      <c r="O170" s="32">
        <v>365</v>
      </c>
      <c r="P170" s="31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83"/>
      <c r="R170" s="283"/>
      <c r="S170" s="283"/>
      <c r="T170" s="284"/>
      <c r="U170" s="34"/>
      <c r="V170" s="34"/>
      <c r="W170" s="35" t="s">
        <v>70</v>
      </c>
      <c r="X170" s="278">
        <v>0</v>
      </c>
      <c r="Y170" s="279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241</v>
      </c>
      <c r="AG170" s="67"/>
      <c r="AJ170" s="71" t="s">
        <v>72</v>
      </c>
      <c r="AK170" s="71">
        <v>1</v>
      </c>
      <c r="BB170" s="175" t="s">
        <v>82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242</v>
      </c>
      <c r="B171" s="54" t="s">
        <v>243</v>
      </c>
      <c r="C171" s="31">
        <v>4301132170</v>
      </c>
      <c r="D171" s="287">
        <v>4607111038487</v>
      </c>
      <c r="E171" s="288"/>
      <c r="F171" s="277">
        <v>0.25</v>
      </c>
      <c r="G171" s="32">
        <v>12</v>
      </c>
      <c r="H171" s="277">
        <v>3</v>
      </c>
      <c r="I171" s="277">
        <v>3.7360000000000002</v>
      </c>
      <c r="J171" s="32">
        <v>70</v>
      </c>
      <c r="K171" s="32" t="s">
        <v>80</v>
      </c>
      <c r="L171" s="32" t="s">
        <v>68</v>
      </c>
      <c r="M171" s="33" t="s">
        <v>69</v>
      </c>
      <c r="N171" s="33"/>
      <c r="O171" s="32">
        <v>180</v>
      </c>
      <c r="P171" s="33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83"/>
      <c r="R171" s="283"/>
      <c r="S171" s="283"/>
      <c r="T171" s="284"/>
      <c r="U171" s="34"/>
      <c r="V171" s="34"/>
      <c r="W171" s="35" t="s">
        <v>70</v>
      </c>
      <c r="X171" s="278">
        <v>14</v>
      </c>
      <c r="Y171" s="279">
        <f>IFERROR(IF(X171="","",X171),"")</f>
        <v>14</v>
      </c>
      <c r="Z171" s="36">
        <f>IFERROR(IF(X171="","",X171*0.01788),"")</f>
        <v>0.25031999999999999</v>
      </c>
      <c r="AA171" s="56"/>
      <c r="AB171" s="57"/>
      <c r="AC171" s="176" t="s">
        <v>244</v>
      </c>
      <c r="AG171" s="67"/>
      <c r="AJ171" s="71" t="s">
        <v>72</v>
      </c>
      <c r="AK171" s="71">
        <v>1</v>
      </c>
      <c r="BB171" s="177" t="s">
        <v>82</v>
      </c>
      <c r="BM171" s="67">
        <f>IFERROR(X171*I171,"0")</f>
        <v>52.304000000000002</v>
      </c>
      <c r="BN171" s="67">
        <f>IFERROR(Y171*I171,"0")</f>
        <v>52.304000000000002</v>
      </c>
      <c r="BO171" s="67">
        <f>IFERROR(X171/J171,"0")</f>
        <v>0.2</v>
      </c>
      <c r="BP171" s="67">
        <f>IFERROR(Y171/J171,"0")</f>
        <v>0.2</v>
      </c>
    </row>
    <row r="172" spans="1:68" x14ac:dyDescent="0.2">
      <c r="A172" s="299"/>
      <c r="B172" s="293"/>
      <c r="C172" s="293"/>
      <c r="D172" s="293"/>
      <c r="E172" s="293"/>
      <c r="F172" s="293"/>
      <c r="G172" s="293"/>
      <c r="H172" s="293"/>
      <c r="I172" s="293"/>
      <c r="J172" s="293"/>
      <c r="K172" s="293"/>
      <c r="L172" s="293"/>
      <c r="M172" s="293"/>
      <c r="N172" s="293"/>
      <c r="O172" s="300"/>
      <c r="P172" s="289" t="s">
        <v>73</v>
      </c>
      <c r="Q172" s="290"/>
      <c r="R172" s="290"/>
      <c r="S172" s="290"/>
      <c r="T172" s="290"/>
      <c r="U172" s="290"/>
      <c r="V172" s="291"/>
      <c r="W172" s="37" t="s">
        <v>70</v>
      </c>
      <c r="X172" s="280">
        <f>IFERROR(SUM(X169:X171),"0")</f>
        <v>56</v>
      </c>
      <c r="Y172" s="280">
        <f>IFERROR(SUM(Y169:Y171),"0")</f>
        <v>56</v>
      </c>
      <c r="Z172" s="280">
        <f>IFERROR(IF(Z169="",0,Z169),"0")+IFERROR(IF(Z170="",0,Z170),"0")+IFERROR(IF(Z171="",0,Z171),"0")</f>
        <v>1.0012799999999999</v>
      </c>
      <c r="AA172" s="281"/>
      <c r="AB172" s="281"/>
      <c r="AC172" s="281"/>
    </row>
    <row r="173" spans="1:68" x14ac:dyDescent="0.2">
      <c r="A173" s="293"/>
      <c r="B173" s="293"/>
      <c r="C173" s="293"/>
      <c r="D173" s="293"/>
      <c r="E173" s="293"/>
      <c r="F173" s="293"/>
      <c r="G173" s="293"/>
      <c r="H173" s="293"/>
      <c r="I173" s="293"/>
      <c r="J173" s="293"/>
      <c r="K173" s="293"/>
      <c r="L173" s="293"/>
      <c r="M173" s="293"/>
      <c r="N173" s="293"/>
      <c r="O173" s="300"/>
      <c r="P173" s="289" t="s">
        <v>73</v>
      </c>
      <c r="Q173" s="290"/>
      <c r="R173" s="290"/>
      <c r="S173" s="290"/>
      <c r="T173" s="290"/>
      <c r="U173" s="290"/>
      <c r="V173" s="291"/>
      <c r="W173" s="37" t="s">
        <v>74</v>
      </c>
      <c r="X173" s="280">
        <f>IFERROR(SUMPRODUCT(X169:X171*H169:H171),"0")</f>
        <v>168</v>
      </c>
      <c r="Y173" s="280">
        <f>IFERROR(SUMPRODUCT(Y169:Y171*H169:H171),"0")</f>
        <v>168</v>
      </c>
      <c r="Z173" s="37"/>
      <c r="AA173" s="281"/>
      <c r="AB173" s="281"/>
      <c r="AC173" s="281"/>
    </row>
    <row r="174" spans="1:68" ht="14.25" customHeight="1" x14ac:dyDescent="0.25">
      <c r="A174" s="292" t="s">
        <v>245</v>
      </c>
      <c r="B174" s="293"/>
      <c r="C174" s="293"/>
      <c r="D174" s="293"/>
      <c r="E174" s="293"/>
      <c r="F174" s="293"/>
      <c r="G174" s="293"/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74"/>
      <c r="AB174" s="274"/>
      <c r="AC174" s="274"/>
    </row>
    <row r="175" spans="1:68" ht="27" customHeight="1" x14ac:dyDescent="0.25">
      <c r="A175" s="54" t="s">
        <v>246</v>
      </c>
      <c r="B175" s="54" t="s">
        <v>247</v>
      </c>
      <c r="C175" s="31">
        <v>4301051855</v>
      </c>
      <c r="D175" s="287">
        <v>4680115885875</v>
      </c>
      <c r="E175" s="288"/>
      <c r="F175" s="277">
        <v>1</v>
      </c>
      <c r="G175" s="32">
        <v>9</v>
      </c>
      <c r="H175" s="277">
        <v>9</v>
      </c>
      <c r="I175" s="277">
        <v>9.4350000000000005</v>
      </c>
      <c r="J175" s="32">
        <v>64</v>
      </c>
      <c r="K175" s="32" t="s">
        <v>248</v>
      </c>
      <c r="L175" s="32" t="s">
        <v>68</v>
      </c>
      <c r="M175" s="33" t="s">
        <v>249</v>
      </c>
      <c r="N175" s="33"/>
      <c r="O175" s="32">
        <v>365</v>
      </c>
      <c r="P175" s="420" t="s">
        <v>250</v>
      </c>
      <c r="Q175" s="283"/>
      <c r="R175" s="283"/>
      <c r="S175" s="283"/>
      <c r="T175" s="284"/>
      <c r="U175" s="34"/>
      <c r="V175" s="34"/>
      <c r="W175" s="35" t="s">
        <v>70</v>
      </c>
      <c r="X175" s="278">
        <v>0</v>
      </c>
      <c r="Y175" s="27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251</v>
      </c>
      <c r="AG175" s="67"/>
      <c r="AJ175" s="71" t="s">
        <v>72</v>
      </c>
      <c r="AK175" s="71">
        <v>1</v>
      </c>
      <c r="BB175" s="179" t="s">
        <v>252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299"/>
      <c r="B176" s="293"/>
      <c r="C176" s="293"/>
      <c r="D176" s="293"/>
      <c r="E176" s="293"/>
      <c r="F176" s="293"/>
      <c r="G176" s="293"/>
      <c r="H176" s="293"/>
      <c r="I176" s="293"/>
      <c r="J176" s="293"/>
      <c r="K176" s="293"/>
      <c r="L176" s="293"/>
      <c r="M176" s="293"/>
      <c r="N176" s="293"/>
      <c r="O176" s="300"/>
      <c r="P176" s="289" t="s">
        <v>73</v>
      </c>
      <c r="Q176" s="290"/>
      <c r="R176" s="290"/>
      <c r="S176" s="290"/>
      <c r="T176" s="290"/>
      <c r="U176" s="290"/>
      <c r="V176" s="291"/>
      <c r="W176" s="37" t="s">
        <v>70</v>
      </c>
      <c r="X176" s="280">
        <f>IFERROR(SUM(X175:X175),"0")</f>
        <v>0</v>
      </c>
      <c r="Y176" s="280">
        <f>IFERROR(SUM(Y175:Y175),"0")</f>
        <v>0</v>
      </c>
      <c r="Z176" s="280">
        <f>IFERROR(IF(Z175="",0,Z175),"0")</f>
        <v>0</v>
      </c>
      <c r="AA176" s="281"/>
      <c r="AB176" s="281"/>
      <c r="AC176" s="281"/>
    </row>
    <row r="177" spans="1:68" x14ac:dyDescent="0.2">
      <c r="A177" s="293"/>
      <c r="B177" s="293"/>
      <c r="C177" s="293"/>
      <c r="D177" s="293"/>
      <c r="E177" s="293"/>
      <c r="F177" s="293"/>
      <c r="G177" s="293"/>
      <c r="H177" s="293"/>
      <c r="I177" s="293"/>
      <c r="J177" s="293"/>
      <c r="K177" s="293"/>
      <c r="L177" s="293"/>
      <c r="M177" s="293"/>
      <c r="N177" s="293"/>
      <c r="O177" s="300"/>
      <c r="P177" s="289" t="s">
        <v>73</v>
      </c>
      <c r="Q177" s="290"/>
      <c r="R177" s="290"/>
      <c r="S177" s="290"/>
      <c r="T177" s="290"/>
      <c r="U177" s="290"/>
      <c r="V177" s="291"/>
      <c r="W177" s="37" t="s">
        <v>74</v>
      </c>
      <c r="X177" s="280">
        <f>IFERROR(SUMPRODUCT(X175:X175*H175:H175),"0")</f>
        <v>0</v>
      </c>
      <c r="Y177" s="280">
        <f>IFERROR(SUMPRODUCT(Y175:Y175*H175:H175),"0")</f>
        <v>0</v>
      </c>
      <c r="Z177" s="37"/>
      <c r="AA177" s="281"/>
      <c r="AB177" s="281"/>
      <c r="AC177" s="281"/>
    </row>
    <row r="178" spans="1:68" ht="27.75" customHeight="1" x14ac:dyDescent="0.2">
      <c r="A178" s="327" t="s">
        <v>253</v>
      </c>
      <c r="B178" s="328"/>
      <c r="C178" s="328"/>
      <c r="D178" s="328"/>
      <c r="E178" s="328"/>
      <c r="F178" s="328"/>
      <c r="G178" s="328"/>
      <c r="H178" s="328"/>
      <c r="I178" s="328"/>
      <c r="J178" s="328"/>
      <c r="K178" s="328"/>
      <c r="L178" s="328"/>
      <c r="M178" s="328"/>
      <c r="N178" s="328"/>
      <c r="O178" s="328"/>
      <c r="P178" s="328"/>
      <c r="Q178" s="328"/>
      <c r="R178" s="328"/>
      <c r="S178" s="328"/>
      <c r="T178" s="328"/>
      <c r="U178" s="328"/>
      <c r="V178" s="328"/>
      <c r="W178" s="328"/>
      <c r="X178" s="328"/>
      <c r="Y178" s="328"/>
      <c r="Z178" s="328"/>
      <c r="AA178" s="48"/>
      <c r="AB178" s="48"/>
      <c r="AC178" s="48"/>
    </row>
    <row r="179" spans="1:68" ht="16.5" customHeight="1" x14ac:dyDescent="0.25">
      <c r="A179" s="312" t="s">
        <v>254</v>
      </c>
      <c r="B179" s="293"/>
      <c r="C179" s="293"/>
      <c r="D179" s="293"/>
      <c r="E179" s="293"/>
      <c r="F179" s="293"/>
      <c r="G179" s="293"/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73"/>
      <c r="AB179" s="273"/>
      <c r="AC179" s="273"/>
    </row>
    <row r="180" spans="1:68" ht="14.25" customHeight="1" x14ac:dyDescent="0.25">
      <c r="A180" s="292" t="s">
        <v>77</v>
      </c>
      <c r="B180" s="293"/>
      <c r="C180" s="293"/>
      <c r="D180" s="293"/>
      <c r="E180" s="293"/>
      <c r="F180" s="293"/>
      <c r="G180" s="293"/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74"/>
      <c r="AB180" s="274"/>
      <c r="AC180" s="274"/>
    </row>
    <row r="181" spans="1:68" ht="27" customHeight="1" x14ac:dyDescent="0.25">
      <c r="A181" s="54" t="s">
        <v>255</v>
      </c>
      <c r="B181" s="54" t="s">
        <v>256</v>
      </c>
      <c r="C181" s="31">
        <v>4301132227</v>
      </c>
      <c r="D181" s="287">
        <v>4620207491133</v>
      </c>
      <c r="E181" s="288"/>
      <c r="F181" s="277">
        <v>0.23</v>
      </c>
      <c r="G181" s="32">
        <v>12</v>
      </c>
      <c r="H181" s="277">
        <v>2.76</v>
      </c>
      <c r="I181" s="277">
        <v>2.98</v>
      </c>
      <c r="J181" s="32">
        <v>70</v>
      </c>
      <c r="K181" s="32" t="s">
        <v>80</v>
      </c>
      <c r="L181" s="32" t="s">
        <v>68</v>
      </c>
      <c r="M181" s="33" t="s">
        <v>69</v>
      </c>
      <c r="N181" s="33"/>
      <c r="O181" s="32">
        <v>180</v>
      </c>
      <c r="P181" s="458" t="s">
        <v>257</v>
      </c>
      <c r="Q181" s="283"/>
      <c r="R181" s="283"/>
      <c r="S181" s="283"/>
      <c r="T181" s="284"/>
      <c r="U181" s="34"/>
      <c r="V181" s="34"/>
      <c r="W181" s="35" t="s">
        <v>70</v>
      </c>
      <c r="X181" s="278">
        <v>14</v>
      </c>
      <c r="Y181" s="279">
        <f>IFERROR(IF(X181="","",X181),"")</f>
        <v>14</v>
      </c>
      <c r="Z181" s="36">
        <f>IFERROR(IF(X181="","",X181*0.01788),"")</f>
        <v>0.25031999999999999</v>
      </c>
      <c r="AA181" s="56"/>
      <c r="AB181" s="57"/>
      <c r="AC181" s="180" t="s">
        <v>258</v>
      </c>
      <c r="AG181" s="67"/>
      <c r="AJ181" s="71" t="s">
        <v>72</v>
      </c>
      <c r="AK181" s="71">
        <v>1</v>
      </c>
      <c r="BB181" s="181" t="s">
        <v>82</v>
      </c>
      <c r="BM181" s="67">
        <f>IFERROR(X181*I181,"0")</f>
        <v>41.72</v>
      </c>
      <c r="BN181" s="67">
        <f>IFERROR(Y181*I181,"0")</f>
        <v>41.72</v>
      </c>
      <c r="BO181" s="67">
        <f>IFERROR(X181/J181,"0")</f>
        <v>0.2</v>
      </c>
      <c r="BP181" s="67">
        <f>IFERROR(Y181/J181,"0")</f>
        <v>0.2</v>
      </c>
    </row>
    <row r="182" spans="1:68" x14ac:dyDescent="0.2">
      <c r="A182" s="299"/>
      <c r="B182" s="293"/>
      <c r="C182" s="293"/>
      <c r="D182" s="293"/>
      <c r="E182" s="293"/>
      <c r="F182" s="293"/>
      <c r="G182" s="293"/>
      <c r="H182" s="293"/>
      <c r="I182" s="293"/>
      <c r="J182" s="293"/>
      <c r="K182" s="293"/>
      <c r="L182" s="293"/>
      <c r="M182" s="293"/>
      <c r="N182" s="293"/>
      <c r="O182" s="300"/>
      <c r="P182" s="289" t="s">
        <v>73</v>
      </c>
      <c r="Q182" s="290"/>
      <c r="R182" s="290"/>
      <c r="S182" s="290"/>
      <c r="T182" s="290"/>
      <c r="U182" s="290"/>
      <c r="V182" s="291"/>
      <c r="W182" s="37" t="s">
        <v>70</v>
      </c>
      <c r="X182" s="280">
        <f>IFERROR(SUM(X181:X181),"0")</f>
        <v>14</v>
      </c>
      <c r="Y182" s="280">
        <f>IFERROR(SUM(Y181:Y181),"0")</f>
        <v>14</v>
      </c>
      <c r="Z182" s="280">
        <f>IFERROR(IF(Z181="",0,Z181),"0")</f>
        <v>0.25031999999999999</v>
      </c>
      <c r="AA182" s="281"/>
      <c r="AB182" s="281"/>
      <c r="AC182" s="281"/>
    </row>
    <row r="183" spans="1:68" x14ac:dyDescent="0.2">
      <c r="A183" s="293"/>
      <c r="B183" s="293"/>
      <c r="C183" s="293"/>
      <c r="D183" s="293"/>
      <c r="E183" s="293"/>
      <c r="F183" s="293"/>
      <c r="G183" s="293"/>
      <c r="H183" s="293"/>
      <c r="I183" s="293"/>
      <c r="J183" s="293"/>
      <c r="K183" s="293"/>
      <c r="L183" s="293"/>
      <c r="M183" s="293"/>
      <c r="N183" s="293"/>
      <c r="O183" s="300"/>
      <c r="P183" s="289" t="s">
        <v>73</v>
      </c>
      <c r="Q183" s="290"/>
      <c r="R183" s="290"/>
      <c r="S183" s="290"/>
      <c r="T183" s="290"/>
      <c r="U183" s="290"/>
      <c r="V183" s="291"/>
      <c r="W183" s="37" t="s">
        <v>74</v>
      </c>
      <c r="X183" s="280">
        <f>IFERROR(SUMPRODUCT(X181:X181*H181:H181),"0")</f>
        <v>38.64</v>
      </c>
      <c r="Y183" s="280">
        <f>IFERROR(SUMPRODUCT(Y181:Y181*H181:H181),"0")</f>
        <v>38.64</v>
      </c>
      <c r="Z183" s="37"/>
      <c r="AA183" s="281"/>
      <c r="AB183" s="281"/>
      <c r="AC183" s="281"/>
    </row>
    <row r="184" spans="1:68" ht="14.25" customHeight="1" x14ac:dyDescent="0.25">
      <c r="A184" s="292" t="s">
        <v>123</v>
      </c>
      <c r="B184" s="293"/>
      <c r="C184" s="293"/>
      <c r="D184" s="293"/>
      <c r="E184" s="293"/>
      <c r="F184" s="293"/>
      <c r="G184" s="293"/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74"/>
      <c r="AB184" s="274"/>
      <c r="AC184" s="274"/>
    </row>
    <row r="185" spans="1:68" ht="27" customHeight="1" x14ac:dyDescent="0.25">
      <c r="A185" s="54" t="s">
        <v>259</v>
      </c>
      <c r="B185" s="54" t="s">
        <v>260</v>
      </c>
      <c r="C185" s="31">
        <v>4301135707</v>
      </c>
      <c r="D185" s="287">
        <v>4620207490198</v>
      </c>
      <c r="E185" s="288"/>
      <c r="F185" s="277">
        <v>0.2</v>
      </c>
      <c r="G185" s="32">
        <v>12</v>
      </c>
      <c r="H185" s="277">
        <v>2.4</v>
      </c>
      <c r="I185" s="277">
        <v>3.1036000000000001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37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83"/>
      <c r="R185" s="283"/>
      <c r="S185" s="283"/>
      <c r="T185" s="284"/>
      <c r="U185" s="34"/>
      <c r="V185" s="34"/>
      <c r="W185" s="35" t="s">
        <v>70</v>
      </c>
      <c r="X185" s="278">
        <v>0</v>
      </c>
      <c r="Y185" s="27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261</v>
      </c>
      <c r="AG185" s="67"/>
      <c r="AJ185" s="71" t="s">
        <v>72</v>
      </c>
      <c r="AK185" s="71">
        <v>1</v>
      </c>
      <c r="BB185" s="183" t="s">
        <v>82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262</v>
      </c>
      <c r="B186" s="54" t="s">
        <v>263</v>
      </c>
      <c r="C186" s="31">
        <v>4301135696</v>
      </c>
      <c r="D186" s="287">
        <v>4620207490235</v>
      </c>
      <c r="E186" s="288"/>
      <c r="F186" s="277">
        <v>0.2</v>
      </c>
      <c r="G186" s="32">
        <v>12</v>
      </c>
      <c r="H186" s="277">
        <v>2.4</v>
      </c>
      <c r="I186" s="277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5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83"/>
      <c r="R186" s="283"/>
      <c r="S186" s="283"/>
      <c r="T186" s="284"/>
      <c r="U186" s="34"/>
      <c r="V186" s="34"/>
      <c r="W186" s="35" t="s">
        <v>70</v>
      </c>
      <c r="X186" s="278">
        <v>0</v>
      </c>
      <c r="Y186" s="27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264</v>
      </c>
      <c r="AG186" s="67"/>
      <c r="AJ186" s="71" t="s">
        <v>72</v>
      </c>
      <c r="AK186" s="71">
        <v>1</v>
      </c>
      <c r="BB186" s="185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265</v>
      </c>
      <c r="B187" s="54" t="s">
        <v>266</v>
      </c>
      <c r="C187" s="31">
        <v>4301135697</v>
      </c>
      <c r="D187" s="287">
        <v>4620207490259</v>
      </c>
      <c r="E187" s="288"/>
      <c r="F187" s="277">
        <v>0.2</v>
      </c>
      <c r="G187" s="32">
        <v>12</v>
      </c>
      <c r="H187" s="277">
        <v>2.4</v>
      </c>
      <c r="I187" s="277">
        <v>3.1036000000000001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34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83"/>
      <c r="R187" s="283"/>
      <c r="S187" s="283"/>
      <c r="T187" s="284"/>
      <c r="U187" s="34"/>
      <c r="V187" s="34"/>
      <c r="W187" s="35" t="s">
        <v>70</v>
      </c>
      <c r="X187" s="278">
        <v>0</v>
      </c>
      <c r="Y187" s="27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261</v>
      </c>
      <c r="AG187" s="67"/>
      <c r="AJ187" s="71" t="s">
        <v>72</v>
      </c>
      <c r="AK187" s="71">
        <v>1</v>
      </c>
      <c r="BB187" s="187" t="s">
        <v>82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267</v>
      </c>
      <c r="B188" s="54" t="s">
        <v>268</v>
      </c>
      <c r="C188" s="31">
        <v>4301135681</v>
      </c>
      <c r="D188" s="287">
        <v>4620207490143</v>
      </c>
      <c r="E188" s="288"/>
      <c r="F188" s="277">
        <v>0.22</v>
      </c>
      <c r="G188" s="32">
        <v>12</v>
      </c>
      <c r="H188" s="277">
        <v>2.64</v>
      </c>
      <c r="I188" s="277">
        <v>3.3435999999999999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2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83"/>
      <c r="R188" s="283"/>
      <c r="S188" s="283"/>
      <c r="T188" s="284"/>
      <c r="U188" s="34"/>
      <c r="V188" s="34"/>
      <c r="W188" s="35" t="s">
        <v>70</v>
      </c>
      <c r="X188" s="278">
        <v>0</v>
      </c>
      <c r="Y188" s="27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72</v>
      </c>
      <c r="AK188" s="71">
        <v>1</v>
      </c>
      <c r="BB188" s="189" t="s">
        <v>82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299"/>
      <c r="B189" s="293"/>
      <c r="C189" s="293"/>
      <c r="D189" s="293"/>
      <c r="E189" s="293"/>
      <c r="F189" s="293"/>
      <c r="G189" s="293"/>
      <c r="H189" s="293"/>
      <c r="I189" s="293"/>
      <c r="J189" s="293"/>
      <c r="K189" s="293"/>
      <c r="L189" s="293"/>
      <c r="M189" s="293"/>
      <c r="N189" s="293"/>
      <c r="O189" s="300"/>
      <c r="P189" s="289" t="s">
        <v>73</v>
      </c>
      <c r="Q189" s="290"/>
      <c r="R189" s="290"/>
      <c r="S189" s="290"/>
      <c r="T189" s="290"/>
      <c r="U189" s="290"/>
      <c r="V189" s="291"/>
      <c r="W189" s="37" t="s">
        <v>70</v>
      </c>
      <c r="X189" s="280">
        <f>IFERROR(SUM(X185:X188),"0")</f>
        <v>0</v>
      </c>
      <c r="Y189" s="280">
        <f>IFERROR(SUM(Y185:Y188),"0")</f>
        <v>0</v>
      </c>
      <c r="Z189" s="280">
        <f>IFERROR(IF(Z185="",0,Z185),"0")+IFERROR(IF(Z186="",0,Z186),"0")+IFERROR(IF(Z187="",0,Z187),"0")+IFERROR(IF(Z188="",0,Z188),"0")</f>
        <v>0</v>
      </c>
      <c r="AA189" s="281"/>
      <c r="AB189" s="281"/>
      <c r="AC189" s="281"/>
    </row>
    <row r="190" spans="1:68" x14ac:dyDescent="0.2">
      <c r="A190" s="293"/>
      <c r="B190" s="293"/>
      <c r="C190" s="293"/>
      <c r="D190" s="293"/>
      <c r="E190" s="293"/>
      <c r="F190" s="293"/>
      <c r="G190" s="293"/>
      <c r="H190" s="293"/>
      <c r="I190" s="293"/>
      <c r="J190" s="293"/>
      <c r="K190" s="293"/>
      <c r="L190" s="293"/>
      <c r="M190" s="293"/>
      <c r="N190" s="293"/>
      <c r="O190" s="300"/>
      <c r="P190" s="289" t="s">
        <v>73</v>
      </c>
      <c r="Q190" s="290"/>
      <c r="R190" s="290"/>
      <c r="S190" s="290"/>
      <c r="T190" s="290"/>
      <c r="U190" s="290"/>
      <c r="V190" s="291"/>
      <c r="W190" s="37" t="s">
        <v>74</v>
      </c>
      <c r="X190" s="280">
        <f>IFERROR(SUMPRODUCT(X185:X188*H185:H188),"0")</f>
        <v>0</v>
      </c>
      <c r="Y190" s="280">
        <f>IFERROR(SUMPRODUCT(Y185:Y188*H185:H188),"0")</f>
        <v>0</v>
      </c>
      <c r="Z190" s="37"/>
      <c r="AA190" s="281"/>
      <c r="AB190" s="281"/>
      <c r="AC190" s="281"/>
    </row>
    <row r="191" spans="1:68" ht="16.5" customHeight="1" x14ac:dyDescent="0.25">
      <c r="A191" s="312" t="s">
        <v>270</v>
      </c>
      <c r="B191" s="293"/>
      <c r="C191" s="293"/>
      <c r="D191" s="293"/>
      <c r="E191" s="293"/>
      <c r="F191" s="293"/>
      <c r="G191" s="293"/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73"/>
      <c r="AB191" s="273"/>
      <c r="AC191" s="273"/>
    </row>
    <row r="192" spans="1:68" ht="14.25" customHeight="1" x14ac:dyDescent="0.25">
      <c r="A192" s="292" t="s">
        <v>64</v>
      </c>
      <c r="B192" s="293"/>
      <c r="C192" s="293"/>
      <c r="D192" s="293"/>
      <c r="E192" s="293"/>
      <c r="F192" s="293"/>
      <c r="G192" s="293"/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74"/>
      <c r="AB192" s="274"/>
      <c r="AC192" s="274"/>
    </row>
    <row r="193" spans="1:68" ht="27" customHeight="1" x14ac:dyDescent="0.25">
      <c r="A193" s="54" t="s">
        <v>271</v>
      </c>
      <c r="B193" s="54" t="s">
        <v>272</v>
      </c>
      <c r="C193" s="31">
        <v>4301070996</v>
      </c>
      <c r="D193" s="287">
        <v>4607111038654</v>
      </c>
      <c r="E193" s="288"/>
      <c r="F193" s="277">
        <v>0.4</v>
      </c>
      <c r="G193" s="32">
        <v>16</v>
      </c>
      <c r="H193" s="277">
        <v>6.4</v>
      </c>
      <c r="I193" s="277">
        <v>6.63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1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283"/>
      <c r="R193" s="283"/>
      <c r="S193" s="283"/>
      <c r="T193" s="284"/>
      <c r="U193" s="34"/>
      <c r="V193" s="34"/>
      <c r="W193" s="35" t="s">
        <v>70</v>
      </c>
      <c r="X193" s="278">
        <v>0</v>
      </c>
      <c r="Y193" s="27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273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274</v>
      </c>
      <c r="B194" s="54" t="s">
        <v>275</v>
      </c>
      <c r="C194" s="31">
        <v>4301070997</v>
      </c>
      <c r="D194" s="287">
        <v>4607111038586</v>
      </c>
      <c r="E194" s="288"/>
      <c r="F194" s="277">
        <v>0.7</v>
      </c>
      <c r="G194" s="32">
        <v>8</v>
      </c>
      <c r="H194" s="277">
        <v>5.6</v>
      </c>
      <c r="I194" s="277">
        <v>5.83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83"/>
      <c r="R194" s="283"/>
      <c r="S194" s="283"/>
      <c r="T194" s="284"/>
      <c r="U194" s="34"/>
      <c r="V194" s="34"/>
      <c r="W194" s="35" t="s">
        <v>70</v>
      </c>
      <c r="X194" s="278">
        <v>0</v>
      </c>
      <c r="Y194" s="27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273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276</v>
      </c>
      <c r="B195" s="54" t="s">
        <v>277</v>
      </c>
      <c r="C195" s="31">
        <v>4301070962</v>
      </c>
      <c r="D195" s="287">
        <v>4607111038609</v>
      </c>
      <c r="E195" s="288"/>
      <c r="F195" s="277">
        <v>0.4</v>
      </c>
      <c r="G195" s="32">
        <v>16</v>
      </c>
      <c r="H195" s="277">
        <v>6.4</v>
      </c>
      <c r="I195" s="277">
        <v>6.71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83"/>
      <c r="R195" s="283"/>
      <c r="S195" s="283"/>
      <c r="T195" s="284"/>
      <c r="U195" s="34"/>
      <c r="V195" s="34"/>
      <c r="W195" s="35" t="s">
        <v>70</v>
      </c>
      <c r="X195" s="278">
        <v>0</v>
      </c>
      <c r="Y195" s="27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278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279</v>
      </c>
      <c r="B196" s="54" t="s">
        <v>280</v>
      </c>
      <c r="C196" s="31">
        <v>4301070963</v>
      </c>
      <c r="D196" s="287">
        <v>4607111038630</v>
      </c>
      <c r="E196" s="288"/>
      <c r="F196" s="277">
        <v>0.7</v>
      </c>
      <c r="G196" s="32">
        <v>8</v>
      </c>
      <c r="H196" s="277">
        <v>5.6</v>
      </c>
      <c r="I196" s="277">
        <v>5.87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4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6" s="283"/>
      <c r="R196" s="283"/>
      <c r="S196" s="283"/>
      <c r="T196" s="284"/>
      <c r="U196" s="34"/>
      <c r="V196" s="34"/>
      <c r="W196" s="35" t="s">
        <v>70</v>
      </c>
      <c r="X196" s="278">
        <v>0</v>
      </c>
      <c r="Y196" s="27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278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x14ac:dyDescent="0.2">
      <c r="A197" s="299"/>
      <c r="B197" s="293"/>
      <c r="C197" s="293"/>
      <c r="D197" s="293"/>
      <c r="E197" s="293"/>
      <c r="F197" s="293"/>
      <c r="G197" s="293"/>
      <c r="H197" s="293"/>
      <c r="I197" s="293"/>
      <c r="J197" s="293"/>
      <c r="K197" s="293"/>
      <c r="L197" s="293"/>
      <c r="M197" s="293"/>
      <c r="N197" s="293"/>
      <c r="O197" s="300"/>
      <c r="P197" s="289" t="s">
        <v>73</v>
      </c>
      <c r="Q197" s="290"/>
      <c r="R197" s="290"/>
      <c r="S197" s="290"/>
      <c r="T197" s="290"/>
      <c r="U197" s="290"/>
      <c r="V197" s="291"/>
      <c r="W197" s="37" t="s">
        <v>70</v>
      </c>
      <c r="X197" s="280">
        <f>IFERROR(SUM(X193:X196),"0")</f>
        <v>0</v>
      </c>
      <c r="Y197" s="280">
        <f>IFERROR(SUM(Y193:Y196),"0")</f>
        <v>0</v>
      </c>
      <c r="Z197" s="280">
        <f>IFERROR(IF(Z193="",0,Z193),"0")+IFERROR(IF(Z194="",0,Z194),"0")+IFERROR(IF(Z195="",0,Z195),"0")+IFERROR(IF(Z196="",0,Z196),"0")</f>
        <v>0</v>
      </c>
      <c r="AA197" s="281"/>
      <c r="AB197" s="281"/>
      <c r="AC197" s="281"/>
    </row>
    <row r="198" spans="1:68" x14ac:dyDescent="0.2">
      <c r="A198" s="293"/>
      <c r="B198" s="293"/>
      <c r="C198" s="293"/>
      <c r="D198" s="293"/>
      <c r="E198" s="293"/>
      <c r="F198" s="293"/>
      <c r="G198" s="293"/>
      <c r="H198" s="293"/>
      <c r="I198" s="293"/>
      <c r="J198" s="293"/>
      <c r="K198" s="293"/>
      <c r="L198" s="293"/>
      <c r="M198" s="293"/>
      <c r="N198" s="293"/>
      <c r="O198" s="300"/>
      <c r="P198" s="289" t="s">
        <v>73</v>
      </c>
      <c r="Q198" s="290"/>
      <c r="R198" s="290"/>
      <c r="S198" s="290"/>
      <c r="T198" s="290"/>
      <c r="U198" s="290"/>
      <c r="V198" s="291"/>
      <c r="W198" s="37" t="s">
        <v>74</v>
      </c>
      <c r="X198" s="280">
        <f>IFERROR(SUMPRODUCT(X193:X196*H193:H196),"0")</f>
        <v>0</v>
      </c>
      <c r="Y198" s="280">
        <f>IFERROR(SUMPRODUCT(Y193:Y196*H193:H196),"0")</f>
        <v>0</v>
      </c>
      <c r="Z198" s="37"/>
      <c r="AA198" s="281"/>
      <c r="AB198" s="281"/>
      <c r="AC198" s="281"/>
    </row>
    <row r="199" spans="1:68" ht="16.5" customHeight="1" x14ac:dyDescent="0.25">
      <c r="A199" s="312" t="s">
        <v>281</v>
      </c>
      <c r="B199" s="293"/>
      <c r="C199" s="293"/>
      <c r="D199" s="293"/>
      <c r="E199" s="293"/>
      <c r="F199" s="293"/>
      <c r="G199" s="293"/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73"/>
      <c r="AB199" s="273"/>
      <c r="AC199" s="273"/>
    </row>
    <row r="200" spans="1:68" ht="14.25" customHeight="1" x14ac:dyDescent="0.25">
      <c r="A200" s="292" t="s">
        <v>64</v>
      </c>
      <c r="B200" s="293"/>
      <c r="C200" s="293"/>
      <c r="D200" s="293"/>
      <c r="E200" s="293"/>
      <c r="F200" s="293"/>
      <c r="G200" s="293"/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74"/>
      <c r="AB200" s="274"/>
      <c r="AC200" s="274"/>
    </row>
    <row r="201" spans="1:68" ht="27" customHeight="1" x14ac:dyDescent="0.25">
      <c r="A201" s="54" t="s">
        <v>282</v>
      </c>
      <c r="B201" s="54" t="s">
        <v>283</v>
      </c>
      <c r="C201" s="31">
        <v>4301070917</v>
      </c>
      <c r="D201" s="287">
        <v>4607111035912</v>
      </c>
      <c r="E201" s="288"/>
      <c r="F201" s="277">
        <v>0.43</v>
      </c>
      <c r="G201" s="32">
        <v>16</v>
      </c>
      <c r="H201" s="277">
        <v>6.88</v>
      </c>
      <c r="I201" s="277">
        <v>7.19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43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1" s="283"/>
      <c r="R201" s="283"/>
      <c r="S201" s="283"/>
      <c r="T201" s="284"/>
      <c r="U201" s="34"/>
      <c r="V201" s="34"/>
      <c r="W201" s="35" t="s">
        <v>70</v>
      </c>
      <c r="X201" s="278">
        <v>0</v>
      </c>
      <c r="Y201" s="279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284</v>
      </c>
      <c r="AG201" s="67"/>
      <c r="AJ201" s="71" t="s">
        <v>72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285</v>
      </c>
      <c r="B202" s="54" t="s">
        <v>286</v>
      </c>
      <c r="C202" s="31">
        <v>4301070920</v>
      </c>
      <c r="D202" s="287">
        <v>4607111035929</v>
      </c>
      <c r="E202" s="288"/>
      <c r="F202" s="277">
        <v>0.9</v>
      </c>
      <c r="G202" s="32">
        <v>8</v>
      </c>
      <c r="H202" s="277">
        <v>7.2</v>
      </c>
      <c r="I202" s="277">
        <v>7.47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7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2" s="283"/>
      <c r="R202" s="283"/>
      <c r="S202" s="283"/>
      <c r="T202" s="284"/>
      <c r="U202" s="34"/>
      <c r="V202" s="34"/>
      <c r="W202" s="35" t="s">
        <v>70</v>
      </c>
      <c r="X202" s="278">
        <v>12</v>
      </c>
      <c r="Y202" s="279">
        <f>IFERROR(IF(X202="","",X202),"")</f>
        <v>12</v>
      </c>
      <c r="Z202" s="36">
        <f>IFERROR(IF(X202="","",X202*0.0155),"")</f>
        <v>0.186</v>
      </c>
      <c r="AA202" s="56"/>
      <c r="AB202" s="57"/>
      <c r="AC202" s="200" t="s">
        <v>284</v>
      </c>
      <c r="AG202" s="67"/>
      <c r="AJ202" s="71" t="s">
        <v>72</v>
      </c>
      <c r="AK202" s="71">
        <v>1</v>
      </c>
      <c r="BB202" s="201" t="s">
        <v>1</v>
      </c>
      <c r="BM202" s="67">
        <f>IFERROR(X202*I202,"0")</f>
        <v>89.64</v>
      </c>
      <c r="BN202" s="67">
        <f>IFERROR(Y202*I202,"0")</f>
        <v>89.64</v>
      </c>
      <c r="BO202" s="67">
        <f>IFERROR(X202/J202,"0")</f>
        <v>0.14285714285714285</v>
      </c>
      <c r="BP202" s="67">
        <f>IFERROR(Y202/J202,"0")</f>
        <v>0.14285714285714285</v>
      </c>
    </row>
    <row r="203" spans="1:68" ht="27" customHeight="1" x14ac:dyDescent="0.25">
      <c r="A203" s="54" t="s">
        <v>287</v>
      </c>
      <c r="B203" s="54" t="s">
        <v>288</v>
      </c>
      <c r="C203" s="31">
        <v>4301070915</v>
      </c>
      <c r="D203" s="287">
        <v>4607111035882</v>
      </c>
      <c r="E203" s="288"/>
      <c r="F203" s="277">
        <v>0.43</v>
      </c>
      <c r="G203" s="32">
        <v>16</v>
      </c>
      <c r="H203" s="277">
        <v>6.88</v>
      </c>
      <c r="I203" s="277">
        <v>7.19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8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283"/>
      <c r="R203" s="283"/>
      <c r="S203" s="283"/>
      <c r="T203" s="284"/>
      <c r="U203" s="34"/>
      <c r="V203" s="34"/>
      <c r="W203" s="35" t="s">
        <v>70</v>
      </c>
      <c r="X203" s="278">
        <v>0</v>
      </c>
      <c r="Y203" s="279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289</v>
      </c>
      <c r="AG203" s="67"/>
      <c r="AJ203" s="71" t="s">
        <v>72</v>
      </c>
      <c r="AK203" s="71">
        <v>1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290</v>
      </c>
      <c r="B204" s="54" t="s">
        <v>291</v>
      </c>
      <c r="C204" s="31">
        <v>4301070921</v>
      </c>
      <c r="D204" s="287">
        <v>4607111035905</v>
      </c>
      <c r="E204" s="288"/>
      <c r="F204" s="277">
        <v>0.9</v>
      </c>
      <c r="G204" s="32">
        <v>8</v>
      </c>
      <c r="H204" s="277">
        <v>7.2</v>
      </c>
      <c r="I204" s="277">
        <v>7.47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38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283"/>
      <c r="R204" s="283"/>
      <c r="S204" s="283"/>
      <c r="T204" s="284"/>
      <c r="U204" s="34"/>
      <c r="V204" s="34"/>
      <c r="W204" s="35" t="s">
        <v>70</v>
      </c>
      <c r="X204" s="278">
        <v>12</v>
      </c>
      <c r="Y204" s="279">
        <f>IFERROR(IF(X204="","",X204),"")</f>
        <v>12</v>
      </c>
      <c r="Z204" s="36">
        <f>IFERROR(IF(X204="","",X204*0.0155),"")</f>
        <v>0.186</v>
      </c>
      <c r="AA204" s="56"/>
      <c r="AB204" s="57"/>
      <c r="AC204" s="204" t="s">
        <v>289</v>
      </c>
      <c r="AG204" s="67"/>
      <c r="AJ204" s="71" t="s">
        <v>72</v>
      </c>
      <c r="AK204" s="71">
        <v>1</v>
      </c>
      <c r="BB204" s="205" t="s">
        <v>1</v>
      </c>
      <c r="BM204" s="67">
        <f>IFERROR(X204*I204,"0")</f>
        <v>89.64</v>
      </c>
      <c r="BN204" s="67">
        <f>IFERROR(Y204*I204,"0")</f>
        <v>89.64</v>
      </c>
      <c r="BO204" s="67">
        <f>IFERROR(X204/J204,"0")</f>
        <v>0.14285714285714285</v>
      </c>
      <c r="BP204" s="67">
        <f>IFERROR(Y204/J204,"0")</f>
        <v>0.14285714285714285</v>
      </c>
    </row>
    <row r="205" spans="1:68" x14ac:dyDescent="0.2">
      <c r="A205" s="299"/>
      <c r="B205" s="293"/>
      <c r="C205" s="293"/>
      <c r="D205" s="293"/>
      <c r="E205" s="293"/>
      <c r="F205" s="293"/>
      <c r="G205" s="293"/>
      <c r="H205" s="293"/>
      <c r="I205" s="293"/>
      <c r="J205" s="293"/>
      <c r="K205" s="293"/>
      <c r="L205" s="293"/>
      <c r="M205" s="293"/>
      <c r="N205" s="293"/>
      <c r="O205" s="300"/>
      <c r="P205" s="289" t="s">
        <v>73</v>
      </c>
      <c r="Q205" s="290"/>
      <c r="R205" s="290"/>
      <c r="S205" s="290"/>
      <c r="T205" s="290"/>
      <c r="U205" s="290"/>
      <c r="V205" s="291"/>
      <c r="W205" s="37" t="s">
        <v>70</v>
      </c>
      <c r="X205" s="280">
        <f>IFERROR(SUM(X201:X204),"0")</f>
        <v>24</v>
      </c>
      <c r="Y205" s="280">
        <f>IFERROR(SUM(Y201:Y204),"0")</f>
        <v>24</v>
      </c>
      <c r="Z205" s="280">
        <f>IFERROR(IF(Z201="",0,Z201),"0")+IFERROR(IF(Z202="",0,Z202),"0")+IFERROR(IF(Z203="",0,Z203),"0")+IFERROR(IF(Z204="",0,Z204),"0")</f>
        <v>0.372</v>
      </c>
      <c r="AA205" s="281"/>
      <c r="AB205" s="281"/>
      <c r="AC205" s="281"/>
    </row>
    <row r="206" spans="1:68" x14ac:dyDescent="0.2">
      <c r="A206" s="293"/>
      <c r="B206" s="293"/>
      <c r="C206" s="293"/>
      <c r="D206" s="293"/>
      <c r="E206" s="293"/>
      <c r="F206" s="293"/>
      <c r="G206" s="293"/>
      <c r="H206" s="293"/>
      <c r="I206" s="293"/>
      <c r="J206" s="293"/>
      <c r="K206" s="293"/>
      <c r="L206" s="293"/>
      <c r="M206" s="293"/>
      <c r="N206" s="293"/>
      <c r="O206" s="300"/>
      <c r="P206" s="289" t="s">
        <v>73</v>
      </c>
      <c r="Q206" s="290"/>
      <c r="R206" s="290"/>
      <c r="S206" s="290"/>
      <c r="T206" s="290"/>
      <c r="U206" s="290"/>
      <c r="V206" s="291"/>
      <c r="W206" s="37" t="s">
        <v>74</v>
      </c>
      <c r="X206" s="280">
        <f>IFERROR(SUMPRODUCT(X201:X204*H201:H204),"0")</f>
        <v>172.8</v>
      </c>
      <c r="Y206" s="280">
        <f>IFERROR(SUMPRODUCT(Y201:Y204*H201:H204),"0")</f>
        <v>172.8</v>
      </c>
      <c r="Z206" s="37"/>
      <c r="AA206" s="281"/>
      <c r="AB206" s="281"/>
      <c r="AC206" s="281"/>
    </row>
    <row r="207" spans="1:68" ht="16.5" customHeight="1" x14ac:dyDescent="0.25">
      <c r="A207" s="312" t="s">
        <v>292</v>
      </c>
      <c r="B207" s="293"/>
      <c r="C207" s="293"/>
      <c r="D207" s="293"/>
      <c r="E207" s="293"/>
      <c r="F207" s="293"/>
      <c r="G207" s="293"/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73"/>
      <c r="AB207" s="273"/>
      <c r="AC207" s="273"/>
    </row>
    <row r="208" spans="1:68" ht="14.25" customHeight="1" x14ac:dyDescent="0.25">
      <c r="A208" s="292" t="s">
        <v>64</v>
      </c>
      <c r="B208" s="293"/>
      <c r="C208" s="293"/>
      <c r="D208" s="293"/>
      <c r="E208" s="293"/>
      <c r="F208" s="293"/>
      <c r="G208" s="293"/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74"/>
      <c r="AB208" s="274"/>
      <c r="AC208" s="274"/>
    </row>
    <row r="209" spans="1:68" ht="27" customHeight="1" x14ac:dyDescent="0.25">
      <c r="A209" s="54" t="s">
        <v>293</v>
      </c>
      <c r="B209" s="54" t="s">
        <v>294</v>
      </c>
      <c r="C209" s="31">
        <v>4301071097</v>
      </c>
      <c r="D209" s="287">
        <v>4620207491096</v>
      </c>
      <c r="E209" s="288"/>
      <c r="F209" s="277">
        <v>1</v>
      </c>
      <c r="G209" s="32">
        <v>5</v>
      </c>
      <c r="H209" s="277">
        <v>5</v>
      </c>
      <c r="I209" s="277">
        <v>5.23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313" t="s">
        <v>295</v>
      </c>
      <c r="Q209" s="283"/>
      <c r="R209" s="283"/>
      <c r="S209" s="283"/>
      <c r="T209" s="284"/>
      <c r="U209" s="34"/>
      <c r="V209" s="34"/>
      <c r="W209" s="35" t="s">
        <v>70</v>
      </c>
      <c r="X209" s="278">
        <v>48</v>
      </c>
      <c r="Y209" s="279">
        <f>IFERROR(IF(X209="","",X209),"")</f>
        <v>48</v>
      </c>
      <c r="Z209" s="36">
        <f>IFERROR(IF(X209="","",X209*0.0155),"")</f>
        <v>0.74399999999999999</v>
      </c>
      <c r="AA209" s="56"/>
      <c r="AB209" s="57"/>
      <c r="AC209" s="206" t="s">
        <v>296</v>
      </c>
      <c r="AG209" s="67"/>
      <c r="AJ209" s="71" t="s">
        <v>72</v>
      </c>
      <c r="AK209" s="71">
        <v>1</v>
      </c>
      <c r="BB209" s="207" t="s">
        <v>1</v>
      </c>
      <c r="BM209" s="67">
        <f>IFERROR(X209*I209,"0")</f>
        <v>251.04000000000002</v>
      </c>
      <c r="BN209" s="67">
        <f>IFERROR(Y209*I209,"0")</f>
        <v>251.04000000000002</v>
      </c>
      <c r="BO209" s="67">
        <f>IFERROR(X209/J209,"0")</f>
        <v>0.5714285714285714</v>
      </c>
      <c r="BP209" s="67">
        <f>IFERROR(Y209/J209,"0")</f>
        <v>0.5714285714285714</v>
      </c>
    </row>
    <row r="210" spans="1:68" x14ac:dyDescent="0.2">
      <c r="A210" s="299"/>
      <c r="B210" s="293"/>
      <c r="C210" s="293"/>
      <c r="D210" s="293"/>
      <c r="E210" s="293"/>
      <c r="F210" s="293"/>
      <c r="G210" s="293"/>
      <c r="H210" s="293"/>
      <c r="I210" s="293"/>
      <c r="J210" s="293"/>
      <c r="K210" s="293"/>
      <c r="L210" s="293"/>
      <c r="M210" s="293"/>
      <c r="N210" s="293"/>
      <c r="O210" s="300"/>
      <c r="P210" s="289" t="s">
        <v>73</v>
      </c>
      <c r="Q210" s="290"/>
      <c r="R210" s="290"/>
      <c r="S210" s="290"/>
      <c r="T210" s="290"/>
      <c r="U210" s="290"/>
      <c r="V210" s="291"/>
      <c r="W210" s="37" t="s">
        <v>70</v>
      </c>
      <c r="X210" s="280">
        <f>IFERROR(SUM(X209:X209),"0")</f>
        <v>48</v>
      </c>
      <c r="Y210" s="280">
        <f>IFERROR(SUM(Y209:Y209),"0")</f>
        <v>48</v>
      </c>
      <c r="Z210" s="280">
        <f>IFERROR(IF(Z209="",0,Z209),"0")</f>
        <v>0.74399999999999999</v>
      </c>
      <c r="AA210" s="281"/>
      <c r="AB210" s="281"/>
      <c r="AC210" s="281"/>
    </row>
    <row r="211" spans="1:68" x14ac:dyDescent="0.2">
      <c r="A211" s="293"/>
      <c r="B211" s="293"/>
      <c r="C211" s="293"/>
      <c r="D211" s="293"/>
      <c r="E211" s="293"/>
      <c r="F211" s="293"/>
      <c r="G211" s="293"/>
      <c r="H211" s="293"/>
      <c r="I211" s="293"/>
      <c r="J211" s="293"/>
      <c r="K211" s="293"/>
      <c r="L211" s="293"/>
      <c r="M211" s="293"/>
      <c r="N211" s="293"/>
      <c r="O211" s="300"/>
      <c r="P211" s="289" t="s">
        <v>73</v>
      </c>
      <c r="Q211" s="290"/>
      <c r="R211" s="290"/>
      <c r="S211" s="290"/>
      <c r="T211" s="290"/>
      <c r="U211" s="290"/>
      <c r="V211" s="291"/>
      <c r="W211" s="37" t="s">
        <v>74</v>
      </c>
      <c r="X211" s="280">
        <f>IFERROR(SUMPRODUCT(X209:X209*H209:H209),"0")</f>
        <v>240</v>
      </c>
      <c r="Y211" s="280">
        <f>IFERROR(SUMPRODUCT(Y209:Y209*H209:H209),"0")</f>
        <v>240</v>
      </c>
      <c r="Z211" s="37"/>
      <c r="AA211" s="281"/>
      <c r="AB211" s="281"/>
      <c r="AC211" s="281"/>
    </row>
    <row r="212" spans="1:68" ht="16.5" customHeight="1" x14ac:dyDescent="0.25">
      <c r="A212" s="312" t="s">
        <v>297</v>
      </c>
      <c r="B212" s="293"/>
      <c r="C212" s="293"/>
      <c r="D212" s="293"/>
      <c r="E212" s="293"/>
      <c r="F212" s="293"/>
      <c r="G212" s="293"/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73"/>
      <c r="AB212" s="273"/>
      <c r="AC212" s="273"/>
    </row>
    <row r="213" spans="1:68" ht="14.25" customHeight="1" x14ac:dyDescent="0.25">
      <c r="A213" s="292" t="s">
        <v>64</v>
      </c>
      <c r="B213" s="293"/>
      <c r="C213" s="293"/>
      <c r="D213" s="293"/>
      <c r="E213" s="293"/>
      <c r="F213" s="293"/>
      <c r="G213" s="293"/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74"/>
      <c r="AB213" s="274"/>
      <c r="AC213" s="274"/>
    </row>
    <row r="214" spans="1:68" ht="27" customHeight="1" x14ac:dyDescent="0.25">
      <c r="A214" s="54" t="s">
        <v>298</v>
      </c>
      <c r="B214" s="54" t="s">
        <v>299</v>
      </c>
      <c r="C214" s="31">
        <v>4301071093</v>
      </c>
      <c r="D214" s="287">
        <v>4620207490709</v>
      </c>
      <c r="E214" s="288"/>
      <c r="F214" s="277">
        <v>0.65</v>
      </c>
      <c r="G214" s="32">
        <v>8</v>
      </c>
      <c r="H214" s="277">
        <v>5.2</v>
      </c>
      <c r="I214" s="277">
        <v>5.47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43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4" s="283"/>
      <c r="R214" s="283"/>
      <c r="S214" s="283"/>
      <c r="T214" s="284"/>
      <c r="U214" s="34"/>
      <c r="V214" s="34"/>
      <c r="W214" s="35" t="s">
        <v>70</v>
      </c>
      <c r="X214" s="278">
        <v>0</v>
      </c>
      <c r="Y214" s="279">
        <f>IFERROR(IF(X214="","",X214),"")</f>
        <v>0</v>
      </c>
      <c r="Z214" s="36">
        <f>IFERROR(IF(X214="","",X214*0.0155),"")</f>
        <v>0</v>
      </c>
      <c r="AA214" s="56"/>
      <c r="AB214" s="57"/>
      <c r="AC214" s="208" t="s">
        <v>300</v>
      </c>
      <c r="AG214" s="67"/>
      <c r="AJ214" s="71" t="s">
        <v>72</v>
      </c>
      <c r="AK214" s="71">
        <v>1</v>
      </c>
      <c r="BB214" s="209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x14ac:dyDescent="0.2">
      <c r="A215" s="299"/>
      <c r="B215" s="293"/>
      <c r="C215" s="293"/>
      <c r="D215" s="293"/>
      <c r="E215" s="293"/>
      <c r="F215" s="293"/>
      <c r="G215" s="293"/>
      <c r="H215" s="293"/>
      <c r="I215" s="293"/>
      <c r="J215" s="293"/>
      <c r="K215" s="293"/>
      <c r="L215" s="293"/>
      <c r="M215" s="293"/>
      <c r="N215" s="293"/>
      <c r="O215" s="300"/>
      <c r="P215" s="289" t="s">
        <v>73</v>
      </c>
      <c r="Q215" s="290"/>
      <c r="R215" s="290"/>
      <c r="S215" s="290"/>
      <c r="T215" s="290"/>
      <c r="U215" s="290"/>
      <c r="V215" s="291"/>
      <c r="W215" s="37" t="s">
        <v>70</v>
      </c>
      <c r="X215" s="280">
        <f>IFERROR(SUM(X214:X214),"0")</f>
        <v>0</v>
      </c>
      <c r="Y215" s="280">
        <f>IFERROR(SUM(Y214:Y214),"0")</f>
        <v>0</v>
      </c>
      <c r="Z215" s="280">
        <f>IFERROR(IF(Z214="",0,Z214),"0")</f>
        <v>0</v>
      </c>
      <c r="AA215" s="281"/>
      <c r="AB215" s="281"/>
      <c r="AC215" s="281"/>
    </row>
    <row r="216" spans="1:68" x14ac:dyDescent="0.2">
      <c r="A216" s="293"/>
      <c r="B216" s="293"/>
      <c r="C216" s="293"/>
      <c r="D216" s="293"/>
      <c r="E216" s="293"/>
      <c r="F216" s="293"/>
      <c r="G216" s="293"/>
      <c r="H216" s="293"/>
      <c r="I216" s="293"/>
      <c r="J216" s="293"/>
      <c r="K216" s="293"/>
      <c r="L216" s="293"/>
      <c r="M216" s="293"/>
      <c r="N216" s="293"/>
      <c r="O216" s="300"/>
      <c r="P216" s="289" t="s">
        <v>73</v>
      </c>
      <c r="Q216" s="290"/>
      <c r="R216" s="290"/>
      <c r="S216" s="290"/>
      <c r="T216" s="290"/>
      <c r="U216" s="290"/>
      <c r="V216" s="291"/>
      <c r="W216" s="37" t="s">
        <v>74</v>
      </c>
      <c r="X216" s="280">
        <f>IFERROR(SUMPRODUCT(X214:X214*H214:H214),"0")</f>
        <v>0</v>
      </c>
      <c r="Y216" s="280">
        <f>IFERROR(SUMPRODUCT(Y214:Y214*H214:H214),"0")</f>
        <v>0</v>
      </c>
      <c r="Z216" s="37"/>
      <c r="AA216" s="281"/>
      <c r="AB216" s="281"/>
      <c r="AC216" s="281"/>
    </row>
    <row r="217" spans="1:68" ht="14.25" customHeight="1" x14ac:dyDescent="0.25">
      <c r="A217" s="292" t="s">
        <v>123</v>
      </c>
      <c r="B217" s="293"/>
      <c r="C217" s="293"/>
      <c r="D217" s="293"/>
      <c r="E217" s="293"/>
      <c r="F217" s="293"/>
      <c r="G217" s="293"/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74"/>
      <c r="AB217" s="274"/>
      <c r="AC217" s="274"/>
    </row>
    <row r="218" spans="1:68" ht="27" customHeight="1" x14ac:dyDescent="0.25">
      <c r="A218" s="54" t="s">
        <v>301</v>
      </c>
      <c r="B218" s="54" t="s">
        <v>302</v>
      </c>
      <c r="C218" s="31">
        <v>4301135692</v>
      </c>
      <c r="D218" s="287">
        <v>4620207490570</v>
      </c>
      <c r="E218" s="288"/>
      <c r="F218" s="277">
        <v>0.2</v>
      </c>
      <c r="G218" s="32">
        <v>12</v>
      </c>
      <c r="H218" s="277">
        <v>2.4</v>
      </c>
      <c r="I218" s="277">
        <v>3.1036000000000001</v>
      </c>
      <c r="J218" s="32">
        <v>70</v>
      </c>
      <c r="K218" s="32" t="s">
        <v>80</v>
      </c>
      <c r="L218" s="32" t="s">
        <v>68</v>
      </c>
      <c r="M218" s="33" t="s">
        <v>69</v>
      </c>
      <c r="N218" s="33"/>
      <c r="O218" s="32">
        <v>180</v>
      </c>
      <c r="P218" s="47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8" s="283"/>
      <c r="R218" s="283"/>
      <c r="S218" s="283"/>
      <c r="T218" s="284"/>
      <c r="U218" s="34"/>
      <c r="V218" s="34"/>
      <c r="W218" s="35" t="s">
        <v>70</v>
      </c>
      <c r="X218" s="278">
        <v>0</v>
      </c>
      <c r="Y218" s="279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303</v>
      </c>
      <c r="AG218" s="67"/>
      <c r="AJ218" s="71" t="s">
        <v>72</v>
      </c>
      <c r="AK218" s="71">
        <v>1</v>
      </c>
      <c r="BB218" s="211" t="s">
        <v>82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customHeight="1" x14ac:dyDescent="0.25">
      <c r="A219" s="54" t="s">
        <v>304</v>
      </c>
      <c r="B219" s="54" t="s">
        <v>305</v>
      </c>
      <c r="C219" s="31">
        <v>4301135691</v>
      </c>
      <c r="D219" s="287">
        <v>4620207490549</v>
      </c>
      <c r="E219" s="288"/>
      <c r="F219" s="277">
        <v>0.2</v>
      </c>
      <c r="G219" s="32">
        <v>12</v>
      </c>
      <c r="H219" s="277">
        <v>2.4</v>
      </c>
      <c r="I219" s="277">
        <v>3.1036000000000001</v>
      </c>
      <c r="J219" s="32">
        <v>70</v>
      </c>
      <c r="K219" s="32" t="s">
        <v>80</v>
      </c>
      <c r="L219" s="32" t="s">
        <v>68</v>
      </c>
      <c r="M219" s="33" t="s">
        <v>69</v>
      </c>
      <c r="N219" s="33"/>
      <c r="O219" s="32">
        <v>180</v>
      </c>
      <c r="P219" s="36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9" s="283"/>
      <c r="R219" s="283"/>
      <c r="S219" s="283"/>
      <c r="T219" s="284"/>
      <c r="U219" s="34"/>
      <c r="V219" s="34"/>
      <c r="W219" s="35" t="s">
        <v>70</v>
      </c>
      <c r="X219" s="278">
        <v>0</v>
      </c>
      <c r="Y219" s="279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303</v>
      </c>
      <c r="AG219" s="67"/>
      <c r="AJ219" s="71" t="s">
        <v>72</v>
      </c>
      <c r="AK219" s="71">
        <v>1</v>
      </c>
      <c r="BB219" s="213" t="s">
        <v>82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27" customHeight="1" x14ac:dyDescent="0.25">
      <c r="A220" s="54" t="s">
        <v>306</v>
      </c>
      <c r="B220" s="54" t="s">
        <v>307</v>
      </c>
      <c r="C220" s="31">
        <v>4301135694</v>
      </c>
      <c r="D220" s="287">
        <v>4620207490501</v>
      </c>
      <c r="E220" s="288"/>
      <c r="F220" s="277">
        <v>0.2</v>
      </c>
      <c r="G220" s="32">
        <v>12</v>
      </c>
      <c r="H220" s="277">
        <v>2.4</v>
      </c>
      <c r="I220" s="277">
        <v>3.1036000000000001</v>
      </c>
      <c r="J220" s="32">
        <v>70</v>
      </c>
      <c r="K220" s="32" t="s">
        <v>80</v>
      </c>
      <c r="L220" s="32" t="s">
        <v>68</v>
      </c>
      <c r="M220" s="33" t="s">
        <v>69</v>
      </c>
      <c r="N220" s="33"/>
      <c r="O220" s="32">
        <v>180</v>
      </c>
      <c r="P220" s="296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0" s="283"/>
      <c r="R220" s="283"/>
      <c r="S220" s="283"/>
      <c r="T220" s="284"/>
      <c r="U220" s="34"/>
      <c r="V220" s="34"/>
      <c r="W220" s="35" t="s">
        <v>70</v>
      </c>
      <c r="X220" s="278">
        <v>0</v>
      </c>
      <c r="Y220" s="279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303</v>
      </c>
      <c r="AG220" s="67"/>
      <c r="AJ220" s="71" t="s">
        <v>72</v>
      </c>
      <c r="AK220" s="71">
        <v>1</v>
      </c>
      <c r="BB220" s="215" t="s">
        <v>82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x14ac:dyDescent="0.2">
      <c r="A221" s="299"/>
      <c r="B221" s="293"/>
      <c r="C221" s="293"/>
      <c r="D221" s="293"/>
      <c r="E221" s="293"/>
      <c r="F221" s="293"/>
      <c r="G221" s="293"/>
      <c r="H221" s="293"/>
      <c r="I221" s="293"/>
      <c r="J221" s="293"/>
      <c r="K221" s="293"/>
      <c r="L221" s="293"/>
      <c r="M221" s="293"/>
      <c r="N221" s="293"/>
      <c r="O221" s="300"/>
      <c r="P221" s="289" t="s">
        <v>73</v>
      </c>
      <c r="Q221" s="290"/>
      <c r="R221" s="290"/>
      <c r="S221" s="290"/>
      <c r="T221" s="290"/>
      <c r="U221" s="290"/>
      <c r="V221" s="291"/>
      <c r="W221" s="37" t="s">
        <v>70</v>
      </c>
      <c r="X221" s="280">
        <f>IFERROR(SUM(X218:X220),"0")</f>
        <v>0</v>
      </c>
      <c r="Y221" s="280">
        <f>IFERROR(SUM(Y218:Y220),"0")</f>
        <v>0</v>
      </c>
      <c r="Z221" s="280">
        <f>IFERROR(IF(Z218="",0,Z218),"0")+IFERROR(IF(Z219="",0,Z219),"0")+IFERROR(IF(Z220="",0,Z220),"0")</f>
        <v>0</v>
      </c>
      <c r="AA221" s="281"/>
      <c r="AB221" s="281"/>
      <c r="AC221" s="281"/>
    </row>
    <row r="222" spans="1:68" x14ac:dyDescent="0.2">
      <c r="A222" s="293"/>
      <c r="B222" s="293"/>
      <c r="C222" s="293"/>
      <c r="D222" s="293"/>
      <c r="E222" s="293"/>
      <c r="F222" s="293"/>
      <c r="G222" s="293"/>
      <c r="H222" s="293"/>
      <c r="I222" s="293"/>
      <c r="J222" s="293"/>
      <c r="K222" s="293"/>
      <c r="L222" s="293"/>
      <c r="M222" s="293"/>
      <c r="N222" s="293"/>
      <c r="O222" s="300"/>
      <c r="P222" s="289" t="s">
        <v>73</v>
      </c>
      <c r="Q222" s="290"/>
      <c r="R222" s="290"/>
      <c r="S222" s="290"/>
      <c r="T222" s="290"/>
      <c r="U222" s="290"/>
      <c r="V222" s="291"/>
      <c r="W222" s="37" t="s">
        <v>74</v>
      </c>
      <c r="X222" s="280">
        <f>IFERROR(SUMPRODUCT(X218:X220*H218:H220),"0")</f>
        <v>0</v>
      </c>
      <c r="Y222" s="280">
        <f>IFERROR(SUMPRODUCT(Y218:Y220*H218:H220),"0")</f>
        <v>0</v>
      </c>
      <c r="Z222" s="37"/>
      <c r="AA222" s="281"/>
      <c r="AB222" s="281"/>
      <c r="AC222" s="281"/>
    </row>
    <row r="223" spans="1:68" ht="16.5" customHeight="1" x14ac:dyDescent="0.25">
      <c r="A223" s="312" t="s">
        <v>308</v>
      </c>
      <c r="B223" s="293"/>
      <c r="C223" s="293"/>
      <c r="D223" s="293"/>
      <c r="E223" s="293"/>
      <c r="F223" s="293"/>
      <c r="G223" s="293"/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73"/>
      <c r="AB223" s="273"/>
      <c r="AC223" s="273"/>
    </row>
    <row r="224" spans="1:68" ht="14.25" customHeight="1" x14ac:dyDescent="0.25">
      <c r="A224" s="292" t="s">
        <v>64</v>
      </c>
      <c r="B224" s="293"/>
      <c r="C224" s="293"/>
      <c r="D224" s="293"/>
      <c r="E224" s="293"/>
      <c r="F224" s="293"/>
      <c r="G224" s="293"/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74"/>
      <c r="AB224" s="274"/>
      <c r="AC224" s="274"/>
    </row>
    <row r="225" spans="1:68" ht="16.5" customHeight="1" x14ac:dyDescent="0.25">
      <c r="A225" s="54" t="s">
        <v>309</v>
      </c>
      <c r="B225" s="54" t="s">
        <v>310</v>
      </c>
      <c r="C225" s="31">
        <v>4301071063</v>
      </c>
      <c r="D225" s="287">
        <v>4607111039019</v>
      </c>
      <c r="E225" s="288"/>
      <c r="F225" s="277">
        <v>0.43</v>
      </c>
      <c r="G225" s="32">
        <v>16</v>
      </c>
      <c r="H225" s="277">
        <v>6.88</v>
      </c>
      <c r="I225" s="277">
        <v>7.2060000000000004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41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283"/>
      <c r="R225" s="283"/>
      <c r="S225" s="283"/>
      <c r="T225" s="284"/>
      <c r="U225" s="34"/>
      <c r="V225" s="34"/>
      <c r="W225" s="35" t="s">
        <v>70</v>
      </c>
      <c r="X225" s="278">
        <v>0</v>
      </c>
      <c r="Y225" s="279">
        <f>IFERROR(IF(X225="","",X225),"")</f>
        <v>0</v>
      </c>
      <c r="Z225" s="36">
        <f>IFERROR(IF(X225="","",X225*0.0155),"")</f>
        <v>0</v>
      </c>
      <c r="AA225" s="56"/>
      <c r="AB225" s="57"/>
      <c r="AC225" s="216" t="s">
        <v>311</v>
      </c>
      <c r="AG225" s="67"/>
      <c r="AJ225" s="71" t="s">
        <v>72</v>
      </c>
      <c r="AK225" s="71">
        <v>1</v>
      </c>
      <c r="BB225" s="21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customHeight="1" x14ac:dyDescent="0.25">
      <c r="A226" s="54" t="s">
        <v>312</v>
      </c>
      <c r="B226" s="54" t="s">
        <v>313</v>
      </c>
      <c r="C226" s="31">
        <v>4301071000</v>
      </c>
      <c r="D226" s="287">
        <v>4607111038708</v>
      </c>
      <c r="E226" s="288"/>
      <c r="F226" s="277">
        <v>0.8</v>
      </c>
      <c r="G226" s="32">
        <v>8</v>
      </c>
      <c r="H226" s="277">
        <v>6.4</v>
      </c>
      <c r="I226" s="277">
        <v>6.67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2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283"/>
      <c r="R226" s="283"/>
      <c r="S226" s="283"/>
      <c r="T226" s="284"/>
      <c r="U226" s="34"/>
      <c r="V226" s="34"/>
      <c r="W226" s="35" t="s">
        <v>70</v>
      </c>
      <c r="X226" s="278">
        <v>0</v>
      </c>
      <c r="Y226" s="279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311</v>
      </c>
      <c r="AG226" s="67"/>
      <c r="AJ226" s="71" t="s">
        <v>72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299"/>
      <c r="B227" s="293"/>
      <c r="C227" s="293"/>
      <c r="D227" s="293"/>
      <c r="E227" s="293"/>
      <c r="F227" s="293"/>
      <c r="G227" s="293"/>
      <c r="H227" s="293"/>
      <c r="I227" s="293"/>
      <c r="J227" s="293"/>
      <c r="K227" s="293"/>
      <c r="L227" s="293"/>
      <c r="M227" s="293"/>
      <c r="N227" s="293"/>
      <c r="O227" s="300"/>
      <c r="P227" s="289" t="s">
        <v>73</v>
      </c>
      <c r="Q227" s="290"/>
      <c r="R227" s="290"/>
      <c r="S227" s="290"/>
      <c r="T227" s="290"/>
      <c r="U227" s="290"/>
      <c r="V227" s="291"/>
      <c r="W227" s="37" t="s">
        <v>70</v>
      </c>
      <c r="X227" s="280">
        <f>IFERROR(SUM(X225:X226),"0")</f>
        <v>0</v>
      </c>
      <c r="Y227" s="280">
        <f>IFERROR(SUM(Y225:Y226),"0")</f>
        <v>0</v>
      </c>
      <c r="Z227" s="280">
        <f>IFERROR(IF(Z225="",0,Z225),"0")+IFERROR(IF(Z226="",0,Z226),"0")</f>
        <v>0</v>
      </c>
      <c r="AA227" s="281"/>
      <c r="AB227" s="281"/>
      <c r="AC227" s="281"/>
    </row>
    <row r="228" spans="1:68" x14ac:dyDescent="0.2">
      <c r="A228" s="293"/>
      <c r="B228" s="293"/>
      <c r="C228" s="293"/>
      <c r="D228" s="293"/>
      <c r="E228" s="293"/>
      <c r="F228" s="293"/>
      <c r="G228" s="293"/>
      <c r="H228" s="293"/>
      <c r="I228" s="293"/>
      <c r="J228" s="293"/>
      <c r="K228" s="293"/>
      <c r="L228" s="293"/>
      <c r="M228" s="293"/>
      <c r="N228" s="293"/>
      <c r="O228" s="300"/>
      <c r="P228" s="289" t="s">
        <v>73</v>
      </c>
      <c r="Q228" s="290"/>
      <c r="R228" s="290"/>
      <c r="S228" s="290"/>
      <c r="T228" s="290"/>
      <c r="U228" s="290"/>
      <c r="V228" s="291"/>
      <c r="W228" s="37" t="s">
        <v>74</v>
      </c>
      <c r="X228" s="280">
        <f>IFERROR(SUMPRODUCT(X225:X226*H225:H226),"0")</f>
        <v>0</v>
      </c>
      <c r="Y228" s="280">
        <f>IFERROR(SUMPRODUCT(Y225:Y226*H225:H226),"0")</f>
        <v>0</v>
      </c>
      <c r="Z228" s="37"/>
      <c r="AA228" s="281"/>
      <c r="AB228" s="281"/>
      <c r="AC228" s="281"/>
    </row>
    <row r="229" spans="1:68" ht="27.75" customHeight="1" x14ac:dyDescent="0.2">
      <c r="A229" s="327" t="s">
        <v>314</v>
      </c>
      <c r="B229" s="328"/>
      <c r="C229" s="328"/>
      <c r="D229" s="328"/>
      <c r="E229" s="328"/>
      <c r="F229" s="328"/>
      <c r="G229" s="328"/>
      <c r="H229" s="328"/>
      <c r="I229" s="328"/>
      <c r="J229" s="328"/>
      <c r="K229" s="328"/>
      <c r="L229" s="328"/>
      <c r="M229" s="328"/>
      <c r="N229" s="328"/>
      <c r="O229" s="328"/>
      <c r="P229" s="328"/>
      <c r="Q229" s="328"/>
      <c r="R229" s="328"/>
      <c r="S229" s="328"/>
      <c r="T229" s="328"/>
      <c r="U229" s="328"/>
      <c r="V229" s="328"/>
      <c r="W229" s="328"/>
      <c r="X229" s="328"/>
      <c r="Y229" s="328"/>
      <c r="Z229" s="328"/>
      <c r="AA229" s="48"/>
      <c r="AB229" s="48"/>
      <c r="AC229" s="48"/>
    </row>
    <row r="230" spans="1:68" ht="16.5" customHeight="1" x14ac:dyDescent="0.25">
      <c r="A230" s="312" t="s">
        <v>315</v>
      </c>
      <c r="B230" s="293"/>
      <c r="C230" s="293"/>
      <c r="D230" s="293"/>
      <c r="E230" s="293"/>
      <c r="F230" s="293"/>
      <c r="G230" s="293"/>
      <c r="H230" s="293"/>
      <c r="I230" s="293"/>
      <c r="J230" s="293"/>
      <c r="K230" s="293"/>
      <c r="L230" s="293"/>
      <c r="M230" s="293"/>
      <c r="N230" s="293"/>
      <c r="O230" s="293"/>
      <c r="P230" s="293"/>
      <c r="Q230" s="293"/>
      <c r="R230" s="293"/>
      <c r="S230" s="293"/>
      <c r="T230" s="293"/>
      <c r="U230" s="293"/>
      <c r="V230" s="293"/>
      <c r="W230" s="293"/>
      <c r="X230" s="293"/>
      <c r="Y230" s="293"/>
      <c r="Z230" s="293"/>
      <c r="AA230" s="273"/>
      <c r="AB230" s="273"/>
      <c r="AC230" s="273"/>
    </row>
    <row r="231" spans="1:68" ht="14.25" customHeight="1" x14ac:dyDescent="0.25">
      <c r="A231" s="292" t="s">
        <v>64</v>
      </c>
      <c r="B231" s="293"/>
      <c r="C231" s="293"/>
      <c r="D231" s="293"/>
      <c r="E231" s="293"/>
      <c r="F231" s="293"/>
      <c r="G231" s="293"/>
      <c r="H231" s="293"/>
      <c r="I231" s="293"/>
      <c r="J231" s="293"/>
      <c r="K231" s="293"/>
      <c r="L231" s="293"/>
      <c r="M231" s="293"/>
      <c r="N231" s="293"/>
      <c r="O231" s="293"/>
      <c r="P231" s="293"/>
      <c r="Q231" s="293"/>
      <c r="R231" s="293"/>
      <c r="S231" s="293"/>
      <c r="T231" s="293"/>
      <c r="U231" s="293"/>
      <c r="V231" s="293"/>
      <c r="W231" s="293"/>
      <c r="X231" s="293"/>
      <c r="Y231" s="293"/>
      <c r="Z231" s="293"/>
      <c r="AA231" s="274"/>
      <c r="AB231" s="274"/>
      <c r="AC231" s="274"/>
    </row>
    <row r="232" spans="1:68" ht="27" customHeight="1" x14ac:dyDescent="0.25">
      <c r="A232" s="54" t="s">
        <v>316</v>
      </c>
      <c r="B232" s="54" t="s">
        <v>317</v>
      </c>
      <c r="C232" s="31">
        <v>4301071036</v>
      </c>
      <c r="D232" s="287">
        <v>4607111036162</v>
      </c>
      <c r="E232" s="288"/>
      <c r="F232" s="277">
        <v>0.8</v>
      </c>
      <c r="G232" s="32">
        <v>8</v>
      </c>
      <c r="H232" s="277">
        <v>6.4</v>
      </c>
      <c r="I232" s="277">
        <v>6.6811999999999996</v>
      </c>
      <c r="J232" s="32">
        <v>84</v>
      </c>
      <c r="K232" s="32" t="s">
        <v>67</v>
      </c>
      <c r="L232" s="32" t="s">
        <v>68</v>
      </c>
      <c r="M232" s="33" t="s">
        <v>69</v>
      </c>
      <c r="N232" s="33"/>
      <c r="O232" s="32">
        <v>90</v>
      </c>
      <c r="P232" s="39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283"/>
      <c r="R232" s="283"/>
      <c r="S232" s="283"/>
      <c r="T232" s="284"/>
      <c r="U232" s="34"/>
      <c r="V232" s="34"/>
      <c r="W232" s="35" t="s">
        <v>70</v>
      </c>
      <c r="X232" s="278">
        <v>0</v>
      </c>
      <c r="Y232" s="279">
        <f>IFERROR(IF(X232="","",X232),"")</f>
        <v>0</v>
      </c>
      <c r="Z232" s="36">
        <f>IFERROR(IF(X232="","",X232*0.0155),"")</f>
        <v>0</v>
      </c>
      <c r="AA232" s="56"/>
      <c r="AB232" s="57"/>
      <c r="AC232" s="220" t="s">
        <v>318</v>
      </c>
      <c r="AG232" s="67"/>
      <c r="AJ232" s="71" t="s">
        <v>72</v>
      </c>
      <c r="AK232" s="71">
        <v>1</v>
      </c>
      <c r="BB232" s="221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299"/>
      <c r="B233" s="293"/>
      <c r="C233" s="293"/>
      <c r="D233" s="293"/>
      <c r="E233" s="293"/>
      <c r="F233" s="293"/>
      <c r="G233" s="293"/>
      <c r="H233" s="293"/>
      <c r="I233" s="293"/>
      <c r="J233" s="293"/>
      <c r="K233" s="293"/>
      <c r="L233" s="293"/>
      <c r="M233" s="293"/>
      <c r="N233" s="293"/>
      <c r="O233" s="300"/>
      <c r="P233" s="289" t="s">
        <v>73</v>
      </c>
      <c r="Q233" s="290"/>
      <c r="R233" s="290"/>
      <c r="S233" s="290"/>
      <c r="T233" s="290"/>
      <c r="U233" s="290"/>
      <c r="V233" s="291"/>
      <c r="W233" s="37" t="s">
        <v>70</v>
      </c>
      <c r="X233" s="280">
        <f>IFERROR(SUM(X232:X232),"0")</f>
        <v>0</v>
      </c>
      <c r="Y233" s="280">
        <f>IFERROR(SUM(Y232:Y232),"0")</f>
        <v>0</v>
      </c>
      <c r="Z233" s="280">
        <f>IFERROR(IF(Z232="",0,Z232),"0")</f>
        <v>0</v>
      </c>
      <c r="AA233" s="281"/>
      <c r="AB233" s="281"/>
      <c r="AC233" s="281"/>
    </row>
    <row r="234" spans="1:68" x14ac:dyDescent="0.2">
      <c r="A234" s="293"/>
      <c r="B234" s="293"/>
      <c r="C234" s="293"/>
      <c r="D234" s="293"/>
      <c r="E234" s="293"/>
      <c r="F234" s="293"/>
      <c r="G234" s="293"/>
      <c r="H234" s="293"/>
      <c r="I234" s="293"/>
      <c r="J234" s="293"/>
      <c r="K234" s="293"/>
      <c r="L234" s="293"/>
      <c r="M234" s="293"/>
      <c r="N234" s="293"/>
      <c r="O234" s="300"/>
      <c r="P234" s="289" t="s">
        <v>73</v>
      </c>
      <c r="Q234" s="290"/>
      <c r="R234" s="290"/>
      <c r="S234" s="290"/>
      <c r="T234" s="290"/>
      <c r="U234" s="290"/>
      <c r="V234" s="291"/>
      <c r="W234" s="37" t="s">
        <v>74</v>
      </c>
      <c r="X234" s="280">
        <f>IFERROR(SUMPRODUCT(X232:X232*H232:H232),"0")</f>
        <v>0</v>
      </c>
      <c r="Y234" s="280">
        <f>IFERROR(SUMPRODUCT(Y232:Y232*H232:H232),"0")</f>
        <v>0</v>
      </c>
      <c r="Z234" s="37"/>
      <c r="AA234" s="281"/>
      <c r="AB234" s="281"/>
      <c r="AC234" s="281"/>
    </row>
    <row r="235" spans="1:68" ht="27.75" customHeight="1" x14ac:dyDescent="0.2">
      <c r="A235" s="327" t="s">
        <v>319</v>
      </c>
      <c r="B235" s="328"/>
      <c r="C235" s="328"/>
      <c r="D235" s="328"/>
      <c r="E235" s="328"/>
      <c r="F235" s="328"/>
      <c r="G235" s="328"/>
      <c r="H235" s="328"/>
      <c r="I235" s="328"/>
      <c r="J235" s="328"/>
      <c r="K235" s="328"/>
      <c r="L235" s="328"/>
      <c r="M235" s="328"/>
      <c r="N235" s="328"/>
      <c r="O235" s="328"/>
      <c r="P235" s="328"/>
      <c r="Q235" s="328"/>
      <c r="R235" s="328"/>
      <c r="S235" s="328"/>
      <c r="T235" s="328"/>
      <c r="U235" s="328"/>
      <c r="V235" s="328"/>
      <c r="W235" s="328"/>
      <c r="X235" s="328"/>
      <c r="Y235" s="328"/>
      <c r="Z235" s="328"/>
      <c r="AA235" s="48"/>
      <c r="AB235" s="48"/>
      <c r="AC235" s="48"/>
    </row>
    <row r="236" spans="1:68" ht="16.5" customHeight="1" x14ac:dyDescent="0.25">
      <c r="A236" s="312" t="s">
        <v>320</v>
      </c>
      <c r="B236" s="293"/>
      <c r="C236" s="293"/>
      <c r="D236" s="293"/>
      <c r="E236" s="293"/>
      <c r="F236" s="293"/>
      <c r="G236" s="293"/>
      <c r="H236" s="293"/>
      <c r="I236" s="293"/>
      <c r="J236" s="293"/>
      <c r="K236" s="293"/>
      <c r="L236" s="293"/>
      <c r="M236" s="293"/>
      <c r="N236" s="293"/>
      <c r="O236" s="293"/>
      <c r="P236" s="293"/>
      <c r="Q236" s="293"/>
      <c r="R236" s="293"/>
      <c r="S236" s="293"/>
      <c r="T236" s="293"/>
      <c r="U236" s="293"/>
      <c r="V236" s="293"/>
      <c r="W236" s="293"/>
      <c r="X236" s="293"/>
      <c r="Y236" s="293"/>
      <c r="Z236" s="293"/>
      <c r="AA236" s="273"/>
      <c r="AB236" s="273"/>
      <c r="AC236" s="273"/>
    </row>
    <row r="237" spans="1:68" ht="14.25" customHeight="1" x14ac:dyDescent="0.25">
      <c r="A237" s="292" t="s">
        <v>64</v>
      </c>
      <c r="B237" s="293"/>
      <c r="C237" s="293"/>
      <c r="D237" s="293"/>
      <c r="E237" s="293"/>
      <c r="F237" s="293"/>
      <c r="G237" s="293"/>
      <c r="H237" s="293"/>
      <c r="I237" s="293"/>
      <c r="J237" s="293"/>
      <c r="K237" s="293"/>
      <c r="L237" s="293"/>
      <c r="M237" s="293"/>
      <c r="N237" s="293"/>
      <c r="O237" s="293"/>
      <c r="P237" s="293"/>
      <c r="Q237" s="293"/>
      <c r="R237" s="293"/>
      <c r="S237" s="293"/>
      <c r="T237" s="293"/>
      <c r="U237" s="293"/>
      <c r="V237" s="293"/>
      <c r="W237" s="293"/>
      <c r="X237" s="293"/>
      <c r="Y237" s="293"/>
      <c r="Z237" s="293"/>
      <c r="AA237" s="274"/>
      <c r="AB237" s="274"/>
      <c r="AC237" s="274"/>
    </row>
    <row r="238" spans="1:68" ht="27" customHeight="1" x14ac:dyDescent="0.25">
      <c r="A238" s="54" t="s">
        <v>321</v>
      </c>
      <c r="B238" s="54" t="s">
        <v>322</v>
      </c>
      <c r="C238" s="31">
        <v>4301071029</v>
      </c>
      <c r="D238" s="287">
        <v>4607111035899</v>
      </c>
      <c r="E238" s="288"/>
      <c r="F238" s="277">
        <v>1</v>
      </c>
      <c r="G238" s="32">
        <v>5</v>
      </c>
      <c r="H238" s="277">
        <v>5</v>
      </c>
      <c r="I238" s="277">
        <v>5.2619999999999996</v>
      </c>
      <c r="J238" s="32">
        <v>84</v>
      </c>
      <c r="K238" s="32" t="s">
        <v>67</v>
      </c>
      <c r="L238" s="32" t="s">
        <v>68</v>
      </c>
      <c r="M238" s="33" t="s">
        <v>69</v>
      </c>
      <c r="N238" s="33"/>
      <c r="O238" s="32">
        <v>180</v>
      </c>
      <c r="P238" s="38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283"/>
      <c r="R238" s="283"/>
      <c r="S238" s="283"/>
      <c r="T238" s="284"/>
      <c r="U238" s="34"/>
      <c r="V238" s="34"/>
      <c r="W238" s="35" t="s">
        <v>70</v>
      </c>
      <c r="X238" s="278">
        <v>0</v>
      </c>
      <c r="Y238" s="279">
        <f>IFERROR(IF(X238="","",X238),"")</f>
        <v>0</v>
      </c>
      <c r="Z238" s="36">
        <f>IFERROR(IF(X238="","",X238*0.0155),"")</f>
        <v>0</v>
      </c>
      <c r="AA238" s="56"/>
      <c r="AB238" s="57"/>
      <c r="AC238" s="222" t="s">
        <v>233</v>
      </c>
      <c r="AG238" s="67"/>
      <c r="AJ238" s="71" t="s">
        <v>72</v>
      </c>
      <c r="AK238" s="71">
        <v>1</v>
      </c>
      <c r="BB238" s="223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x14ac:dyDescent="0.2">
      <c r="A239" s="299"/>
      <c r="B239" s="293"/>
      <c r="C239" s="293"/>
      <c r="D239" s="293"/>
      <c r="E239" s="293"/>
      <c r="F239" s="293"/>
      <c r="G239" s="293"/>
      <c r="H239" s="293"/>
      <c r="I239" s="293"/>
      <c r="J239" s="293"/>
      <c r="K239" s="293"/>
      <c r="L239" s="293"/>
      <c r="M239" s="293"/>
      <c r="N239" s="293"/>
      <c r="O239" s="300"/>
      <c r="P239" s="289" t="s">
        <v>73</v>
      </c>
      <c r="Q239" s="290"/>
      <c r="R239" s="290"/>
      <c r="S239" s="290"/>
      <c r="T239" s="290"/>
      <c r="U239" s="290"/>
      <c r="V239" s="291"/>
      <c r="W239" s="37" t="s">
        <v>70</v>
      </c>
      <c r="X239" s="280">
        <f>IFERROR(SUM(X238:X238),"0")</f>
        <v>0</v>
      </c>
      <c r="Y239" s="280">
        <f>IFERROR(SUM(Y238:Y238),"0")</f>
        <v>0</v>
      </c>
      <c r="Z239" s="280">
        <f>IFERROR(IF(Z238="",0,Z238),"0")</f>
        <v>0</v>
      </c>
      <c r="AA239" s="281"/>
      <c r="AB239" s="281"/>
      <c r="AC239" s="281"/>
    </row>
    <row r="240" spans="1:68" x14ac:dyDescent="0.2">
      <c r="A240" s="293"/>
      <c r="B240" s="293"/>
      <c r="C240" s="293"/>
      <c r="D240" s="293"/>
      <c r="E240" s="293"/>
      <c r="F240" s="293"/>
      <c r="G240" s="293"/>
      <c r="H240" s="293"/>
      <c r="I240" s="293"/>
      <c r="J240" s="293"/>
      <c r="K240" s="293"/>
      <c r="L240" s="293"/>
      <c r="M240" s="293"/>
      <c r="N240" s="293"/>
      <c r="O240" s="300"/>
      <c r="P240" s="289" t="s">
        <v>73</v>
      </c>
      <c r="Q240" s="290"/>
      <c r="R240" s="290"/>
      <c r="S240" s="290"/>
      <c r="T240" s="290"/>
      <c r="U240" s="290"/>
      <c r="V240" s="291"/>
      <c r="W240" s="37" t="s">
        <v>74</v>
      </c>
      <c r="X240" s="280">
        <f>IFERROR(SUMPRODUCT(X238:X238*H238:H238),"0")</f>
        <v>0</v>
      </c>
      <c r="Y240" s="280">
        <f>IFERROR(SUMPRODUCT(Y238:Y238*H238:H238),"0")</f>
        <v>0</v>
      </c>
      <c r="Z240" s="37"/>
      <c r="AA240" s="281"/>
      <c r="AB240" s="281"/>
      <c r="AC240" s="281"/>
    </row>
    <row r="241" spans="1:68" ht="27.75" customHeight="1" x14ac:dyDescent="0.2">
      <c r="A241" s="327" t="s">
        <v>323</v>
      </c>
      <c r="B241" s="328"/>
      <c r="C241" s="328"/>
      <c r="D241" s="328"/>
      <c r="E241" s="328"/>
      <c r="F241" s="328"/>
      <c r="G241" s="328"/>
      <c r="H241" s="328"/>
      <c r="I241" s="328"/>
      <c r="J241" s="328"/>
      <c r="K241" s="328"/>
      <c r="L241" s="328"/>
      <c r="M241" s="328"/>
      <c r="N241" s="328"/>
      <c r="O241" s="328"/>
      <c r="P241" s="328"/>
      <c r="Q241" s="328"/>
      <c r="R241" s="328"/>
      <c r="S241" s="328"/>
      <c r="T241" s="328"/>
      <c r="U241" s="328"/>
      <c r="V241" s="328"/>
      <c r="W241" s="328"/>
      <c r="X241" s="328"/>
      <c r="Y241" s="328"/>
      <c r="Z241" s="328"/>
      <c r="AA241" s="48"/>
      <c r="AB241" s="48"/>
      <c r="AC241" s="48"/>
    </row>
    <row r="242" spans="1:68" ht="16.5" customHeight="1" x14ac:dyDescent="0.25">
      <c r="A242" s="312" t="s">
        <v>324</v>
      </c>
      <c r="B242" s="293"/>
      <c r="C242" s="293"/>
      <c r="D242" s="293"/>
      <c r="E242" s="293"/>
      <c r="F242" s="293"/>
      <c r="G242" s="293"/>
      <c r="H242" s="293"/>
      <c r="I242" s="293"/>
      <c r="J242" s="293"/>
      <c r="K242" s="293"/>
      <c r="L242" s="293"/>
      <c r="M242" s="293"/>
      <c r="N242" s="293"/>
      <c r="O242" s="293"/>
      <c r="P242" s="293"/>
      <c r="Q242" s="293"/>
      <c r="R242" s="293"/>
      <c r="S242" s="293"/>
      <c r="T242" s="293"/>
      <c r="U242" s="293"/>
      <c r="V242" s="293"/>
      <c r="W242" s="293"/>
      <c r="X242" s="293"/>
      <c r="Y242" s="293"/>
      <c r="Z242" s="293"/>
      <c r="AA242" s="273"/>
      <c r="AB242" s="273"/>
      <c r="AC242" s="273"/>
    </row>
    <row r="243" spans="1:68" ht="14.25" customHeight="1" x14ac:dyDescent="0.25">
      <c r="A243" s="292" t="s">
        <v>325</v>
      </c>
      <c r="B243" s="293"/>
      <c r="C243" s="293"/>
      <c r="D243" s="293"/>
      <c r="E243" s="293"/>
      <c r="F243" s="293"/>
      <c r="G243" s="293"/>
      <c r="H243" s="293"/>
      <c r="I243" s="293"/>
      <c r="J243" s="293"/>
      <c r="K243" s="293"/>
      <c r="L243" s="293"/>
      <c r="M243" s="293"/>
      <c r="N243" s="293"/>
      <c r="O243" s="293"/>
      <c r="P243" s="293"/>
      <c r="Q243" s="293"/>
      <c r="R243" s="293"/>
      <c r="S243" s="293"/>
      <c r="T243" s="293"/>
      <c r="U243" s="293"/>
      <c r="V243" s="293"/>
      <c r="W243" s="293"/>
      <c r="X243" s="293"/>
      <c r="Y243" s="293"/>
      <c r="Z243" s="293"/>
      <c r="AA243" s="274"/>
      <c r="AB243" s="274"/>
      <c r="AC243" s="274"/>
    </row>
    <row r="244" spans="1:68" ht="27" customHeight="1" x14ac:dyDescent="0.25">
      <c r="A244" s="54" t="s">
        <v>326</v>
      </c>
      <c r="B244" s="54" t="s">
        <v>327</v>
      </c>
      <c r="C244" s="31">
        <v>4301133004</v>
      </c>
      <c r="D244" s="287">
        <v>4607111039774</v>
      </c>
      <c r="E244" s="288"/>
      <c r="F244" s="277">
        <v>0.25</v>
      </c>
      <c r="G244" s="32">
        <v>12</v>
      </c>
      <c r="H244" s="277">
        <v>3</v>
      </c>
      <c r="I244" s="277">
        <v>3.22</v>
      </c>
      <c r="J244" s="32">
        <v>70</v>
      </c>
      <c r="K244" s="32" t="s">
        <v>80</v>
      </c>
      <c r="L244" s="32" t="s">
        <v>68</v>
      </c>
      <c r="M244" s="33" t="s">
        <v>69</v>
      </c>
      <c r="N244" s="33"/>
      <c r="O244" s="32">
        <v>180</v>
      </c>
      <c r="P244" s="28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4" s="283"/>
      <c r="R244" s="283"/>
      <c r="S244" s="283"/>
      <c r="T244" s="284"/>
      <c r="U244" s="34"/>
      <c r="V244" s="34"/>
      <c r="W244" s="35" t="s">
        <v>70</v>
      </c>
      <c r="X244" s="278">
        <v>0</v>
      </c>
      <c r="Y244" s="279">
        <f>IFERROR(IF(X244="","",X244),"")</f>
        <v>0</v>
      </c>
      <c r="Z244" s="36">
        <f>IFERROR(IF(X244="","",X244*0.01788),"")</f>
        <v>0</v>
      </c>
      <c r="AA244" s="56"/>
      <c r="AB244" s="57"/>
      <c r="AC244" s="224" t="s">
        <v>328</v>
      </c>
      <c r="AG244" s="67"/>
      <c r="AJ244" s="71" t="s">
        <v>72</v>
      </c>
      <c r="AK244" s="71">
        <v>1</v>
      </c>
      <c r="BB244" s="225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299"/>
      <c r="B245" s="293"/>
      <c r="C245" s="293"/>
      <c r="D245" s="293"/>
      <c r="E245" s="293"/>
      <c r="F245" s="293"/>
      <c r="G245" s="293"/>
      <c r="H245" s="293"/>
      <c r="I245" s="293"/>
      <c r="J245" s="293"/>
      <c r="K245" s="293"/>
      <c r="L245" s="293"/>
      <c r="M245" s="293"/>
      <c r="N245" s="293"/>
      <c r="O245" s="300"/>
      <c r="P245" s="289" t="s">
        <v>73</v>
      </c>
      <c r="Q245" s="290"/>
      <c r="R245" s="290"/>
      <c r="S245" s="290"/>
      <c r="T245" s="290"/>
      <c r="U245" s="290"/>
      <c r="V245" s="291"/>
      <c r="W245" s="37" t="s">
        <v>70</v>
      </c>
      <c r="X245" s="280">
        <f>IFERROR(SUM(X244:X244),"0")</f>
        <v>0</v>
      </c>
      <c r="Y245" s="280">
        <f>IFERROR(SUM(Y244:Y244),"0")</f>
        <v>0</v>
      </c>
      <c r="Z245" s="280">
        <f>IFERROR(IF(Z244="",0,Z244),"0")</f>
        <v>0</v>
      </c>
      <c r="AA245" s="281"/>
      <c r="AB245" s="281"/>
      <c r="AC245" s="281"/>
    </row>
    <row r="246" spans="1:68" x14ac:dyDescent="0.2">
      <c r="A246" s="293"/>
      <c r="B246" s="293"/>
      <c r="C246" s="293"/>
      <c r="D246" s="293"/>
      <c r="E246" s="293"/>
      <c r="F246" s="293"/>
      <c r="G246" s="293"/>
      <c r="H246" s="293"/>
      <c r="I246" s="293"/>
      <c r="J246" s="293"/>
      <c r="K246" s="293"/>
      <c r="L246" s="293"/>
      <c r="M246" s="293"/>
      <c r="N246" s="293"/>
      <c r="O246" s="300"/>
      <c r="P246" s="289" t="s">
        <v>73</v>
      </c>
      <c r="Q246" s="290"/>
      <c r="R246" s="290"/>
      <c r="S246" s="290"/>
      <c r="T246" s="290"/>
      <c r="U246" s="290"/>
      <c r="V246" s="291"/>
      <c r="W246" s="37" t="s">
        <v>74</v>
      </c>
      <c r="X246" s="280">
        <f>IFERROR(SUMPRODUCT(X244:X244*H244:H244),"0")</f>
        <v>0</v>
      </c>
      <c r="Y246" s="280">
        <f>IFERROR(SUMPRODUCT(Y244:Y244*H244:H244),"0")</f>
        <v>0</v>
      </c>
      <c r="Z246" s="37"/>
      <c r="AA246" s="281"/>
      <c r="AB246" s="281"/>
      <c r="AC246" s="281"/>
    </row>
    <row r="247" spans="1:68" ht="14.25" customHeight="1" x14ac:dyDescent="0.25">
      <c r="A247" s="292" t="s">
        <v>123</v>
      </c>
      <c r="B247" s="293"/>
      <c r="C247" s="293"/>
      <c r="D247" s="293"/>
      <c r="E247" s="293"/>
      <c r="F247" s="293"/>
      <c r="G247" s="293"/>
      <c r="H247" s="293"/>
      <c r="I247" s="293"/>
      <c r="J247" s="293"/>
      <c r="K247" s="293"/>
      <c r="L247" s="293"/>
      <c r="M247" s="293"/>
      <c r="N247" s="293"/>
      <c r="O247" s="293"/>
      <c r="P247" s="293"/>
      <c r="Q247" s="293"/>
      <c r="R247" s="293"/>
      <c r="S247" s="293"/>
      <c r="T247" s="293"/>
      <c r="U247" s="293"/>
      <c r="V247" s="293"/>
      <c r="W247" s="293"/>
      <c r="X247" s="293"/>
      <c r="Y247" s="293"/>
      <c r="Z247" s="293"/>
      <c r="AA247" s="274"/>
      <c r="AB247" s="274"/>
      <c r="AC247" s="274"/>
    </row>
    <row r="248" spans="1:68" ht="37.5" customHeight="1" x14ac:dyDescent="0.25">
      <c r="A248" s="54" t="s">
        <v>329</v>
      </c>
      <c r="B248" s="54" t="s">
        <v>330</v>
      </c>
      <c r="C248" s="31">
        <v>4301135400</v>
      </c>
      <c r="D248" s="287">
        <v>4607111039361</v>
      </c>
      <c r="E248" s="288"/>
      <c r="F248" s="277">
        <v>0.25</v>
      </c>
      <c r="G248" s="32">
        <v>12</v>
      </c>
      <c r="H248" s="277">
        <v>3</v>
      </c>
      <c r="I248" s="277">
        <v>3.7035999999999998</v>
      </c>
      <c r="J248" s="32">
        <v>70</v>
      </c>
      <c r="K248" s="32" t="s">
        <v>80</v>
      </c>
      <c r="L248" s="32" t="s">
        <v>68</v>
      </c>
      <c r="M248" s="33" t="s">
        <v>69</v>
      </c>
      <c r="N248" s="33"/>
      <c r="O248" s="32">
        <v>180</v>
      </c>
      <c r="P248" s="39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8" s="283"/>
      <c r="R248" s="283"/>
      <c r="S248" s="283"/>
      <c r="T248" s="284"/>
      <c r="U248" s="34"/>
      <c r="V248" s="34"/>
      <c r="W248" s="35" t="s">
        <v>70</v>
      </c>
      <c r="X248" s="278">
        <v>0</v>
      </c>
      <c r="Y248" s="279">
        <f>IFERROR(IF(X248="","",X248),"")</f>
        <v>0</v>
      </c>
      <c r="Z248" s="36">
        <f>IFERROR(IF(X248="","",X248*0.01788),"")</f>
        <v>0</v>
      </c>
      <c r="AA248" s="56"/>
      <c r="AB248" s="57"/>
      <c r="AC248" s="226" t="s">
        <v>328</v>
      </c>
      <c r="AG248" s="67"/>
      <c r="AJ248" s="71" t="s">
        <v>72</v>
      </c>
      <c r="AK248" s="71">
        <v>1</v>
      </c>
      <c r="BB248" s="227" t="s">
        <v>82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299"/>
      <c r="B249" s="293"/>
      <c r="C249" s="293"/>
      <c r="D249" s="293"/>
      <c r="E249" s="293"/>
      <c r="F249" s="293"/>
      <c r="G249" s="293"/>
      <c r="H249" s="293"/>
      <c r="I249" s="293"/>
      <c r="J249" s="293"/>
      <c r="K249" s="293"/>
      <c r="L249" s="293"/>
      <c r="M249" s="293"/>
      <c r="N249" s="293"/>
      <c r="O249" s="300"/>
      <c r="P249" s="289" t="s">
        <v>73</v>
      </c>
      <c r="Q249" s="290"/>
      <c r="R249" s="290"/>
      <c r="S249" s="290"/>
      <c r="T249" s="290"/>
      <c r="U249" s="290"/>
      <c r="V249" s="291"/>
      <c r="W249" s="37" t="s">
        <v>70</v>
      </c>
      <c r="X249" s="280">
        <f>IFERROR(SUM(X248:X248),"0")</f>
        <v>0</v>
      </c>
      <c r="Y249" s="280">
        <f>IFERROR(SUM(Y248:Y248),"0")</f>
        <v>0</v>
      </c>
      <c r="Z249" s="280">
        <f>IFERROR(IF(Z248="",0,Z248),"0")</f>
        <v>0</v>
      </c>
      <c r="AA249" s="281"/>
      <c r="AB249" s="281"/>
      <c r="AC249" s="281"/>
    </row>
    <row r="250" spans="1:68" x14ac:dyDescent="0.2">
      <c r="A250" s="293"/>
      <c r="B250" s="293"/>
      <c r="C250" s="293"/>
      <c r="D250" s="293"/>
      <c r="E250" s="293"/>
      <c r="F250" s="293"/>
      <c r="G250" s="293"/>
      <c r="H250" s="293"/>
      <c r="I250" s="293"/>
      <c r="J250" s="293"/>
      <c r="K250" s="293"/>
      <c r="L250" s="293"/>
      <c r="M250" s="293"/>
      <c r="N250" s="293"/>
      <c r="O250" s="300"/>
      <c r="P250" s="289" t="s">
        <v>73</v>
      </c>
      <c r="Q250" s="290"/>
      <c r="R250" s="290"/>
      <c r="S250" s="290"/>
      <c r="T250" s="290"/>
      <c r="U250" s="290"/>
      <c r="V250" s="291"/>
      <c r="W250" s="37" t="s">
        <v>74</v>
      </c>
      <c r="X250" s="280">
        <f>IFERROR(SUMPRODUCT(X248:X248*H248:H248),"0")</f>
        <v>0</v>
      </c>
      <c r="Y250" s="280">
        <f>IFERROR(SUMPRODUCT(Y248:Y248*H248:H248),"0")</f>
        <v>0</v>
      </c>
      <c r="Z250" s="37"/>
      <c r="AA250" s="281"/>
      <c r="AB250" s="281"/>
      <c r="AC250" s="281"/>
    </row>
    <row r="251" spans="1:68" ht="27.75" customHeight="1" x14ac:dyDescent="0.2">
      <c r="A251" s="327" t="s">
        <v>331</v>
      </c>
      <c r="B251" s="328"/>
      <c r="C251" s="328"/>
      <c r="D251" s="328"/>
      <c r="E251" s="328"/>
      <c r="F251" s="328"/>
      <c r="G251" s="328"/>
      <c r="H251" s="328"/>
      <c r="I251" s="328"/>
      <c r="J251" s="328"/>
      <c r="K251" s="328"/>
      <c r="L251" s="328"/>
      <c r="M251" s="328"/>
      <c r="N251" s="328"/>
      <c r="O251" s="328"/>
      <c r="P251" s="328"/>
      <c r="Q251" s="328"/>
      <c r="R251" s="328"/>
      <c r="S251" s="328"/>
      <c r="T251" s="328"/>
      <c r="U251" s="328"/>
      <c r="V251" s="328"/>
      <c r="W251" s="328"/>
      <c r="X251" s="328"/>
      <c r="Y251" s="328"/>
      <c r="Z251" s="328"/>
      <c r="AA251" s="48"/>
      <c r="AB251" s="48"/>
      <c r="AC251" s="48"/>
    </row>
    <row r="252" spans="1:68" ht="16.5" customHeight="1" x14ac:dyDescent="0.25">
      <c r="A252" s="312" t="s">
        <v>331</v>
      </c>
      <c r="B252" s="293"/>
      <c r="C252" s="293"/>
      <c r="D252" s="293"/>
      <c r="E252" s="293"/>
      <c r="F252" s="293"/>
      <c r="G252" s="293"/>
      <c r="H252" s="293"/>
      <c r="I252" s="293"/>
      <c r="J252" s="293"/>
      <c r="K252" s="293"/>
      <c r="L252" s="293"/>
      <c r="M252" s="293"/>
      <c r="N252" s="293"/>
      <c r="O252" s="293"/>
      <c r="P252" s="293"/>
      <c r="Q252" s="293"/>
      <c r="R252" s="293"/>
      <c r="S252" s="293"/>
      <c r="T252" s="293"/>
      <c r="U252" s="293"/>
      <c r="V252" s="293"/>
      <c r="W252" s="293"/>
      <c r="X252" s="293"/>
      <c r="Y252" s="293"/>
      <c r="Z252" s="293"/>
      <c r="AA252" s="273"/>
      <c r="AB252" s="273"/>
      <c r="AC252" s="273"/>
    </row>
    <row r="253" spans="1:68" ht="14.25" customHeight="1" x14ac:dyDescent="0.25">
      <c r="A253" s="292" t="s">
        <v>64</v>
      </c>
      <c r="B253" s="293"/>
      <c r="C253" s="293"/>
      <c r="D253" s="293"/>
      <c r="E253" s="293"/>
      <c r="F253" s="293"/>
      <c r="G253" s="293"/>
      <c r="H253" s="293"/>
      <c r="I253" s="293"/>
      <c r="J253" s="293"/>
      <c r="K253" s="293"/>
      <c r="L253" s="293"/>
      <c r="M253" s="293"/>
      <c r="N253" s="293"/>
      <c r="O253" s="293"/>
      <c r="P253" s="293"/>
      <c r="Q253" s="293"/>
      <c r="R253" s="293"/>
      <c r="S253" s="293"/>
      <c r="T253" s="293"/>
      <c r="U253" s="293"/>
      <c r="V253" s="293"/>
      <c r="W253" s="293"/>
      <c r="X253" s="293"/>
      <c r="Y253" s="293"/>
      <c r="Z253" s="293"/>
      <c r="AA253" s="274"/>
      <c r="AB253" s="274"/>
      <c r="AC253" s="274"/>
    </row>
    <row r="254" spans="1:68" ht="27" customHeight="1" x14ac:dyDescent="0.25">
      <c r="A254" s="54" t="s">
        <v>332</v>
      </c>
      <c r="B254" s="54" t="s">
        <v>333</v>
      </c>
      <c r="C254" s="31">
        <v>4301071014</v>
      </c>
      <c r="D254" s="287">
        <v>4640242181264</v>
      </c>
      <c r="E254" s="288"/>
      <c r="F254" s="277">
        <v>0.7</v>
      </c>
      <c r="G254" s="32">
        <v>10</v>
      </c>
      <c r="H254" s="277">
        <v>7</v>
      </c>
      <c r="I254" s="277">
        <v>7.28</v>
      </c>
      <c r="J254" s="32">
        <v>84</v>
      </c>
      <c r="K254" s="32" t="s">
        <v>67</v>
      </c>
      <c r="L254" s="32" t="s">
        <v>68</v>
      </c>
      <c r="M254" s="33" t="s">
        <v>69</v>
      </c>
      <c r="N254" s="33"/>
      <c r="O254" s="32">
        <v>180</v>
      </c>
      <c r="P254" s="402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4" s="283"/>
      <c r="R254" s="283"/>
      <c r="S254" s="283"/>
      <c r="T254" s="284"/>
      <c r="U254" s="34"/>
      <c r="V254" s="34"/>
      <c r="W254" s="35" t="s">
        <v>70</v>
      </c>
      <c r="X254" s="278">
        <v>0</v>
      </c>
      <c r="Y254" s="279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334</v>
      </c>
      <c r="AG254" s="67"/>
      <c r="AJ254" s="71" t="s">
        <v>72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customHeight="1" x14ac:dyDescent="0.25">
      <c r="A255" s="54" t="s">
        <v>335</v>
      </c>
      <c r="B255" s="54" t="s">
        <v>336</v>
      </c>
      <c r="C255" s="31">
        <v>4301071021</v>
      </c>
      <c r="D255" s="287">
        <v>4640242181325</v>
      </c>
      <c r="E255" s="288"/>
      <c r="F255" s="277">
        <v>0.7</v>
      </c>
      <c r="G255" s="32">
        <v>10</v>
      </c>
      <c r="H255" s="277">
        <v>7</v>
      </c>
      <c r="I255" s="277">
        <v>7.28</v>
      </c>
      <c r="J255" s="32">
        <v>84</v>
      </c>
      <c r="K255" s="32" t="s">
        <v>67</v>
      </c>
      <c r="L255" s="32" t="s">
        <v>68</v>
      </c>
      <c r="M255" s="33" t="s">
        <v>69</v>
      </c>
      <c r="N255" s="33"/>
      <c r="O255" s="32">
        <v>180</v>
      </c>
      <c r="P255" s="337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5" s="283"/>
      <c r="R255" s="283"/>
      <c r="S255" s="283"/>
      <c r="T255" s="284"/>
      <c r="U255" s="34"/>
      <c r="V255" s="34"/>
      <c r="W255" s="35" t="s">
        <v>70</v>
      </c>
      <c r="X255" s="278">
        <v>0</v>
      </c>
      <c r="Y255" s="279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334</v>
      </c>
      <c r="AG255" s="67"/>
      <c r="AJ255" s="71" t="s">
        <v>72</v>
      </c>
      <c r="AK255" s="71">
        <v>1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27" customHeight="1" x14ac:dyDescent="0.25">
      <c r="A256" s="54" t="s">
        <v>337</v>
      </c>
      <c r="B256" s="54" t="s">
        <v>338</v>
      </c>
      <c r="C256" s="31">
        <v>4301070993</v>
      </c>
      <c r="D256" s="287">
        <v>4640242180670</v>
      </c>
      <c r="E256" s="288"/>
      <c r="F256" s="277">
        <v>1</v>
      </c>
      <c r="G256" s="32">
        <v>6</v>
      </c>
      <c r="H256" s="277">
        <v>6</v>
      </c>
      <c r="I256" s="277">
        <v>6.23</v>
      </c>
      <c r="J256" s="32">
        <v>84</v>
      </c>
      <c r="K256" s="32" t="s">
        <v>67</v>
      </c>
      <c r="L256" s="32" t="s">
        <v>68</v>
      </c>
      <c r="M256" s="33" t="s">
        <v>69</v>
      </c>
      <c r="N256" s="33"/>
      <c r="O256" s="32">
        <v>180</v>
      </c>
      <c r="P256" s="403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6" s="283"/>
      <c r="R256" s="283"/>
      <c r="S256" s="283"/>
      <c r="T256" s="284"/>
      <c r="U256" s="34"/>
      <c r="V256" s="34"/>
      <c r="W256" s="35" t="s">
        <v>70</v>
      </c>
      <c r="X256" s="278">
        <v>0</v>
      </c>
      <c r="Y256" s="279">
        <f>IFERROR(IF(X256="","",X256),"")</f>
        <v>0</v>
      </c>
      <c r="Z256" s="36">
        <f>IFERROR(IF(X256="","",X256*0.0155),"")</f>
        <v>0</v>
      </c>
      <c r="AA256" s="56"/>
      <c r="AB256" s="57"/>
      <c r="AC256" s="232" t="s">
        <v>339</v>
      </c>
      <c r="AG256" s="67"/>
      <c r="AJ256" s="71" t="s">
        <v>72</v>
      </c>
      <c r="AK256" s="71">
        <v>1</v>
      </c>
      <c r="BB256" s="23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x14ac:dyDescent="0.2">
      <c r="A257" s="299"/>
      <c r="B257" s="293"/>
      <c r="C257" s="293"/>
      <c r="D257" s="293"/>
      <c r="E257" s="293"/>
      <c r="F257" s="293"/>
      <c r="G257" s="293"/>
      <c r="H257" s="293"/>
      <c r="I257" s="293"/>
      <c r="J257" s="293"/>
      <c r="K257" s="293"/>
      <c r="L257" s="293"/>
      <c r="M257" s="293"/>
      <c r="N257" s="293"/>
      <c r="O257" s="300"/>
      <c r="P257" s="289" t="s">
        <v>73</v>
      </c>
      <c r="Q257" s="290"/>
      <c r="R257" s="290"/>
      <c r="S257" s="290"/>
      <c r="T257" s="290"/>
      <c r="U257" s="290"/>
      <c r="V257" s="291"/>
      <c r="W257" s="37" t="s">
        <v>70</v>
      </c>
      <c r="X257" s="280">
        <f>IFERROR(SUM(X254:X256),"0")</f>
        <v>0</v>
      </c>
      <c r="Y257" s="280">
        <f>IFERROR(SUM(Y254:Y256),"0")</f>
        <v>0</v>
      </c>
      <c r="Z257" s="280">
        <f>IFERROR(IF(Z254="",0,Z254),"0")+IFERROR(IF(Z255="",0,Z255),"0")+IFERROR(IF(Z256="",0,Z256),"0")</f>
        <v>0</v>
      </c>
      <c r="AA257" s="281"/>
      <c r="AB257" s="281"/>
      <c r="AC257" s="281"/>
    </row>
    <row r="258" spans="1:68" x14ac:dyDescent="0.2">
      <c r="A258" s="293"/>
      <c r="B258" s="293"/>
      <c r="C258" s="293"/>
      <c r="D258" s="293"/>
      <c r="E258" s="293"/>
      <c r="F258" s="293"/>
      <c r="G258" s="293"/>
      <c r="H258" s="293"/>
      <c r="I258" s="293"/>
      <c r="J258" s="293"/>
      <c r="K258" s="293"/>
      <c r="L258" s="293"/>
      <c r="M258" s="293"/>
      <c r="N258" s="293"/>
      <c r="O258" s="300"/>
      <c r="P258" s="289" t="s">
        <v>73</v>
      </c>
      <c r="Q258" s="290"/>
      <c r="R258" s="290"/>
      <c r="S258" s="290"/>
      <c r="T258" s="290"/>
      <c r="U258" s="290"/>
      <c r="V258" s="291"/>
      <c r="W258" s="37" t="s">
        <v>74</v>
      </c>
      <c r="X258" s="280">
        <f>IFERROR(SUMPRODUCT(X254:X256*H254:H256),"0")</f>
        <v>0</v>
      </c>
      <c r="Y258" s="280">
        <f>IFERROR(SUMPRODUCT(Y254:Y256*H254:H256),"0")</f>
        <v>0</v>
      </c>
      <c r="Z258" s="37"/>
      <c r="AA258" s="281"/>
      <c r="AB258" s="281"/>
      <c r="AC258" s="281"/>
    </row>
    <row r="259" spans="1:68" ht="14.25" customHeight="1" x14ac:dyDescent="0.25">
      <c r="A259" s="292" t="s">
        <v>77</v>
      </c>
      <c r="B259" s="293"/>
      <c r="C259" s="293"/>
      <c r="D259" s="293"/>
      <c r="E259" s="293"/>
      <c r="F259" s="293"/>
      <c r="G259" s="293"/>
      <c r="H259" s="293"/>
      <c r="I259" s="293"/>
      <c r="J259" s="293"/>
      <c r="K259" s="293"/>
      <c r="L259" s="293"/>
      <c r="M259" s="293"/>
      <c r="N259" s="293"/>
      <c r="O259" s="293"/>
      <c r="P259" s="293"/>
      <c r="Q259" s="293"/>
      <c r="R259" s="293"/>
      <c r="S259" s="293"/>
      <c r="T259" s="293"/>
      <c r="U259" s="293"/>
      <c r="V259" s="293"/>
      <c r="W259" s="293"/>
      <c r="X259" s="293"/>
      <c r="Y259" s="293"/>
      <c r="Z259" s="293"/>
      <c r="AA259" s="274"/>
      <c r="AB259" s="274"/>
      <c r="AC259" s="274"/>
    </row>
    <row r="260" spans="1:68" ht="27" customHeight="1" x14ac:dyDescent="0.25">
      <c r="A260" s="54" t="s">
        <v>340</v>
      </c>
      <c r="B260" s="54" t="s">
        <v>341</v>
      </c>
      <c r="C260" s="31">
        <v>4301132080</v>
      </c>
      <c r="D260" s="287">
        <v>4640242180397</v>
      </c>
      <c r="E260" s="288"/>
      <c r="F260" s="277">
        <v>1</v>
      </c>
      <c r="G260" s="32">
        <v>6</v>
      </c>
      <c r="H260" s="277">
        <v>6</v>
      </c>
      <c r="I260" s="277">
        <v>6.26</v>
      </c>
      <c r="J260" s="32">
        <v>84</v>
      </c>
      <c r="K260" s="32" t="s">
        <v>67</v>
      </c>
      <c r="L260" s="32" t="s">
        <v>68</v>
      </c>
      <c r="M260" s="33" t="s">
        <v>69</v>
      </c>
      <c r="N260" s="33"/>
      <c r="O260" s="32">
        <v>180</v>
      </c>
      <c r="P260" s="386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0" s="283"/>
      <c r="R260" s="283"/>
      <c r="S260" s="283"/>
      <c r="T260" s="284"/>
      <c r="U260" s="34"/>
      <c r="V260" s="34"/>
      <c r="W260" s="35" t="s">
        <v>70</v>
      </c>
      <c r="X260" s="278">
        <v>36</v>
      </c>
      <c r="Y260" s="279">
        <f>IFERROR(IF(X260="","",X260),"")</f>
        <v>36</v>
      </c>
      <c r="Z260" s="36">
        <f>IFERROR(IF(X260="","",X260*0.0155),"")</f>
        <v>0.55800000000000005</v>
      </c>
      <c r="AA260" s="56"/>
      <c r="AB260" s="57"/>
      <c r="AC260" s="234" t="s">
        <v>342</v>
      </c>
      <c r="AG260" s="67"/>
      <c r="AJ260" s="71" t="s">
        <v>72</v>
      </c>
      <c r="AK260" s="71">
        <v>1</v>
      </c>
      <c r="BB260" s="235" t="s">
        <v>82</v>
      </c>
      <c r="BM260" s="67">
        <f>IFERROR(X260*I260,"0")</f>
        <v>225.35999999999999</v>
      </c>
      <c r="BN260" s="67">
        <f>IFERROR(Y260*I260,"0")</f>
        <v>225.35999999999999</v>
      </c>
      <c r="BO260" s="67">
        <f>IFERROR(X260/J260,"0")</f>
        <v>0.42857142857142855</v>
      </c>
      <c r="BP260" s="67">
        <f>IFERROR(Y260/J260,"0")</f>
        <v>0.42857142857142855</v>
      </c>
    </row>
    <row r="261" spans="1:68" ht="27" customHeight="1" x14ac:dyDescent="0.25">
      <c r="A261" s="54" t="s">
        <v>343</v>
      </c>
      <c r="B261" s="54" t="s">
        <v>344</v>
      </c>
      <c r="C261" s="31">
        <v>4301132104</v>
      </c>
      <c r="D261" s="287">
        <v>4640242181219</v>
      </c>
      <c r="E261" s="288"/>
      <c r="F261" s="277">
        <v>0.3</v>
      </c>
      <c r="G261" s="32">
        <v>9</v>
      </c>
      <c r="H261" s="277">
        <v>2.7</v>
      </c>
      <c r="I261" s="277">
        <v>2.8450000000000002</v>
      </c>
      <c r="J261" s="32">
        <v>234</v>
      </c>
      <c r="K261" s="32" t="s">
        <v>134</v>
      </c>
      <c r="L261" s="32" t="s">
        <v>68</v>
      </c>
      <c r="M261" s="33" t="s">
        <v>69</v>
      </c>
      <c r="N261" s="33"/>
      <c r="O261" s="32">
        <v>180</v>
      </c>
      <c r="P261" s="393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1" s="283"/>
      <c r="R261" s="283"/>
      <c r="S261" s="283"/>
      <c r="T261" s="284"/>
      <c r="U261" s="34"/>
      <c r="V261" s="34"/>
      <c r="W261" s="35" t="s">
        <v>70</v>
      </c>
      <c r="X261" s="278">
        <v>0</v>
      </c>
      <c r="Y261" s="279">
        <f>IFERROR(IF(X261="","",X261),"")</f>
        <v>0</v>
      </c>
      <c r="Z261" s="36">
        <f>IFERROR(IF(X261="","",X261*0.00502),"")</f>
        <v>0</v>
      </c>
      <c r="AA261" s="56"/>
      <c r="AB261" s="57"/>
      <c r="AC261" s="236" t="s">
        <v>342</v>
      </c>
      <c r="AG261" s="67"/>
      <c r="AJ261" s="71" t="s">
        <v>72</v>
      </c>
      <c r="AK261" s="71">
        <v>1</v>
      </c>
      <c r="BB261" s="237" t="s">
        <v>82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299"/>
      <c r="B262" s="293"/>
      <c r="C262" s="293"/>
      <c r="D262" s="293"/>
      <c r="E262" s="293"/>
      <c r="F262" s="293"/>
      <c r="G262" s="293"/>
      <c r="H262" s="293"/>
      <c r="I262" s="293"/>
      <c r="J262" s="293"/>
      <c r="K262" s="293"/>
      <c r="L262" s="293"/>
      <c r="M262" s="293"/>
      <c r="N262" s="293"/>
      <c r="O262" s="300"/>
      <c r="P262" s="289" t="s">
        <v>73</v>
      </c>
      <c r="Q262" s="290"/>
      <c r="R262" s="290"/>
      <c r="S262" s="290"/>
      <c r="T262" s="290"/>
      <c r="U262" s="290"/>
      <c r="V262" s="291"/>
      <c r="W262" s="37" t="s">
        <v>70</v>
      </c>
      <c r="X262" s="280">
        <f>IFERROR(SUM(X260:X261),"0")</f>
        <v>36</v>
      </c>
      <c r="Y262" s="280">
        <f>IFERROR(SUM(Y260:Y261),"0")</f>
        <v>36</v>
      </c>
      <c r="Z262" s="280">
        <f>IFERROR(IF(Z260="",0,Z260),"0")+IFERROR(IF(Z261="",0,Z261),"0")</f>
        <v>0.55800000000000005</v>
      </c>
      <c r="AA262" s="281"/>
      <c r="AB262" s="281"/>
      <c r="AC262" s="281"/>
    </row>
    <row r="263" spans="1:68" x14ac:dyDescent="0.2">
      <c r="A263" s="293"/>
      <c r="B263" s="293"/>
      <c r="C263" s="293"/>
      <c r="D263" s="293"/>
      <c r="E263" s="293"/>
      <c r="F263" s="293"/>
      <c r="G263" s="293"/>
      <c r="H263" s="293"/>
      <c r="I263" s="293"/>
      <c r="J263" s="293"/>
      <c r="K263" s="293"/>
      <c r="L263" s="293"/>
      <c r="M263" s="293"/>
      <c r="N263" s="293"/>
      <c r="O263" s="300"/>
      <c r="P263" s="289" t="s">
        <v>73</v>
      </c>
      <c r="Q263" s="290"/>
      <c r="R263" s="290"/>
      <c r="S263" s="290"/>
      <c r="T263" s="290"/>
      <c r="U263" s="290"/>
      <c r="V263" s="291"/>
      <c r="W263" s="37" t="s">
        <v>74</v>
      </c>
      <c r="X263" s="280">
        <f>IFERROR(SUMPRODUCT(X260:X261*H260:H261),"0")</f>
        <v>216</v>
      </c>
      <c r="Y263" s="280">
        <f>IFERROR(SUMPRODUCT(Y260:Y261*H260:H261),"0")</f>
        <v>216</v>
      </c>
      <c r="Z263" s="37"/>
      <c r="AA263" s="281"/>
      <c r="AB263" s="281"/>
      <c r="AC263" s="281"/>
    </row>
    <row r="264" spans="1:68" ht="14.25" customHeight="1" x14ac:dyDescent="0.25">
      <c r="A264" s="292" t="s">
        <v>117</v>
      </c>
      <c r="B264" s="293"/>
      <c r="C264" s="293"/>
      <c r="D264" s="293"/>
      <c r="E264" s="293"/>
      <c r="F264" s="293"/>
      <c r="G264" s="293"/>
      <c r="H264" s="293"/>
      <c r="I264" s="293"/>
      <c r="J264" s="293"/>
      <c r="K264" s="293"/>
      <c r="L264" s="293"/>
      <c r="M264" s="293"/>
      <c r="N264" s="293"/>
      <c r="O264" s="293"/>
      <c r="P264" s="293"/>
      <c r="Q264" s="293"/>
      <c r="R264" s="293"/>
      <c r="S264" s="293"/>
      <c r="T264" s="293"/>
      <c r="U264" s="293"/>
      <c r="V264" s="293"/>
      <c r="W264" s="293"/>
      <c r="X264" s="293"/>
      <c r="Y264" s="293"/>
      <c r="Z264" s="293"/>
      <c r="AA264" s="274"/>
      <c r="AB264" s="274"/>
      <c r="AC264" s="274"/>
    </row>
    <row r="265" spans="1:68" ht="27" customHeight="1" x14ac:dyDescent="0.25">
      <c r="A265" s="54" t="s">
        <v>345</v>
      </c>
      <c r="B265" s="54" t="s">
        <v>346</v>
      </c>
      <c r="C265" s="31">
        <v>4301136051</v>
      </c>
      <c r="D265" s="287">
        <v>4640242180304</v>
      </c>
      <c r="E265" s="288"/>
      <c r="F265" s="277">
        <v>2.7</v>
      </c>
      <c r="G265" s="32">
        <v>1</v>
      </c>
      <c r="H265" s="277">
        <v>2.7</v>
      </c>
      <c r="I265" s="277">
        <v>2.8906000000000001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21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5" s="283"/>
      <c r="R265" s="283"/>
      <c r="S265" s="283"/>
      <c r="T265" s="284"/>
      <c r="U265" s="34"/>
      <c r="V265" s="34"/>
      <c r="W265" s="35" t="s">
        <v>70</v>
      </c>
      <c r="X265" s="278">
        <v>0</v>
      </c>
      <c r="Y265" s="279">
        <f>IFERROR(IF(X265="","",X265),"")</f>
        <v>0</v>
      </c>
      <c r="Z265" s="36">
        <f>IFERROR(IF(X265="","",X265*0.00936),"")</f>
        <v>0</v>
      </c>
      <c r="AA265" s="56"/>
      <c r="AB265" s="57"/>
      <c r="AC265" s="238" t="s">
        <v>347</v>
      </c>
      <c r="AG265" s="67"/>
      <c r="AJ265" s="71" t="s">
        <v>72</v>
      </c>
      <c r="AK265" s="71">
        <v>1</v>
      </c>
      <c r="BB265" s="239" t="s">
        <v>82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customHeight="1" x14ac:dyDescent="0.25">
      <c r="A266" s="54" t="s">
        <v>348</v>
      </c>
      <c r="B266" s="54" t="s">
        <v>349</v>
      </c>
      <c r="C266" s="31">
        <v>4301136053</v>
      </c>
      <c r="D266" s="287">
        <v>4640242180236</v>
      </c>
      <c r="E266" s="288"/>
      <c r="F266" s="277">
        <v>5</v>
      </c>
      <c r="G266" s="32">
        <v>1</v>
      </c>
      <c r="H266" s="277">
        <v>5</v>
      </c>
      <c r="I266" s="277">
        <v>5.2350000000000003</v>
      </c>
      <c r="J266" s="32">
        <v>84</v>
      </c>
      <c r="K266" s="32" t="s">
        <v>67</v>
      </c>
      <c r="L266" s="32" t="s">
        <v>68</v>
      </c>
      <c r="M266" s="33" t="s">
        <v>69</v>
      </c>
      <c r="N266" s="33"/>
      <c r="O266" s="32">
        <v>180</v>
      </c>
      <c r="P266" s="329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6" s="283"/>
      <c r="R266" s="283"/>
      <c r="S266" s="283"/>
      <c r="T266" s="284"/>
      <c r="U266" s="34"/>
      <c r="V266" s="34"/>
      <c r="W266" s="35" t="s">
        <v>70</v>
      </c>
      <c r="X266" s="278">
        <v>12</v>
      </c>
      <c r="Y266" s="279">
        <f>IFERROR(IF(X266="","",X266),"")</f>
        <v>12</v>
      </c>
      <c r="Z266" s="36">
        <f>IFERROR(IF(X266="","",X266*0.0155),"")</f>
        <v>0.186</v>
      </c>
      <c r="AA266" s="56"/>
      <c r="AB266" s="57"/>
      <c r="AC266" s="240" t="s">
        <v>347</v>
      </c>
      <c r="AG266" s="67"/>
      <c r="AJ266" s="71" t="s">
        <v>72</v>
      </c>
      <c r="AK266" s="71">
        <v>1</v>
      </c>
      <c r="BB266" s="241" t="s">
        <v>82</v>
      </c>
      <c r="BM266" s="67">
        <f>IFERROR(X266*I266,"0")</f>
        <v>62.820000000000007</v>
      </c>
      <c r="BN266" s="67">
        <f>IFERROR(Y266*I266,"0")</f>
        <v>62.820000000000007</v>
      </c>
      <c r="BO266" s="67">
        <f>IFERROR(X266/J266,"0")</f>
        <v>0.14285714285714285</v>
      </c>
      <c r="BP266" s="67">
        <f>IFERROR(Y266/J266,"0")</f>
        <v>0.14285714285714285</v>
      </c>
    </row>
    <row r="267" spans="1:68" ht="27" customHeight="1" x14ac:dyDescent="0.25">
      <c r="A267" s="54" t="s">
        <v>350</v>
      </c>
      <c r="B267" s="54" t="s">
        <v>351</v>
      </c>
      <c r="C267" s="31">
        <v>4301136052</v>
      </c>
      <c r="D267" s="287">
        <v>4640242180410</v>
      </c>
      <c r="E267" s="288"/>
      <c r="F267" s="277">
        <v>2.2400000000000002</v>
      </c>
      <c r="G267" s="32">
        <v>1</v>
      </c>
      <c r="H267" s="277">
        <v>2.2400000000000002</v>
      </c>
      <c r="I267" s="277">
        <v>2.4319999999999999</v>
      </c>
      <c r="J267" s="32">
        <v>126</v>
      </c>
      <c r="K267" s="32" t="s">
        <v>80</v>
      </c>
      <c r="L267" s="32" t="s">
        <v>68</v>
      </c>
      <c r="M267" s="33" t="s">
        <v>69</v>
      </c>
      <c r="N267" s="33"/>
      <c r="O267" s="32">
        <v>180</v>
      </c>
      <c r="P267" s="38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7" s="283"/>
      <c r="R267" s="283"/>
      <c r="S267" s="283"/>
      <c r="T267" s="284"/>
      <c r="U267" s="34"/>
      <c r="V267" s="34"/>
      <c r="W267" s="35" t="s">
        <v>70</v>
      </c>
      <c r="X267" s="278">
        <v>0</v>
      </c>
      <c r="Y267" s="279">
        <f>IFERROR(IF(X267="","",X267),"")</f>
        <v>0</v>
      </c>
      <c r="Z267" s="36">
        <f>IFERROR(IF(X267="","",X267*0.00936),"")</f>
        <v>0</v>
      </c>
      <c r="AA267" s="56"/>
      <c r="AB267" s="57"/>
      <c r="AC267" s="242" t="s">
        <v>347</v>
      </c>
      <c r="AG267" s="67"/>
      <c r="AJ267" s="71" t="s">
        <v>72</v>
      </c>
      <c r="AK267" s="71">
        <v>1</v>
      </c>
      <c r="BB267" s="243" t="s">
        <v>82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x14ac:dyDescent="0.2">
      <c r="A268" s="299"/>
      <c r="B268" s="293"/>
      <c r="C268" s="293"/>
      <c r="D268" s="293"/>
      <c r="E268" s="293"/>
      <c r="F268" s="293"/>
      <c r="G268" s="293"/>
      <c r="H268" s="293"/>
      <c r="I268" s="293"/>
      <c r="J268" s="293"/>
      <c r="K268" s="293"/>
      <c r="L268" s="293"/>
      <c r="M268" s="293"/>
      <c r="N268" s="293"/>
      <c r="O268" s="300"/>
      <c r="P268" s="289" t="s">
        <v>73</v>
      </c>
      <c r="Q268" s="290"/>
      <c r="R268" s="290"/>
      <c r="S268" s="290"/>
      <c r="T268" s="290"/>
      <c r="U268" s="290"/>
      <c r="V268" s="291"/>
      <c r="W268" s="37" t="s">
        <v>70</v>
      </c>
      <c r="X268" s="280">
        <f>IFERROR(SUM(X265:X267),"0")</f>
        <v>12</v>
      </c>
      <c r="Y268" s="280">
        <f>IFERROR(SUM(Y265:Y267),"0")</f>
        <v>12</v>
      </c>
      <c r="Z268" s="280">
        <f>IFERROR(IF(Z265="",0,Z265),"0")+IFERROR(IF(Z266="",0,Z266),"0")+IFERROR(IF(Z267="",0,Z267),"0")</f>
        <v>0.186</v>
      </c>
      <c r="AA268" s="281"/>
      <c r="AB268" s="281"/>
      <c r="AC268" s="281"/>
    </row>
    <row r="269" spans="1:68" x14ac:dyDescent="0.2">
      <c r="A269" s="293"/>
      <c r="B269" s="293"/>
      <c r="C269" s="293"/>
      <c r="D269" s="293"/>
      <c r="E269" s="293"/>
      <c r="F269" s="293"/>
      <c r="G269" s="293"/>
      <c r="H269" s="293"/>
      <c r="I269" s="293"/>
      <c r="J269" s="293"/>
      <c r="K269" s="293"/>
      <c r="L269" s="293"/>
      <c r="M269" s="293"/>
      <c r="N269" s="293"/>
      <c r="O269" s="300"/>
      <c r="P269" s="289" t="s">
        <v>73</v>
      </c>
      <c r="Q269" s="290"/>
      <c r="R269" s="290"/>
      <c r="S269" s="290"/>
      <c r="T269" s="290"/>
      <c r="U269" s="290"/>
      <c r="V269" s="291"/>
      <c r="W269" s="37" t="s">
        <v>74</v>
      </c>
      <c r="X269" s="280">
        <f>IFERROR(SUMPRODUCT(X265:X267*H265:H267),"0")</f>
        <v>60</v>
      </c>
      <c r="Y269" s="280">
        <f>IFERROR(SUMPRODUCT(Y265:Y267*H265:H267),"0")</f>
        <v>60</v>
      </c>
      <c r="Z269" s="37"/>
      <c r="AA269" s="281"/>
      <c r="AB269" s="281"/>
      <c r="AC269" s="281"/>
    </row>
    <row r="270" spans="1:68" ht="14.25" customHeight="1" x14ac:dyDescent="0.25">
      <c r="A270" s="292" t="s">
        <v>123</v>
      </c>
      <c r="B270" s="293"/>
      <c r="C270" s="293"/>
      <c r="D270" s="293"/>
      <c r="E270" s="293"/>
      <c r="F270" s="293"/>
      <c r="G270" s="293"/>
      <c r="H270" s="293"/>
      <c r="I270" s="293"/>
      <c r="J270" s="293"/>
      <c r="K270" s="293"/>
      <c r="L270" s="293"/>
      <c r="M270" s="293"/>
      <c r="N270" s="293"/>
      <c r="O270" s="293"/>
      <c r="P270" s="293"/>
      <c r="Q270" s="293"/>
      <c r="R270" s="293"/>
      <c r="S270" s="293"/>
      <c r="T270" s="293"/>
      <c r="U270" s="293"/>
      <c r="V270" s="293"/>
      <c r="W270" s="293"/>
      <c r="X270" s="293"/>
      <c r="Y270" s="293"/>
      <c r="Z270" s="293"/>
      <c r="AA270" s="274"/>
      <c r="AB270" s="274"/>
      <c r="AC270" s="274"/>
    </row>
    <row r="271" spans="1:68" ht="37.5" customHeight="1" x14ac:dyDescent="0.25">
      <c r="A271" s="54" t="s">
        <v>352</v>
      </c>
      <c r="B271" s="54" t="s">
        <v>353</v>
      </c>
      <c r="C271" s="31">
        <v>4301135504</v>
      </c>
      <c r="D271" s="287">
        <v>4640242181554</v>
      </c>
      <c r="E271" s="288"/>
      <c r="F271" s="277">
        <v>3</v>
      </c>
      <c r="G271" s="32">
        <v>1</v>
      </c>
      <c r="H271" s="277">
        <v>3</v>
      </c>
      <c r="I271" s="277">
        <v>3.1920000000000002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19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1" s="283"/>
      <c r="R271" s="283"/>
      <c r="S271" s="283"/>
      <c r="T271" s="284"/>
      <c r="U271" s="34"/>
      <c r="V271" s="34"/>
      <c r="W271" s="35" t="s">
        <v>70</v>
      </c>
      <c r="X271" s="278">
        <v>0</v>
      </c>
      <c r="Y271" s="279">
        <f t="shared" ref="Y271:Y283" si="6">IFERROR(IF(X271="","",X271),"")</f>
        <v>0</v>
      </c>
      <c r="Z271" s="36">
        <f>IFERROR(IF(X271="","",X271*0.00936),"")</f>
        <v>0</v>
      </c>
      <c r="AA271" s="56"/>
      <c r="AB271" s="57"/>
      <c r="AC271" s="244" t="s">
        <v>354</v>
      </c>
      <c r="AG271" s="67"/>
      <c r="AJ271" s="71" t="s">
        <v>72</v>
      </c>
      <c r="AK271" s="71">
        <v>1</v>
      </c>
      <c r="BB271" s="245" t="s">
        <v>82</v>
      </c>
      <c r="BM271" s="67">
        <f t="shared" ref="BM271:BM283" si="7">IFERROR(X271*I271,"0")</f>
        <v>0</v>
      </c>
      <c r="BN271" s="67">
        <f t="shared" ref="BN271:BN283" si="8">IFERROR(Y271*I271,"0")</f>
        <v>0</v>
      </c>
      <c r="BO271" s="67">
        <f t="shared" ref="BO271:BO283" si="9">IFERROR(X271/J271,"0")</f>
        <v>0</v>
      </c>
      <c r="BP271" s="67">
        <f t="shared" ref="BP271:BP283" si="10">IFERROR(Y271/J271,"0")</f>
        <v>0</v>
      </c>
    </row>
    <row r="272" spans="1:68" ht="27" customHeight="1" x14ac:dyDescent="0.25">
      <c r="A272" s="54" t="s">
        <v>355</v>
      </c>
      <c r="B272" s="54" t="s">
        <v>356</v>
      </c>
      <c r="C272" s="31">
        <v>4301135518</v>
      </c>
      <c r="D272" s="287">
        <v>4640242181561</v>
      </c>
      <c r="E272" s="288"/>
      <c r="F272" s="277">
        <v>3.7</v>
      </c>
      <c r="G272" s="32">
        <v>1</v>
      </c>
      <c r="H272" s="277">
        <v>3.7</v>
      </c>
      <c r="I272" s="277">
        <v>3.8919999999999999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70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2" s="283"/>
      <c r="R272" s="283"/>
      <c r="S272" s="283"/>
      <c r="T272" s="284"/>
      <c r="U272" s="34"/>
      <c r="V272" s="34"/>
      <c r="W272" s="35" t="s">
        <v>70</v>
      </c>
      <c r="X272" s="278">
        <v>28</v>
      </c>
      <c r="Y272" s="279">
        <f t="shared" si="6"/>
        <v>28</v>
      </c>
      <c r="Z272" s="36">
        <f>IFERROR(IF(X272="","",X272*0.00936),"")</f>
        <v>0.26207999999999998</v>
      </c>
      <c r="AA272" s="56"/>
      <c r="AB272" s="57"/>
      <c r="AC272" s="246" t="s">
        <v>357</v>
      </c>
      <c r="AG272" s="67"/>
      <c r="AJ272" s="71" t="s">
        <v>72</v>
      </c>
      <c r="AK272" s="71">
        <v>1</v>
      </c>
      <c r="BB272" s="247" t="s">
        <v>82</v>
      </c>
      <c r="BM272" s="67">
        <f t="shared" si="7"/>
        <v>108.976</v>
      </c>
      <c r="BN272" s="67">
        <f t="shared" si="8"/>
        <v>108.976</v>
      </c>
      <c r="BO272" s="67">
        <f t="shared" si="9"/>
        <v>0.22222222222222221</v>
      </c>
      <c r="BP272" s="67">
        <f t="shared" si="10"/>
        <v>0.22222222222222221</v>
      </c>
    </row>
    <row r="273" spans="1:68" ht="27" customHeight="1" x14ac:dyDescent="0.25">
      <c r="A273" s="54" t="s">
        <v>358</v>
      </c>
      <c r="B273" s="54" t="s">
        <v>359</v>
      </c>
      <c r="C273" s="31">
        <v>4301135374</v>
      </c>
      <c r="D273" s="287">
        <v>4640242181424</v>
      </c>
      <c r="E273" s="288"/>
      <c r="F273" s="277">
        <v>5.5</v>
      </c>
      <c r="G273" s="32">
        <v>1</v>
      </c>
      <c r="H273" s="277">
        <v>5.5</v>
      </c>
      <c r="I273" s="277">
        <v>5.7350000000000003</v>
      </c>
      <c r="J273" s="32">
        <v>84</v>
      </c>
      <c r="K273" s="32" t="s">
        <v>67</v>
      </c>
      <c r="L273" s="32" t="s">
        <v>68</v>
      </c>
      <c r="M273" s="33" t="s">
        <v>69</v>
      </c>
      <c r="N273" s="33"/>
      <c r="O273" s="32">
        <v>180</v>
      </c>
      <c r="P273" s="33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3" s="283"/>
      <c r="R273" s="283"/>
      <c r="S273" s="283"/>
      <c r="T273" s="284"/>
      <c r="U273" s="34"/>
      <c r="V273" s="34"/>
      <c r="W273" s="35" t="s">
        <v>70</v>
      </c>
      <c r="X273" s="278">
        <v>0</v>
      </c>
      <c r="Y273" s="279">
        <f t="shared" si="6"/>
        <v>0</v>
      </c>
      <c r="Z273" s="36">
        <f>IFERROR(IF(X273="","",X273*0.0155),"")</f>
        <v>0</v>
      </c>
      <c r="AA273" s="56"/>
      <c r="AB273" s="57"/>
      <c r="AC273" s="248" t="s">
        <v>354</v>
      </c>
      <c r="AG273" s="67"/>
      <c r="AJ273" s="71" t="s">
        <v>72</v>
      </c>
      <c r="AK273" s="71">
        <v>1</v>
      </c>
      <c r="BB273" s="249" t="s">
        <v>82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customHeight="1" x14ac:dyDescent="0.25">
      <c r="A274" s="54" t="s">
        <v>360</v>
      </c>
      <c r="B274" s="54" t="s">
        <v>361</v>
      </c>
      <c r="C274" s="31">
        <v>4301135405</v>
      </c>
      <c r="D274" s="287">
        <v>4640242181523</v>
      </c>
      <c r="E274" s="288"/>
      <c r="F274" s="277">
        <v>3</v>
      </c>
      <c r="G274" s="32">
        <v>1</v>
      </c>
      <c r="H274" s="277">
        <v>3</v>
      </c>
      <c r="I274" s="277">
        <v>3.1920000000000002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1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4" s="283"/>
      <c r="R274" s="283"/>
      <c r="S274" s="283"/>
      <c r="T274" s="284"/>
      <c r="U274" s="34"/>
      <c r="V274" s="34"/>
      <c r="W274" s="35" t="s">
        <v>70</v>
      </c>
      <c r="X274" s="278">
        <v>14</v>
      </c>
      <c r="Y274" s="279">
        <f t="shared" si="6"/>
        <v>14</v>
      </c>
      <c r="Z274" s="36">
        <f t="shared" ref="Z274:Z279" si="11">IFERROR(IF(X274="","",X274*0.00936),"")</f>
        <v>0.13103999999999999</v>
      </c>
      <c r="AA274" s="56"/>
      <c r="AB274" s="57"/>
      <c r="AC274" s="250" t="s">
        <v>357</v>
      </c>
      <c r="AG274" s="67"/>
      <c r="AJ274" s="71" t="s">
        <v>72</v>
      </c>
      <c r="AK274" s="71">
        <v>1</v>
      </c>
      <c r="BB274" s="251" t="s">
        <v>82</v>
      </c>
      <c r="BM274" s="67">
        <f t="shared" si="7"/>
        <v>44.688000000000002</v>
      </c>
      <c r="BN274" s="67">
        <f t="shared" si="8"/>
        <v>44.688000000000002</v>
      </c>
      <c r="BO274" s="67">
        <f t="shared" si="9"/>
        <v>0.1111111111111111</v>
      </c>
      <c r="BP274" s="67">
        <f t="shared" si="10"/>
        <v>0.1111111111111111</v>
      </c>
    </row>
    <row r="275" spans="1:68" ht="27" customHeight="1" x14ac:dyDescent="0.25">
      <c r="A275" s="54" t="s">
        <v>362</v>
      </c>
      <c r="B275" s="54" t="s">
        <v>363</v>
      </c>
      <c r="C275" s="31">
        <v>4301135375</v>
      </c>
      <c r="D275" s="287">
        <v>4640242181486</v>
      </c>
      <c r="E275" s="288"/>
      <c r="F275" s="277">
        <v>3.7</v>
      </c>
      <c r="G275" s="32">
        <v>1</v>
      </c>
      <c r="H275" s="277">
        <v>3.7</v>
      </c>
      <c r="I275" s="277">
        <v>3.8919999999999999</v>
      </c>
      <c r="J275" s="32">
        <v>126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0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5" s="283"/>
      <c r="R275" s="283"/>
      <c r="S275" s="283"/>
      <c r="T275" s="284"/>
      <c r="U275" s="34"/>
      <c r="V275" s="34"/>
      <c r="W275" s="35" t="s">
        <v>70</v>
      </c>
      <c r="X275" s="278">
        <v>70</v>
      </c>
      <c r="Y275" s="279">
        <f t="shared" si="6"/>
        <v>70</v>
      </c>
      <c r="Z275" s="36">
        <f t="shared" si="11"/>
        <v>0.6552</v>
      </c>
      <c r="AA275" s="56"/>
      <c r="AB275" s="57"/>
      <c r="AC275" s="252" t="s">
        <v>354</v>
      </c>
      <c r="AG275" s="67"/>
      <c r="AJ275" s="71" t="s">
        <v>72</v>
      </c>
      <c r="AK275" s="71">
        <v>1</v>
      </c>
      <c r="BB275" s="253" t="s">
        <v>82</v>
      </c>
      <c r="BM275" s="67">
        <f t="shared" si="7"/>
        <v>272.44</v>
      </c>
      <c r="BN275" s="67">
        <f t="shared" si="8"/>
        <v>272.44</v>
      </c>
      <c r="BO275" s="67">
        <f t="shared" si="9"/>
        <v>0.55555555555555558</v>
      </c>
      <c r="BP275" s="67">
        <f t="shared" si="10"/>
        <v>0.55555555555555558</v>
      </c>
    </row>
    <row r="276" spans="1:68" ht="37.5" customHeight="1" x14ac:dyDescent="0.25">
      <c r="A276" s="54" t="s">
        <v>364</v>
      </c>
      <c r="B276" s="54" t="s">
        <v>365</v>
      </c>
      <c r="C276" s="31">
        <v>4301135402</v>
      </c>
      <c r="D276" s="287">
        <v>4640242181493</v>
      </c>
      <c r="E276" s="288"/>
      <c r="F276" s="277">
        <v>3.7</v>
      </c>
      <c r="G276" s="32">
        <v>1</v>
      </c>
      <c r="H276" s="277">
        <v>3.7</v>
      </c>
      <c r="I276" s="277">
        <v>3.8919999999999999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437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6" s="283"/>
      <c r="R276" s="283"/>
      <c r="S276" s="283"/>
      <c r="T276" s="284"/>
      <c r="U276" s="34"/>
      <c r="V276" s="34"/>
      <c r="W276" s="35" t="s">
        <v>70</v>
      </c>
      <c r="X276" s="278">
        <v>0</v>
      </c>
      <c r="Y276" s="279">
        <f t="shared" si="6"/>
        <v>0</v>
      </c>
      <c r="Z276" s="36">
        <f t="shared" si="11"/>
        <v>0</v>
      </c>
      <c r="AA276" s="56"/>
      <c r="AB276" s="57"/>
      <c r="AC276" s="254" t="s">
        <v>354</v>
      </c>
      <c r="AG276" s="67"/>
      <c r="AJ276" s="71" t="s">
        <v>72</v>
      </c>
      <c r="AK276" s="71">
        <v>1</v>
      </c>
      <c r="BB276" s="255" t="s">
        <v>82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37.5" customHeight="1" x14ac:dyDescent="0.25">
      <c r="A277" s="54" t="s">
        <v>366</v>
      </c>
      <c r="B277" s="54" t="s">
        <v>367</v>
      </c>
      <c r="C277" s="31">
        <v>4301135403</v>
      </c>
      <c r="D277" s="287">
        <v>4640242181509</v>
      </c>
      <c r="E277" s="288"/>
      <c r="F277" s="277">
        <v>3.7</v>
      </c>
      <c r="G277" s="32">
        <v>1</v>
      </c>
      <c r="H277" s="277">
        <v>3.7</v>
      </c>
      <c r="I277" s="277">
        <v>3.8919999999999999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37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7" s="283"/>
      <c r="R277" s="283"/>
      <c r="S277" s="283"/>
      <c r="T277" s="284"/>
      <c r="U277" s="34"/>
      <c r="V277" s="34"/>
      <c r="W277" s="35" t="s">
        <v>70</v>
      </c>
      <c r="X277" s="278">
        <v>0</v>
      </c>
      <c r="Y277" s="279">
        <f t="shared" si="6"/>
        <v>0</v>
      </c>
      <c r="Z277" s="36">
        <f t="shared" si="11"/>
        <v>0</v>
      </c>
      <c r="AA277" s="56"/>
      <c r="AB277" s="57"/>
      <c r="AC277" s="256" t="s">
        <v>354</v>
      </c>
      <c r="AG277" s="67"/>
      <c r="AJ277" s="71" t="s">
        <v>72</v>
      </c>
      <c r="AK277" s="71">
        <v>1</v>
      </c>
      <c r="BB277" s="257" t="s">
        <v>82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customHeight="1" x14ac:dyDescent="0.25">
      <c r="A278" s="54" t="s">
        <v>368</v>
      </c>
      <c r="B278" s="54" t="s">
        <v>369</v>
      </c>
      <c r="C278" s="31">
        <v>4301135304</v>
      </c>
      <c r="D278" s="287">
        <v>4640242181240</v>
      </c>
      <c r="E278" s="288"/>
      <c r="F278" s="277">
        <v>0.3</v>
      </c>
      <c r="G278" s="32">
        <v>9</v>
      </c>
      <c r="H278" s="277">
        <v>2.7</v>
      </c>
      <c r="I278" s="277">
        <v>2.88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41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8" s="283"/>
      <c r="R278" s="283"/>
      <c r="S278" s="283"/>
      <c r="T278" s="284"/>
      <c r="U278" s="34"/>
      <c r="V278" s="34"/>
      <c r="W278" s="35" t="s">
        <v>70</v>
      </c>
      <c r="X278" s="278">
        <v>0</v>
      </c>
      <c r="Y278" s="279">
        <f t="shared" si="6"/>
        <v>0</v>
      </c>
      <c r="Z278" s="36">
        <f t="shared" si="11"/>
        <v>0</v>
      </c>
      <c r="AA278" s="56"/>
      <c r="AB278" s="57"/>
      <c r="AC278" s="258" t="s">
        <v>354</v>
      </c>
      <c r="AG278" s="67"/>
      <c r="AJ278" s="71" t="s">
        <v>72</v>
      </c>
      <c r="AK278" s="71">
        <v>1</v>
      </c>
      <c r="BB278" s="259" t="s">
        <v>82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customHeight="1" x14ac:dyDescent="0.25">
      <c r="A279" s="54" t="s">
        <v>370</v>
      </c>
      <c r="B279" s="54" t="s">
        <v>371</v>
      </c>
      <c r="C279" s="31">
        <v>4301135610</v>
      </c>
      <c r="D279" s="287">
        <v>4640242181318</v>
      </c>
      <c r="E279" s="288"/>
      <c r="F279" s="277">
        <v>0.3</v>
      </c>
      <c r="G279" s="32">
        <v>9</v>
      </c>
      <c r="H279" s="277">
        <v>2.7</v>
      </c>
      <c r="I279" s="277">
        <v>2.988</v>
      </c>
      <c r="J279" s="32">
        <v>126</v>
      </c>
      <c r="K279" s="32" t="s">
        <v>80</v>
      </c>
      <c r="L279" s="32" t="s">
        <v>68</v>
      </c>
      <c r="M279" s="33" t="s">
        <v>69</v>
      </c>
      <c r="N279" s="33"/>
      <c r="O279" s="32">
        <v>180</v>
      </c>
      <c r="P279" s="400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9" s="283"/>
      <c r="R279" s="283"/>
      <c r="S279" s="283"/>
      <c r="T279" s="284"/>
      <c r="U279" s="34"/>
      <c r="V279" s="34"/>
      <c r="W279" s="35" t="s">
        <v>70</v>
      </c>
      <c r="X279" s="278">
        <v>0</v>
      </c>
      <c r="Y279" s="279">
        <f t="shared" si="6"/>
        <v>0</v>
      </c>
      <c r="Z279" s="36">
        <f t="shared" si="11"/>
        <v>0</v>
      </c>
      <c r="AA279" s="56"/>
      <c r="AB279" s="57"/>
      <c r="AC279" s="260" t="s">
        <v>357</v>
      </c>
      <c r="AG279" s="67"/>
      <c r="AJ279" s="71" t="s">
        <v>72</v>
      </c>
      <c r="AK279" s="71">
        <v>1</v>
      </c>
      <c r="BB279" s="261" t="s">
        <v>82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customHeight="1" x14ac:dyDescent="0.25">
      <c r="A280" s="54" t="s">
        <v>372</v>
      </c>
      <c r="B280" s="54" t="s">
        <v>373</v>
      </c>
      <c r="C280" s="31">
        <v>4301135306</v>
      </c>
      <c r="D280" s="287">
        <v>4640242181387</v>
      </c>
      <c r="E280" s="288"/>
      <c r="F280" s="277">
        <v>0.3</v>
      </c>
      <c r="G280" s="32">
        <v>9</v>
      </c>
      <c r="H280" s="277">
        <v>2.7</v>
      </c>
      <c r="I280" s="277">
        <v>2.8450000000000002</v>
      </c>
      <c r="J280" s="32">
        <v>234</v>
      </c>
      <c r="K280" s="32" t="s">
        <v>134</v>
      </c>
      <c r="L280" s="32" t="s">
        <v>68</v>
      </c>
      <c r="M280" s="33" t="s">
        <v>69</v>
      </c>
      <c r="N280" s="33"/>
      <c r="O280" s="32">
        <v>180</v>
      </c>
      <c r="P280" s="355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0" s="283"/>
      <c r="R280" s="283"/>
      <c r="S280" s="283"/>
      <c r="T280" s="284"/>
      <c r="U280" s="34"/>
      <c r="V280" s="34"/>
      <c r="W280" s="35" t="s">
        <v>70</v>
      </c>
      <c r="X280" s="278">
        <v>0</v>
      </c>
      <c r="Y280" s="279">
        <f t="shared" si="6"/>
        <v>0</v>
      </c>
      <c r="Z280" s="36">
        <f>IFERROR(IF(X280="","",X280*0.00502),"")</f>
        <v>0</v>
      </c>
      <c r="AA280" s="56"/>
      <c r="AB280" s="57"/>
      <c r="AC280" s="262" t="s">
        <v>354</v>
      </c>
      <c r="AG280" s="67"/>
      <c r="AJ280" s="71" t="s">
        <v>72</v>
      </c>
      <c r="AK280" s="71">
        <v>1</v>
      </c>
      <c r="BB280" s="263" t="s">
        <v>82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customHeight="1" x14ac:dyDescent="0.25">
      <c r="A281" s="54" t="s">
        <v>374</v>
      </c>
      <c r="B281" s="54" t="s">
        <v>375</v>
      </c>
      <c r="C281" s="31">
        <v>4301135309</v>
      </c>
      <c r="D281" s="287">
        <v>4640242181332</v>
      </c>
      <c r="E281" s="288"/>
      <c r="F281" s="277">
        <v>0.3</v>
      </c>
      <c r="G281" s="32">
        <v>9</v>
      </c>
      <c r="H281" s="277">
        <v>2.7</v>
      </c>
      <c r="I281" s="277">
        <v>2.9079999999999999</v>
      </c>
      <c r="J281" s="32">
        <v>234</v>
      </c>
      <c r="K281" s="32" t="s">
        <v>134</v>
      </c>
      <c r="L281" s="32" t="s">
        <v>68</v>
      </c>
      <c r="M281" s="33" t="s">
        <v>69</v>
      </c>
      <c r="N281" s="33"/>
      <c r="O281" s="32">
        <v>180</v>
      </c>
      <c r="P281" s="346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1" s="283"/>
      <c r="R281" s="283"/>
      <c r="S281" s="283"/>
      <c r="T281" s="284"/>
      <c r="U281" s="34"/>
      <c r="V281" s="34"/>
      <c r="W281" s="35" t="s">
        <v>70</v>
      </c>
      <c r="X281" s="278">
        <v>0</v>
      </c>
      <c r="Y281" s="279">
        <f t="shared" si="6"/>
        <v>0</v>
      </c>
      <c r="Z281" s="36">
        <f>IFERROR(IF(X281="","",X281*0.00502),"")</f>
        <v>0</v>
      </c>
      <c r="AA281" s="56"/>
      <c r="AB281" s="57"/>
      <c r="AC281" s="264" t="s">
        <v>354</v>
      </c>
      <c r="AG281" s="67"/>
      <c r="AJ281" s="71" t="s">
        <v>72</v>
      </c>
      <c r="AK281" s="71">
        <v>1</v>
      </c>
      <c r="BB281" s="265" t="s">
        <v>82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t="27" customHeight="1" x14ac:dyDescent="0.25">
      <c r="A282" s="54" t="s">
        <v>376</v>
      </c>
      <c r="B282" s="54" t="s">
        <v>377</v>
      </c>
      <c r="C282" s="31">
        <v>4301135308</v>
      </c>
      <c r="D282" s="287">
        <v>4640242181349</v>
      </c>
      <c r="E282" s="288"/>
      <c r="F282" s="277">
        <v>0.3</v>
      </c>
      <c r="G282" s="32">
        <v>9</v>
      </c>
      <c r="H282" s="277">
        <v>2.7</v>
      </c>
      <c r="I282" s="277">
        <v>2.9079999999999999</v>
      </c>
      <c r="J282" s="32">
        <v>234</v>
      </c>
      <c r="K282" s="32" t="s">
        <v>134</v>
      </c>
      <c r="L282" s="32" t="s">
        <v>68</v>
      </c>
      <c r="M282" s="33" t="s">
        <v>69</v>
      </c>
      <c r="N282" s="33"/>
      <c r="O282" s="32">
        <v>180</v>
      </c>
      <c r="P282" s="428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2" s="283"/>
      <c r="R282" s="283"/>
      <c r="S282" s="283"/>
      <c r="T282" s="284"/>
      <c r="U282" s="34"/>
      <c r="V282" s="34"/>
      <c r="W282" s="35" t="s">
        <v>70</v>
      </c>
      <c r="X282" s="278">
        <v>0</v>
      </c>
      <c r="Y282" s="279">
        <f t="shared" si="6"/>
        <v>0</v>
      </c>
      <c r="Z282" s="36">
        <f>IFERROR(IF(X282="","",X282*0.00502),"")</f>
        <v>0</v>
      </c>
      <c r="AA282" s="56"/>
      <c r="AB282" s="57"/>
      <c r="AC282" s="266" t="s">
        <v>354</v>
      </c>
      <c r="AG282" s="67"/>
      <c r="AJ282" s="71" t="s">
        <v>72</v>
      </c>
      <c r="AK282" s="71">
        <v>1</v>
      </c>
      <c r="BB282" s="267" t="s">
        <v>82</v>
      </c>
      <c r="BM282" s="67">
        <f t="shared" si="7"/>
        <v>0</v>
      </c>
      <c r="BN282" s="67">
        <f t="shared" si="8"/>
        <v>0</v>
      </c>
      <c r="BO282" s="67">
        <f t="shared" si="9"/>
        <v>0</v>
      </c>
      <c r="BP282" s="67">
        <f t="shared" si="10"/>
        <v>0</v>
      </c>
    </row>
    <row r="283" spans="1:68" ht="27" customHeight="1" x14ac:dyDescent="0.25">
      <c r="A283" s="54" t="s">
        <v>378</v>
      </c>
      <c r="B283" s="54" t="s">
        <v>379</v>
      </c>
      <c r="C283" s="31">
        <v>4301135307</v>
      </c>
      <c r="D283" s="287">
        <v>4640242181370</v>
      </c>
      <c r="E283" s="288"/>
      <c r="F283" s="277">
        <v>0.3</v>
      </c>
      <c r="G283" s="32">
        <v>9</v>
      </c>
      <c r="H283" s="277">
        <v>2.7</v>
      </c>
      <c r="I283" s="277">
        <v>2.9079999999999999</v>
      </c>
      <c r="J283" s="32">
        <v>234</v>
      </c>
      <c r="K283" s="32" t="s">
        <v>134</v>
      </c>
      <c r="L283" s="32" t="s">
        <v>68</v>
      </c>
      <c r="M283" s="33" t="s">
        <v>69</v>
      </c>
      <c r="N283" s="33"/>
      <c r="O283" s="32">
        <v>180</v>
      </c>
      <c r="P283" s="372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3" s="283"/>
      <c r="R283" s="283"/>
      <c r="S283" s="283"/>
      <c r="T283" s="284"/>
      <c r="U283" s="34"/>
      <c r="V283" s="34"/>
      <c r="W283" s="35" t="s">
        <v>70</v>
      </c>
      <c r="X283" s="278">
        <v>0</v>
      </c>
      <c r="Y283" s="279">
        <f t="shared" si="6"/>
        <v>0</v>
      </c>
      <c r="Z283" s="36">
        <f>IFERROR(IF(X283="","",X283*0.00502),"")</f>
        <v>0</v>
      </c>
      <c r="AA283" s="56"/>
      <c r="AB283" s="57"/>
      <c r="AC283" s="268" t="s">
        <v>380</v>
      </c>
      <c r="AG283" s="67"/>
      <c r="AJ283" s="71" t="s">
        <v>72</v>
      </c>
      <c r="AK283" s="71">
        <v>1</v>
      </c>
      <c r="BB283" s="269" t="s">
        <v>82</v>
      </c>
      <c r="BM283" s="67">
        <f t="shared" si="7"/>
        <v>0</v>
      </c>
      <c r="BN283" s="67">
        <f t="shared" si="8"/>
        <v>0</v>
      </c>
      <c r="BO283" s="67">
        <f t="shared" si="9"/>
        <v>0</v>
      </c>
      <c r="BP283" s="67">
        <f t="shared" si="10"/>
        <v>0</v>
      </c>
    </row>
    <row r="284" spans="1:68" x14ac:dyDescent="0.2">
      <c r="A284" s="299"/>
      <c r="B284" s="293"/>
      <c r="C284" s="293"/>
      <c r="D284" s="293"/>
      <c r="E284" s="293"/>
      <c r="F284" s="293"/>
      <c r="G284" s="293"/>
      <c r="H284" s="293"/>
      <c r="I284" s="293"/>
      <c r="J284" s="293"/>
      <c r="K284" s="293"/>
      <c r="L284" s="293"/>
      <c r="M284" s="293"/>
      <c r="N284" s="293"/>
      <c r="O284" s="300"/>
      <c r="P284" s="289" t="s">
        <v>73</v>
      </c>
      <c r="Q284" s="290"/>
      <c r="R284" s="290"/>
      <c r="S284" s="290"/>
      <c r="T284" s="290"/>
      <c r="U284" s="290"/>
      <c r="V284" s="291"/>
      <c r="W284" s="37" t="s">
        <v>70</v>
      </c>
      <c r="X284" s="280">
        <f>IFERROR(SUM(X271:X283),"0")</f>
        <v>112</v>
      </c>
      <c r="Y284" s="280">
        <f>IFERROR(SUM(Y271:Y283),"0")</f>
        <v>112</v>
      </c>
      <c r="Z284" s="280">
        <f>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1.0483199999999999</v>
      </c>
      <c r="AA284" s="281"/>
      <c r="AB284" s="281"/>
      <c r="AC284" s="281"/>
    </row>
    <row r="285" spans="1:68" x14ac:dyDescent="0.2">
      <c r="A285" s="293"/>
      <c r="B285" s="293"/>
      <c r="C285" s="293"/>
      <c r="D285" s="293"/>
      <c r="E285" s="293"/>
      <c r="F285" s="293"/>
      <c r="G285" s="293"/>
      <c r="H285" s="293"/>
      <c r="I285" s="293"/>
      <c r="J285" s="293"/>
      <c r="K285" s="293"/>
      <c r="L285" s="293"/>
      <c r="M285" s="293"/>
      <c r="N285" s="293"/>
      <c r="O285" s="300"/>
      <c r="P285" s="289" t="s">
        <v>73</v>
      </c>
      <c r="Q285" s="290"/>
      <c r="R285" s="290"/>
      <c r="S285" s="290"/>
      <c r="T285" s="290"/>
      <c r="U285" s="290"/>
      <c r="V285" s="291"/>
      <c r="W285" s="37" t="s">
        <v>74</v>
      </c>
      <c r="X285" s="280">
        <f>IFERROR(SUMPRODUCT(X271:X283*H271:H283),"0")</f>
        <v>404.6</v>
      </c>
      <c r="Y285" s="280">
        <f>IFERROR(SUMPRODUCT(Y271:Y283*H271:H283),"0")</f>
        <v>404.6</v>
      </c>
      <c r="Z285" s="37"/>
      <c r="AA285" s="281"/>
      <c r="AB285" s="281"/>
      <c r="AC285" s="281"/>
    </row>
    <row r="286" spans="1:68" ht="15" customHeight="1" x14ac:dyDescent="0.2">
      <c r="A286" s="304"/>
      <c r="B286" s="293"/>
      <c r="C286" s="293"/>
      <c r="D286" s="293"/>
      <c r="E286" s="293"/>
      <c r="F286" s="293"/>
      <c r="G286" s="293"/>
      <c r="H286" s="293"/>
      <c r="I286" s="293"/>
      <c r="J286" s="293"/>
      <c r="K286" s="293"/>
      <c r="L286" s="293"/>
      <c r="M286" s="293"/>
      <c r="N286" s="293"/>
      <c r="O286" s="305"/>
      <c r="P286" s="374" t="s">
        <v>381</v>
      </c>
      <c r="Q286" s="352"/>
      <c r="R286" s="352"/>
      <c r="S286" s="352"/>
      <c r="T286" s="352"/>
      <c r="U286" s="352"/>
      <c r="V286" s="353"/>
      <c r="W286" s="37" t="s">
        <v>74</v>
      </c>
      <c r="X286" s="280">
        <f>IFERROR(X24+X31+X38+X46+X51+X55+X59+X64+X70+X76+X81+X87+X97+X103+X112+X116+X120+X126+X132+X138+X143+X148+X153+X158+X165+X173+X177+X183+X190+X198+X206+X211+X216+X222+X228+X234+X240+X246+X250+X258+X263+X269+X285,"0")</f>
        <v>4188.92</v>
      </c>
      <c r="Y286" s="280">
        <f>IFERROR(Y24+Y31+Y38+Y46+Y51+Y55+Y59+Y64+Y70+Y76+Y81+Y87+Y97+Y103+Y112+Y116+Y120+Y126+Y132+Y138+Y143+Y148+Y153+Y158+Y165+Y173+Y177+Y183+Y190+Y198+Y206+Y211+Y216+Y222+Y228+Y234+Y240+Y246+Y250+Y258+Y263+Y269+Y285,"0")</f>
        <v>4188.92</v>
      </c>
      <c r="Z286" s="37"/>
      <c r="AA286" s="281"/>
      <c r="AB286" s="281"/>
      <c r="AC286" s="281"/>
    </row>
    <row r="287" spans="1:68" x14ac:dyDescent="0.2">
      <c r="A287" s="293"/>
      <c r="B287" s="293"/>
      <c r="C287" s="293"/>
      <c r="D287" s="293"/>
      <c r="E287" s="293"/>
      <c r="F287" s="293"/>
      <c r="G287" s="293"/>
      <c r="H287" s="293"/>
      <c r="I287" s="293"/>
      <c r="J287" s="293"/>
      <c r="K287" s="293"/>
      <c r="L287" s="293"/>
      <c r="M287" s="293"/>
      <c r="N287" s="293"/>
      <c r="O287" s="305"/>
      <c r="P287" s="374" t="s">
        <v>382</v>
      </c>
      <c r="Q287" s="352"/>
      <c r="R287" s="352"/>
      <c r="S287" s="352"/>
      <c r="T287" s="352"/>
      <c r="U287" s="352"/>
      <c r="V287" s="353"/>
      <c r="W287" s="37" t="s">
        <v>74</v>
      </c>
      <c r="X287" s="280">
        <f>IFERROR(SUM(BM22:BM283),"0")</f>
        <v>4658.3047999999981</v>
      </c>
      <c r="Y287" s="280">
        <f>IFERROR(SUM(BN22:BN283),"0")</f>
        <v>4658.3047999999981</v>
      </c>
      <c r="Z287" s="37"/>
      <c r="AA287" s="281"/>
      <c r="AB287" s="281"/>
      <c r="AC287" s="281"/>
    </row>
    <row r="288" spans="1:68" x14ac:dyDescent="0.2">
      <c r="A288" s="293"/>
      <c r="B288" s="293"/>
      <c r="C288" s="293"/>
      <c r="D288" s="293"/>
      <c r="E288" s="293"/>
      <c r="F288" s="293"/>
      <c r="G288" s="293"/>
      <c r="H288" s="293"/>
      <c r="I288" s="293"/>
      <c r="J288" s="293"/>
      <c r="K288" s="293"/>
      <c r="L288" s="293"/>
      <c r="M288" s="293"/>
      <c r="N288" s="293"/>
      <c r="O288" s="305"/>
      <c r="P288" s="374" t="s">
        <v>383</v>
      </c>
      <c r="Q288" s="352"/>
      <c r="R288" s="352"/>
      <c r="S288" s="352"/>
      <c r="T288" s="352"/>
      <c r="U288" s="352"/>
      <c r="V288" s="353"/>
      <c r="W288" s="37" t="s">
        <v>384</v>
      </c>
      <c r="X288" s="38">
        <f>ROUNDUP(SUM(BO22:BO283),0)</f>
        <v>13</v>
      </c>
      <c r="Y288" s="38">
        <f>ROUNDUP(SUM(BP22:BP283),0)</f>
        <v>13</v>
      </c>
      <c r="Z288" s="37"/>
      <c r="AA288" s="281"/>
      <c r="AB288" s="281"/>
      <c r="AC288" s="281"/>
    </row>
    <row r="289" spans="1:32" x14ac:dyDescent="0.2">
      <c r="A289" s="293"/>
      <c r="B289" s="293"/>
      <c r="C289" s="293"/>
      <c r="D289" s="293"/>
      <c r="E289" s="293"/>
      <c r="F289" s="293"/>
      <c r="G289" s="293"/>
      <c r="H289" s="293"/>
      <c r="I289" s="293"/>
      <c r="J289" s="293"/>
      <c r="K289" s="293"/>
      <c r="L289" s="293"/>
      <c r="M289" s="293"/>
      <c r="N289" s="293"/>
      <c r="O289" s="305"/>
      <c r="P289" s="374" t="s">
        <v>385</v>
      </c>
      <c r="Q289" s="352"/>
      <c r="R289" s="352"/>
      <c r="S289" s="352"/>
      <c r="T289" s="352"/>
      <c r="U289" s="352"/>
      <c r="V289" s="353"/>
      <c r="W289" s="37" t="s">
        <v>74</v>
      </c>
      <c r="X289" s="280">
        <f>GrossWeightTotal+PalletQtyTotal*25</f>
        <v>4983.3047999999981</v>
      </c>
      <c r="Y289" s="280">
        <f>GrossWeightTotalR+PalletQtyTotalR*25</f>
        <v>4983.3047999999981</v>
      </c>
      <c r="Z289" s="37"/>
      <c r="AA289" s="281"/>
      <c r="AB289" s="281"/>
      <c r="AC289" s="281"/>
    </row>
    <row r="290" spans="1:32" x14ac:dyDescent="0.2">
      <c r="A290" s="293"/>
      <c r="B290" s="293"/>
      <c r="C290" s="293"/>
      <c r="D290" s="293"/>
      <c r="E290" s="293"/>
      <c r="F290" s="293"/>
      <c r="G290" s="293"/>
      <c r="H290" s="293"/>
      <c r="I290" s="293"/>
      <c r="J290" s="293"/>
      <c r="K290" s="293"/>
      <c r="L290" s="293"/>
      <c r="M290" s="293"/>
      <c r="N290" s="293"/>
      <c r="O290" s="305"/>
      <c r="P290" s="374" t="s">
        <v>386</v>
      </c>
      <c r="Q290" s="352"/>
      <c r="R290" s="352"/>
      <c r="S290" s="352"/>
      <c r="T290" s="352"/>
      <c r="U290" s="352"/>
      <c r="V290" s="353"/>
      <c r="W290" s="37" t="s">
        <v>384</v>
      </c>
      <c r="X290" s="280">
        <f>IFERROR(X23+X30+X37+X45+X50+X54+X58+X63+X69+X75+X80+X86+X96+X102+X111+X115+X119+X125+X131+X137+X142+X147+X152+X157+X164+X172+X176+X182+X189+X197+X205+X210+X215+X221+X227+X233+X239+X245+X249+X257+X262+X268+X284,"0")</f>
        <v>1076</v>
      </c>
      <c r="Y290" s="280">
        <f>IFERROR(Y23+Y30+Y37+Y45+Y50+Y54+Y58+Y63+Y69+Y75+Y80+Y86+Y96+Y102+Y111+Y115+Y119+Y125+Y131+Y137+Y142+Y147+Y152+Y157+Y164+Y172+Y176+Y182+Y189+Y197+Y205+Y210+Y215+Y221+Y227+Y233+Y239+Y245+Y249+Y257+Y262+Y268+Y284,"0")</f>
        <v>1076</v>
      </c>
      <c r="Z290" s="37"/>
      <c r="AA290" s="281"/>
      <c r="AB290" s="281"/>
      <c r="AC290" s="281"/>
    </row>
    <row r="291" spans="1:32" ht="14.25" customHeight="1" x14ac:dyDescent="0.2">
      <c r="A291" s="293"/>
      <c r="B291" s="293"/>
      <c r="C291" s="293"/>
      <c r="D291" s="293"/>
      <c r="E291" s="293"/>
      <c r="F291" s="293"/>
      <c r="G291" s="293"/>
      <c r="H291" s="293"/>
      <c r="I291" s="293"/>
      <c r="J291" s="293"/>
      <c r="K291" s="293"/>
      <c r="L291" s="293"/>
      <c r="M291" s="293"/>
      <c r="N291" s="293"/>
      <c r="O291" s="305"/>
      <c r="P291" s="374" t="s">
        <v>387</v>
      </c>
      <c r="Q291" s="352"/>
      <c r="R291" s="352"/>
      <c r="S291" s="352"/>
      <c r="T291" s="352"/>
      <c r="U291" s="352"/>
      <c r="V291" s="353"/>
      <c r="W291" s="39" t="s">
        <v>388</v>
      </c>
      <c r="X291" s="37"/>
      <c r="Y291" s="37"/>
      <c r="Z291" s="37">
        <f>IFERROR(Z23+Z30+Z37+Z45+Z50+Z54+Z58+Z63+Z69+Z75+Z80+Z86+Z96+Z102+Z111+Z115+Z119+Z125+Z131+Z137+Z142+Z147+Z152+Z157+Z164+Z172+Z176+Z182+Z189+Z197+Z205+Z210+Z215+Z221+Z227+Z233+Z239+Z245+Z249+Z257+Z262+Z268+Z284,"0")</f>
        <v>16.086879999999997</v>
      </c>
      <c r="AA291" s="281"/>
      <c r="AB291" s="281"/>
      <c r="AC291" s="281"/>
    </row>
    <row r="292" spans="1:32" ht="13.5" customHeight="1" thickBot="1" x14ac:dyDescent="0.25"/>
    <row r="293" spans="1:32" ht="27" customHeight="1" thickTop="1" thickBot="1" x14ac:dyDescent="0.25">
      <c r="A293" s="40" t="s">
        <v>389</v>
      </c>
      <c r="B293" s="275" t="s">
        <v>63</v>
      </c>
      <c r="C293" s="297" t="s">
        <v>75</v>
      </c>
      <c r="D293" s="360"/>
      <c r="E293" s="360"/>
      <c r="F293" s="360"/>
      <c r="G293" s="360"/>
      <c r="H293" s="360"/>
      <c r="I293" s="360"/>
      <c r="J293" s="360"/>
      <c r="K293" s="360"/>
      <c r="L293" s="360"/>
      <c r="M293" s="360"/>
      <c r="N293" s="360"/>
      <c r="O293" s="360"/>
      <c r="P293" s="360"/>
      <c r="Q293" s="360"/>
      <c r="R293" s="360"/>
      <c r="S293" s="360"/>
      <c r="T293" s="361"/>
      <c r="U293" s="275" t="s">
        <v>225</v>
      </c>
      <c r="V293" s="275" t="s">
        <v>234</v>
      </c>
      <c r="W293" s="297" t="s">
        <v>253</v>
      </c>
      <c r="X293" s="360"/>
      <c r="Y293" s="360"/>
      <c r="Z293" s="360"/>
      <c r="AA293" s="360"/>
      <c r="AB293" s="361"/>
      <c r="AC293" s="275" t="s">
        <v>314</v>
      </c>
      <c r="AD293" s="275" t="s">
        <v>319</v>
      </c>
      <c r="AE293" s="275" t="s">
        <v>323</v>
      </c>
      <c r="AF293" s="275" t="s">
        <v>331</v>
      </c>
    </row>
    <row r="294" spans="1:32" ht="14.25" customHeight="1" thickTop="1" x14ac:dyDescent="0.2">
      <c r="A294" s="429" t="s">
        <v>390</v>
      </c>
      <c r="B294" s="297" t="s">
        <v>63</v>
      </c>
      <c r="C294" s="297" t="s">
        <v>76</v>
      </c>
      <c r="D294" s="297" t="s">
        <v>85</v>
      </c>
      <c r="E294" s="297" t="s">
        <v>95</v>
      </c>
      <c r="F294" s="297" t="s">
        <v>106</v>
      </c>
      <c r="G294" s="297" t="s">
        <v>131</v>
      </c>
      <c r="H294" s="297" t="s">
        <v>138</v>
      </c>
      <c r="I294" s="297" t="s">
        <v>142</v>
      </c>
      <c r="J294" s="297" t="s">
        <v>150</v>
      </c>
      <c r="K294" s="297" t="s">
        <v>165</v>
      </c>
      <c r="L294" s="297" t="s">
        <v>171</v>
      </c>
      <c r="M294" s="297" t="s">
        <v>191</v>
      </c>
      <c r="N294" s="276"/>
      <c r="O294" s="297" t="s">
        <v>197</v>
      </c>
      <c r="P294" s="297" t="s">
        <v>204</v>
      </c>
      <c r="Q294" s="297" t="s">
        <v>209</v>
      </c>
      <c r="R294" s="297" t="s">
        <v>213</v>
      </c>
      <c r="S294" s="297" t="s">
        <v>216</v>
      </c>
      <c r="T294" s="297" t="s">
        <v>221</v>
      </c>
      <c r="U294" s="297" t="s">
        <v>226</v>
      </c>
      <c r="V294" s="297" t="s">
        <v>235</v>
      </c>
      <c r="W294" s="297" t="s">
        <v>254</v>
      </c>
      <c r="X294" s="297" t="s">
        <v>270</v>
      </c>
      <c r="Y294" s="297" t="s">
        <v>281</v>
      </c>
      <c r="Z294" s="297" t="s">
        <v>292</v>
      </c>
      <c r="AA294" s="297" t="s">
        <v>297</v>
      </c>
      <c r="AB294" s="297" t="s">
        <v>308</v>
      </c>
      <c r="AC294" s="297" t="s">
        <v>315</v>
      </c>
      <c r="AD294" s="297" t="s">
        <v>320</v>
      </c>
      <c r="AE294" s="297" t="s">
        <v>324</v>
      </c>
      <c r="AF294" s="297" t="s">
        <v>331</v>
      </c>
    </row>
    <row r="295" spans="1:32" ht="13.5" customHeight="1" thickBot="1" x14ac:dyDescent="0.25">
      <c r="A295" s="430"/>
      <c r="B295" s="298"/>
      <c r="C295" s="298"/>
      <c r="D295" s="298"/>
      <c r="E295" s="298"/>
      <c r="F295" s="298"/>
      <c r="G295" s="298"/>
      <c r="H295" s="298"/>
      <c r="I295" s="298"/>
      <c r="J295" s="298"/>
      <c r="K295" s="298"/>
      <c r="L295" s="298"/>
      <c r="M295" s="298"/>
      <c r="N295" s="276"/>
      <c r="O295" s="298"/>
      <c r="P295" s="298"/>
      <c r="Q295" s="298"/>
      <c r="R295" s="298"/>
      <c r="S295" s="298"/>
      <c r="T295" s="298"/>
      <c r="U295" s="298"/>
      <c r="V295" s="298"/>
      <c r="W295" s="298"/>
      <c r="X295" s="298"/>
      <c r="Y295" s="298"/>
      <c r="Z295" s="298"/>
      <c r="AA295" s="298"/>
      <c r="AB295" s="298"/>
      <c r="AC295" s="298"/>
      <c r="AD295" s="298"/>
      <c r="AE295" s="298"/>
      <c r="AF295" s="298"/>
    </row>
    <row r="296" spans="1:32" ht="18" customHeight="1" thickTop="1" thickBot="1" x14ac:dyDescent="0.25">
      <c r="A296" s="40" t="s">
        <v>391</v>
      </c>
      <c r="B296" s="46">
        <f>IFERROR(X22*H22,"0")</f>
        <v>0</v>
      </c>
      <c r="C296" s="46">
        <f>IFERROR(X28*H28,"0")+IFERROR(X29*H29,"0")</f>
        <v>42</v>
      </c>
      <c r="D296" s="46">
        <f>IFERROR(X34*H34,"0")+IFERROR(X35*H35,"0")+IFERROR(X36*H36,"0")</f>
        <v>67.199999999999989</v>
      </c>
      <c r="E296" s="46">
        <f>IFERROR(X41*H41,"0")+IFERROR(X42*H42,"0")+IFERROR(X43*H43,"0")+IFERROR(X44*H44,"0")</f>
        <v>336</v>
      </c>
      <c r="F296" s="46">
        <f>IFERROR(X49*H49,"0")+IFERROR(X53*H53,"0")+IFERROR(X57*H57,"0")+IFERROR(X61*H61,"0")+IFERROR(X62*H62,"0")+IFERROR(X66*H66,"0")+IFERROR(X67*H67,"0")+IFERROR(X68*H68,"0")</f>
        <v>0</v>
      </c>
      <c r="G296" s="46">
        <f>IFERROR(X73*H73,"0")+IFERROR(X74*H74,"0")</f>
        <v>240</v>
      </c>
      <c r="H296" s="46">
        <f>IFERROR(X79*H79,"0")</f>
        <v>100.8</v>
      </c>
      <c r="I296" s="46">
        <f>IFERROR(X84*H84,"0")+IFERROR(X85*H85,"0")</f>
        <v>151.20000000000002</v>
      </c>
      <c r="J296" s="46">
        <f>IFERROR(X90*H90,"0")+IFERROR(X91*H91,"0")+IFERROR(X92*H92,"0")+IFERROR(X93*H93,"0")+IFERROR(X94*H94,"0")+IFERROR(X95*H95,"0")</f>
        <v>322.56</v>
      </c>
      <c r="K296" s="46">
        <f>IFERROR(X100*H100,"0")+IFERROR(X101*H101,"0")</f>
        <v>110.88</v>
      </c>
      <c r="L296" s="46">
        <f>IFERROR(X106*H106,"0")+IFERROR(X107*H107,"0")+IFERROR(X108*H108,"0")+IFERROR(X109*H109,"0")+IFERROR(X110*H110,"0")+IFERROR(X114*H114,"0")+IFERROR(X118*H118,"0")</f>
        <v>475.2</v>
      </c>
      <c r="M296" s="46">
        <f>IFERROR(X123*H123,"0")+IFERROR(X124*H124,"0")</f>
        <v>336</v>
      </c>
      <c r="N296" s="276"/>
      <c r="O296" s="46">
        <f>IFERROR(X129*H129,"0")+IFERROR(X130*H130,"0")</f>
        <v>168</v>
      </c>
      <c r="P296" s="46">
        <f>IFERROR(X135*H135,"0")+IFERROR(X136*H136,"0")</f>
        <v>168</v>
      </c>
      <c r="Q296" s="46">
        <f>IFERROR(X141*H141,"0")</f>
        <v>84</v>
      </c>
      <c r="R296" s="46">
        <f>IFERROR(X146*H146,"0")</f>
        <v>0</v>
      </c>
      <c r="S296" s="46">
        <f>IFERROR(X151*H151,"0")</f>
        <v>0</v>
      </c>
      <c r="T296" s="46">
        <f>IFERROR(X156*H156,"0")</f>
        <v>47.04</v>
      </c>
      <c r="U296" s="46">
        <f>IFERROR(X162*H162,"0")+IFERROR(X163*H163,"0")</f>
        <v>240</v>
      </c>
      <c r="V296" s="46">
        <f>IFERROR(X169*H169,"0")+IFERROR(X170*H170,"0")+IFERROR(X171*H171,"0")+IFERROR(X175*H175,"0")</f>
        <v>168</v>
      </c>
      <c r="W296" s="46">
        <f>IFERROR(X181*H181,"0")+IFERROR(X185*H185,"0")+IFERROR(X186*H186,"0")+IFERROR(X187*H187,"0")+IFERROR(X188*H188,"0")</f>
        <v>38.64</v>
      </c>
      <c r="X296" s="46">
        <f>IFERROR(X193*H193,"0")+IFERROR(X194*H194,"0")+IFERROR(X195*H195,"0")+IFERROR(X196*H196,"0")</f>
        <v>0</v>
      </c>
      <c r="Y296" s="46">
        <f>IFERROR(X201*H201,"0")+IFERROR(X202*H202,"0")+IFERROR(X203*H203,"0")+IFERROR(X204*H204,"0")</f>
        <v>172.8</v>
      </c>
      <c r="Z296" s="46">
        <f>IFERROR(X209*H209,"0")</f>
        <v>240</v>
      </c>
      <c r="AA296" s="46">
        <f>IFERROR(X214*H214,"0")+IFERROR(X218*H218,"0")+IFERROR(X219*H219,"0")+IFERROR(X220*H220,"0")</f>
        <v>0</v>
      </c>
      <c r="AB296" s="46">
        <f>IFERROR(X225*H225,"0")+IFERROR(X226*H226,"0")</f>
        <v>0</v>
      </c>
      <c r="AC296" s="46">
        <f>IFERROR(X232*H232,"0")</f>
        <v>0</v>
      </c>
      <c r="AD296" s="46">
        <f>IFERROR(X238*H238,"0")</f>
        <v>0</v>
      </c>
      <c r="AE296" s="46">
        <f>IFERROR(X244*H244,"0")+IFERROR(X248*H248,"0")</f>
        <v>0</v>
      </c>
      <c r="AF296" s="46">
        <f>IFERROR(X254*H254,"0")+IFERROR(X255*H255,"0")+IFERROR(X256*H256,"0")+IFERROR(X260*H260,"0")+IFERROR(X261*H261,"0")+IFERROR(X265*H265,"0")+IFERROR(X266*H266,"0")+IFERROR(X267*H267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680.6</v>
      </c>
    </row>
    <row r="297" spans="1:32" ht="13.5" customHeight="1" thickTop="1" x14ac:dyDescent="0.2">
      <c r="C297" s="276"/>
    </row>
    <row r="298" spans="1:32" ht="19.5" customHeight="1" x14ac:dyDescent="0.2">
      <c r="A298" s="58" t="s">
        <v>392</v>
      </c>
      <c r="B298" s="58" t="s">
        <v>393</v>
      </c>
      <c r="C298" s="58" t="s">
        <v>394</v>
      </c>
    </row>
    <row r="299" spans="1:32" x14ac:dyDescent="0.2">
      <c r="A299" s="59">
        <f>SUMPRODUCT(--(BB:BB="ЗПФ"),--(W:W="кор"),H:H,Y:Y)+SUMPRODUCT(--(BB:BB="ЗПФ"),--(W:W="кг"),Y:Y)</f>
        <v>1771.2000000000003</v>
      </c>
      <c r="B299" s="60">
        <f>SUMPRODUCT(--(BB:BB="ПГП"),--(W:W="кор"),H:H,Y:Y)+SUMPRODUCT(--(BB:BB="ПГП"),--(W:W="кг"),Y:Y)</f>
        <v>2417.7200000000003</v>
      </c>
      <c r="C299" s="60">
        <f>SUMPRODUCT(--(BB:BB="КИЗ"),--(W:W="кор"),H:H,Y:Y)+SUMPRODUCT(--(BB:BB="КИЗ"),--(W:W="кг"),Y:Y)</f>
        <v>0</v>
      </c>
    </row>
  </sheetData>
  <sheetProtection algorithmName="SHA-512" hashValue="Z7KuW0hzkN4ypuzPaV7x+5/v89j79cCCszkZsMFuUTzMQ5nog42gbNLdkRPg9c+i9+Ge6AKwdkvZimGppWjpfA==" saltValue="Kv/v8LvVXLWsrPUaWjPu5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15">
    <mergeCell ref="AC294:AC295"/>
    <mergeCell ref="D95:E95"/>
    <mergeCell ref="AE294:AE295"/>
    <mergeCell ref="Y17:Y18"/>
    <mergeCell ref="U17:V17"/>
    <mergeCell ref="D57:E57"/>
    <mergeCell ref="A8:C8"/>
    <mergeCell ref="P124:T124"/>
    <mergeCell ref="P138:V138"/>
    <mergeCell ref="P151:T151"/>
    <mergeCell ref="A137:O138"/>
    <mergeCell ref="P76:V76"/>
    <mergeCell ref="A197:O198"/>
    <mergeCell ref="A128:Z128"/>
    <mergeCell ref="A268:O269"/>
    <mergeCell ref="A10:C10"/>
    <mergeCell ref="A217:Z217"/>
    <mergeCell ref="P218:T218"/>
    <mergeCell ref="P69:V69"/>
    <mergeCell ref="A192:Z192"/>
    <mergeCell ref="A21:Z21"/>
    <mergeCell ref="W293:AB293"/>
    <mergeCell ref="D42:E42"/>
    <mergeCell ref="D17:E18"/>
    <mergeCell ref="H294:H295"/>
    <mergeCell ref="J294:J295"/>
    <mergeCell ref="P23:V23"/>
    <mergeCell ref="A231:Z231"/>
    <mergeCell ref="P210:V210"/>
    <mergeCell ref="D271:E271"/>
    <mergeCell ref="V12:W12"/>
    <mergeCell ref="A39:Z39"/>
    <mergeCell ref="P285:V285"/>
    <mergeCell ref="A215:O216"/>
    <mergeCell ref="P85:T85"/>
    <mergeCell ref="A142:O143"/>
    <mergeCell ref="D266:E266"/>
    <mergeCell ref="P202:T202"/>
    <mergeCell ref="D123:E123"/>
    <mergeCell ref="X17:X18"/>
    <mergeCell ref="A52:Z52"/>
    <mergeCell ref="D110:E110"/>
    <mergeCell ref="D44:E44"/>
    <mergeCell ref="P216:V216"/>
    <mergeCell ref="P290:V290"/>
    <mergeCell ref="D278:E278"/>
    <mergeCell ref="D163:E163"/>
    <mergeCell ref="D107:E107"/>
    <mergeCell ref="P136:T136"/>
    <mergeCell ref="D244:E244"/>
    <mergeCell ref="D171:E171"/>
    <mergeCell ref="Q6:R6"/>
    <mergeCell ref="A189:O190"/>
    <mergeCell ref="P81:V81"/>
    <mergeCell ref="A33:Z33"/>
    <mergeCell ref="D196:E196"/>
    <mergeCell ref="D276:E276"/>
    <mergeCell ref="A178:Z178"/>
    <mergeCell ref="D170:E170"/>
    <mergeCell ref="P132:V132"/>
    <mergeCell ref="N17:N18"/>
    <mergeCell ref="A58:O59"/>
    <mergeCell ref="D49:E49"/>
    <mergeCell ref="F17:F18"/>
    <mergeCell ref="Q5:R5"/>
    <mergeCell ref="AD17:AF18"/>
    <mergeCell ref="P142:V142"/>
    <mergeCell ref="D101:E101"/>
    <mergeCell ref="F5:G5"/>
    <mergeCell ref="P55:V55"/>
    <mergeCell ref="A25:Z25"/>
    <mergeCell ref="P67:T67"/>
    <mergeCell ref="P119:V119"/>
    <mergeCell ref="D175:E175"/>
    <mergeCell ref="V11:W11"/>
    <mergeCell ref="P57:T57"/>
    <mergeCell ref="P146:T146"/>
    <mergeCell ref="D29:E29"/>
    <mergeCell ref="A20:Z20"/>
    <mergeCell ref="P123:T123"/>
    <mergeCell ref="P110:T110"/>
    <mergeCell ref="P137:V137"/>
    <mergeCell ref="A127:Z127"/>
    <mergeCell ref="P2:W3"/>
    <mergeCell ref="D35:E35"/>
    <mergeCell ref="A23:O24"/>
    <mergeCell ref="D10:E10"/>
    <mergeCell ref="P135:T135"/>
    <mergeCell ref="F10:G10"/>
    <mergeCell ref="D34:E34"/>
    <mergeCell ref="A115:O116"/>
    <mergeCell ref="P205:V205"/>
    <mergeCell ref="P186:T186"/>
    <mergeCell ref="A205:O206"/>
    <mergeCell ref="P181:T181"/>
    <mergeCell ref="P197:V197"/>
    <mergeCell ref="A191:Z191"/>
    <mergeCell ref="P286:V286"/>
    <mergeCell ref="S294:S295"/>
    <mergeCell ref="M17:M18"/>
    <mergeCell ref="U294:U295"/>
    <mergeCell ref="O17:O18"/>
    <mergeCell ref="P131:V131"/>
    <mergeCell ref="P258:V258"/>
    <mergeCell ref="A104:Z104"/>
    <mergeCell ref="A235:Z235"/>
    <mergeCell ref="A247:Z247"/>
    <mergeCell ref="P189:V189"/>
    <mergeCell ref="P196:T196"/>
    <mergeCell ref="P287:V287"/>
    <mergeCell ref="D226:E226"/>
    <mergeCell ref="P62:T62"/>
    <mergeCell ref="A245:O246"/>
    <mergeCell ref="B294:B295"/>
    <mergeCell ref="A236:Z236"/>
    <mergeCell ref="A223:Z223"/>
    <mergeCell ref="W294:W295"/>
    <mergeCell ref="D279:E279"/>
    <mergeCell ref="D265:E265"/>
    <mergeCell ref="D218:E218"/>
    <mergeCell ref="P289:V289"/>
    <mergeCell ref="AF294:AF295"/>
    <mergeCell ref="P262:V262"/>
    <mergeCell ref="A9:C9"/>
    <mergeCell ref="D202:E202"/>
    <mergeCell ref="A179:Z179"/>
    <mergeCell ref="P70:V70"/>
    <mergeCell ref="P116:V116"/>
    <mergeCell ref="T294:T295"/>
    <mergeCell ref="P103:V103"/>
    <mergeCell ref="V294:V295"/>
    <mergeCell ref="P268:V268"/>
    <mergeCell ref="A155:Z155"/>
    <mergeCell ref="P97:V97"/>
    <mergeCell ref="P201:T201"/>
    <mergeCell ref="Q13:R13"/>
    <mergeCell ref="A125:O126"/>
    <mergeCell ref="P114:T114"/>
    <mergeCell ref="D84:E84"/>
    <mergeCell ref="P41:T41"/>
    <mergeCell ref="D22:E22"/>
    <mergeCell ref="P34:T34"/>
    <mergeCell ref="A102:O103"/>
    <mergeCell ref="P276:T276"/>
    <mergeCell ref="P214:T214"/>
    <mergeCell ref="K294:K295"/>
    <mergeCell ref="P35:T35"/>
    <mergeCell ref="M294:M295"/>
    <mergeCell ref="G17:G18"/>
    <mergeCell ref="A152:O153"/>
    <mergeCell ref="A167:Z167"/>
    <mergeCell ref="P188:T188"/>
    <mergeCell ref="A207:Z207"/>
    <mergeCell ref="P148:V148"/>
    <mergeCell ref="P130:T130"/>
    <mergeCell ref="D136:E136"/>
    <mergeCell ref="A176:O177"/>
    <mergeCell ref="P240:V240"/>
    <mergeCell ref="P282:T282"/>
    <mergeCell ref="D225:E225"/>
    <mergeCell ref="A294:A295"/>
    <mergeCell ref="P61:T61"/>
    <mergeCell ref="D151:E151"/>
    <mergeCell ref="P49:T49"/>
    <mergeCell ref="P284:V284"/>
    <mergeCell ref="P36:T36"/>
    <mergeCell ref="P278:T278"/>
    <mergeCell ref="P107:T107"/>
    <mergeCell ref="P101:T101"/>
    <mergeCell ref="H5:M5"/>
    <mergeCell ref="A56:Z56"/>
    <mergeCell ref="A27:Z27"/>
    <mergeCell ref="P31:V31"/>
    <mergeCell ref="P158:V158"/>
    <mergeCell ref="A154:Z154"/>
    <mergeCell ref="P225:T225"/>
    <mergeCell ref="D146:E146"/>
    <mergeCell ref="D6:M6"/>
    <mergeCell ref="A75:O76"/>
    <mergeCell ref="P175:T175"/>
    <mergeCell ref="P162:T162"/>
    <mergeCell ref="A86:O87"/>
    <mergeCell ref="P106:T106"/>
    <mergeCell ref="P93:T93"/>
    <mergeCell ref="D85:E85"/>
    <mergeCell ref="P120:V120"/>
    <mergeCell ref="P63:V63"/>
    <mergeCell ref="P50:V50"/>
    <mergeCell ref="P279:T279"/>
    <mergeCell ref="P108:T108"/>
    <mergeCell ref="A224:Z224"/>
    <mergeCell ref="A72:Z72"/>
    <mergeCell ref="P254:T254"/>
    <mergeCell ref="P147:V147"/>
    <mergeCell ref="A199:Z199"/>
    <mergeCell ref="P256:T256"/>
    <mergeCell ref="V6:W9"/>
    <mergeCell ref="P234:V234"/>
    <mergeCell ref="P109:T109"/>
    <mergeCell ref="P274:T274"/>
    <mergeCell ref="D186:E186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212:Z212"/>
    <mergeCell ref="P226:T226"/>
    <mergeCell ref="P91:T91"/>
    <mergeCell ref="A50:O51"/>
    <mergeCell ref="D273:E273"/>
    <mergeCell ref="P156:T156"/>
    <mergeCell ref="A80:O81"/>
    <mergeCell ref="A160:Z160"/>
    <mergeCell ref="AA17:AA18"/>
    <mergeCell ref="H10:M10"/>
    <mergeCell ref="AC17:AC18"/>
    <mergeCell ref="A122:Z122"/>
    <mergeCell ref="AB17:AB18"/>
    <mergeCell ref="D256:E256"/>
    <mergeCell ref="A230:Z230"/>
    <mergeCell ref="P250:V250"/>
    <mergeCell ref="P239:V239"/>
    <mergeCell ref="A54:O55"/>
    <mergeCell ref="J9:M9"/>
    <mergeCell ref="D283:E283"/>
    <mergeCell ref="P141:T141"/>
    <mergeCell ref="D62:E62"/>
    <mergeCell ref="D193:E193"/>
    <mergeCell ref="D114:E114"/>
    <mergeCell ref="P248:T248"/>
    <mergeCell ref="P86:V86"/>
    <mergeCell ref="P157:V157"/>
    <mergeCell ref="P249:V249"/>
    <mergeCell ref="A131:O132"/>
    <mergeCell ref="P172:V172"/>
    <mergeCell ref="P221:V221"/>
    <mergeCell ref="P215:V215"/>
    <mergeCell ref="A40:Z40"/>
    <mergeCell ref="D203:E203"/>
    <mergeCell ref="P165:V165"/>
    <mergeCell ref="P232:T232"/>
    <mergeCell ref="P152:V152"/>
    <mergeCell ref="P30:V30"/>
    <mergeCell ref="A82:Z82"/>
    <mergeCell ref="D267:E267"/>
    <mergeCell ref="H17:H18"/>
    <mergeCell ref="F294:F295"/>
    <mergeCell ref="P80:V80"/>
    <mergeCell ref="D74:E74"/>
    <mergeCell ref="D130:E130"/>
    <mergeCell ref="D201:E201"/>
    <mergeCell ref="D68:E68"/>
    <mergeCell ref="D188:E188"/>
    <mergeCell ref="P126:V126"/>
    <mergeCell ref="P260:T260"/>
    <mergeCell ref="P227:V227"/>
    <mergeCell ref="D254:E254"/>
    <mergeCell ref="P238:T238"/>
    <mergeCell ref="A133:Z133"/>
    <mergeCell ref="P204:T204"/>
    <mergeCell ref="A264:Z264"/>
    <mergeCell ref="L294:L295"/>
    <mergeCell ref="P261:T261"/>
    <mergeCell ref="P90:T90"/>
    <mergeCell ref="D204:E204"/>
    <mergeCell ref="A252:Z252"/>
    <mergeCell ref="A157:O158"/>
    <mergeCell ref="A284:O285"/>
    <mergeCell ref="D181:E181"/>
    <mergeCell ref="A221:O222"/>
    <mergeCell ref="T5:U5"/>
    <mergeCell ref="V5:W5"/>
    <mergeCell ref="P203:T203"/>
    <mergeCell ref="A48:Z48"/>
    <mergeCell ref="D282:E282"/>
    <mergeCell ref="Q8:R8"/>
    <mergeCell ref="P267:T267"/>
    <mergeCell ref="A257:O258"/>
    <mergeCell ref="D248:E248"/>
    <mergeCell ref="D275:E275"/>
    <mergeCell ref="D219:E219"/>
    <mergeCell ref="T6:U9"/>
    <mergeCell ref="A30:O31"/>
    <mergeCell ref="Q10:R10"/>
    <mergeCell ref="D185:E185"/>
    <mergeCell ref="D41:E41"/>
    <mergeCell ref="D277:E277"/>
    <mergeCell ref="A208:Z208"/>
    <mergeCell ref="D43:E43"/>
    <mergeCell ref="A145:Z145"/>
    <mergeCell ref="A139:Z139"/>
    <mergeCell ref="D36:E36"/>
    <mergeCell ref="P58:V58"/>
    <mergeCell ref="A13:M13"/>
    <mergeCell ref="Z294:Z295"/>
    <mergeCell ref="P272:T272"/>
    <mergeCell ref="D156:E156"/>
    <mergeCell ref="A69:O70"/>
    <mergeCell ref="P185:T185"/>
    <mergeCell ref="D106:E106"/>
    <mergeCell ref="P283:T283"/>
    <mergeCell ref="D93:E93"/>
    <mergeCell ref="P277:T277"/>
    <mergeCell ref="D220:E220"/>
    <mergeCell ref="A251:Z251"/>
    <mergeCell ref="P291:V291"/>
    <mergeCell ref="P288:V288"/>
    <mergeCell ref="P263:V263"/>
    <mergeCell ref="A259:Z259"/>
    <mergeCell ref="A253:Z253"/>
    <mergeCell ref="P228:V228"/>
    <mergeCell ref="A180:Z180"/>
    <mergeCell ref="P74:T74"/>
    <mergeCell ref="A117:Z117"/>
    <mergeCell ref="D280:E280"/>
    <mergeCell ref="P163:T163"/>
    <mergeCell ref="D109:E109"/>
    <mergeCell ref="D294:D295"/>
    <mergeCell ref="A5:C5"/>
    <mergeCell ref="A237:Z237"/>
    <mergeCell ref="P64:V64"/>
    <mergeCell ref="P51:V51"/>
    <mergeCell ref="A174:Z174"/>
    <mergeCell ref="P195:T195"/>
    <mergeCell ref="A17:A18"/>
    <mergeCell ref="K17:K18"/>
    <mergeCell ref="C17:C18"/>
    <mergeCell ref="P66:T66"/>
    <mergeCell ref="D9:E9"/>
    <mergeCell ref="D118:E118"/>
    <mergeCell ref="F9:G9"/>
    <mergeCell ref="P53:T53"/>
    <mergeCell ref="A47:Z47"/>
    <mergeCell ref="D232:E232"/>
    <mergeCell ref="A210:O211"/>
    <mergeCell ref="P68:T68"/>
    <mergeCell ref="D169:E169"/>
    <mergeCell ref="A134:Z134"/>
    <mergeCell ref="A121:Z121"/>
    <mergeCell ref="P75:V75"/>
    <mergeCell ref="A98:Z98"/>
    <mergeCell ref="P15:T16"/>
    <mergeCell ref="AA294:AA295"/>
    <mergeCell ref="A159:Z159"/>
    <mergeCell ref="A37:O38"/>
    <mergeCell ref="Q11:R11"/>
    <mergeCell ref="D260:E260"/>
    <mergeCell ref="A6:C6"/>
    <mergeCell ref="P118:T118"/>
    <mergeCell ref="A161:Z161"/>
    <mergeCell ref="P102:V102"/>
    <mergeCell ref="P280:T280"/>
    <mergeCell ref="Q12:R12"/>
    <mergeCell ref="D261:E261"/>
    <mergeCell ref="P169:T169"/>
    <mergeCell ref="D90:E90"/>
    <mergeCell ref="P183:V183"/>
    <mergeCell ref="P198:V198"/>
    <mergeCell ref="C293:T293"/>
    <mergeCell ref="A262:O263"/>
    <mergeCell ref="C294:C295"/>
    <mergeCell ref="E294:E295"/>
    <mergeCell ref="A249:O250"/>
    <mergeCell ref="P219:T219"/>
    <mergeCell ref="X294:X295"/>
    <mergeCell ref="D162:E162"/>
    <mergeCell ref="D1:F1"/>
    <mergeCell ref="A242:Z242"/>
    <mergeCell ref="A71:Z71"/>
    <mergeCell ref="P46:V46"/>
    <mergeCell ref="P111:V111"/>
    <mergeCell ref="A164:O165"/>
    <mergeCell ref="P294:P295"/>
    <mergeCell ref="J17:J18"/>
    <mergeCell ref="R294:R295"/>
    <mergeCell ref="L17:L18"/>
    <mergeCell ref="A184:Z184"/>
    <mergeCell ref="P255:T255"/>
    <mergeCell ref="P125:V125"/>
    <mergeCell ref="P112:V112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A111:O112"/>
    <mergeCell ref="H1:Q1"/>
    <mergeCell ref="A243:Z243"/>
    <mergeCell ref="A99:Z99"/>
    <mergeCell ref="D214:E214"/>
    <mergeCell ref="P222:V222"/>
    <mergeCell ref="P246:V246"/>
    <mergeCell ref="D28:E28"/>
    <mergeCell ref="P257:V257"/>
    <mergeCell ref="P171:T171"/>
    <mergeCell ref="A239:O240"/>
    <mergeCell ref="D92:E92"/>
    <mergeCell ref="D67:E67"/>
    <mergeCell ref="A140:Z140"/>
    <mergeCell ref="D5:E5"/>
    <mergeCell ref="P42:T42"/>
    <mergeCell ref="D94:E94"/>
    <mergeCell ref="A96:O97"/>
    <mergeCell ref="P177:V177"/>
    <mergeCell ref="P164:V164"/>
    <mergeCell ref="D209:E209"/>
    <mergeCell ref="A89:Z89"/>
    <mergeCell ref="A105:Z105"/>
    <mergeCell ref="A233:O234"/>
    <mergeCell ref="A26:Z26"/>
    <mergeCell ref="AD294:AD295"/>
    <mergeCell ref="P233:V233"/>
    <mergeCell ref="P37:V37"/>
    <mergeCell ref="A63:O64"/>
    <mergeCell ref="P275:T275"/>
    <mergeCell ref="B17:B18"/>
    <mergeCell ref="P143:V143"/>
    <mergeCell ref="A60:Z60"/>
    <mergeCell ref="D124:E124"/>
    <mergeCell ref="D195:E195"/>
    <mergeCell ref="P170:T170"/>
    <mergeCell ref="D66:E66"/>
    <mergeCell ref="D53:E53"/>
    <mergeCell ref="A149:Z149"/>
    <mergeCell ref="P209:T209"/>
    <mergeCell ref="W17:W18"/>
    <mergeCell ref="P96:V96"/>
    <mergeCell ref="A213:Z213"/>
    <mergeCell ref="A150:Z150"/>
    <mergeCell ref="A144:Z144"/>
    <mergeCell ref="D129:E129"/>
    <mergeCell ref="D79:E79"/>
    <mergeCell ref="P92:T92"/>
    <mergeCell ref="Y294:Y295"/>
    <mergeCell ref="R1:T1"/>
    <mergeCell ref="P28:T28"/>
    <mergeCell ref="P115:V115"/>
    <mergeCell ref="A286:O291"/>
    <mergeCell ref="D73:E73"/>
    <mergeCell ref="A200:Z200"/>
    <mergeCell ref="A147:O148"/>
    <mergeCell ref="AB294:AB295"/>
    <mergeCell ref="P206:V206"/>
    <mergeCell ref="V10:W10"/>
    <mergeCell ref="D7:M7"/>
    <mergeCell ref="O294:O295"/>
    <mergeCell ref="P29:T29"/>
    <mergeCell ref="P271:T271"/>
    <mergeCell ref="P100:T100"/>
    <mergeCell ref="P265:T265"/>
    <mergeCell ref="P94:T94"/>
    <mergeCell ref="D8:M8"/>
    <mergeCell ref="P44:T44"/>
    <mergeCell ref="A241:Z241"/>
    <mergeCell ref="P45:V45"/>
    <mergeCell ref="P266:T266"/>
    <mergeCell ref="P95:T95"/>
    <mergeCell ref="P182:V182"/>
    <mergeCell ref="D281:E281"/>
    <mergeCell ref="P211:V211"/>
    <mergeCell ref="A78:Z78"/>
    <mergeCell ref="P153:V153"/>
    <mergeCell ref="P220:T220"/>
    <mergeCell ref="A65:Z65"/>
    <mergeCell ref="G294:G295"/>
    <mergeCell ref="D238:E238"/>
    <mergeCell ref="I294:I295"/>
    <mergeCell ref="Q294:Q295"/>
    <mergeCell ref="P269:V269"/>
    <mergeCell ref="P273:T273"/>
    <mergeCell ref="D272:E272"/>
    <mergeCell ref="D274:E274"/>
    <mergeCell ref="A227:O228"/>
    <mergeCell ref="P190:V190"/>
    <mergeCell ref="A182:O183"/>
    <mergeCell ref="A168:Z168"/>
    <mergeCell ref="D141:E141"/>
    <mergeCell ref="P176:V176"/>
    <mergeCell ref="D135:E135"/>
    <mergeCell ref="A119:O120"/>
    <mergeCell ref="P281:T281"/>
    <mergeCell ref="D255:E255"/>
    <mergeCell ref="P79:T79"/>
    <mergeCell ref="P244:T244"/>
    <mergeCell ref="P73:T73"/>
    <mergeCell ref="D187:E187"/>
    <mergeCell ref="P87:V87"/>
    <mergeCell ref="A83:Z83"/>
    <mergeCell ref="A270:Z270"/>
    <mergeCell ref="P245:V245"/>
    <mergeCell ref="H9:I9"/>
    <mergeCell ref="P24:V24"/>
    <mergeCell ref="A45:O46"/>
    <mergeCell ref="P38:V38"/>
    <mergeCell ref="P59:V59"/>
    <mergeCell ref="I17:I18"/>
    <mergeCell ref="Q9:R9"/>
    <mergeCell ref="A113:Z113"/>
    <mergeCell ref="A32:Z32"/>
    <mergeCell ref="D91:E91"/>
    <mergeCell ref="P43:T43"/>
    <mergeCell ref="A12:M12"/>
    <mergeCell ref="A19:Z19"/>
    <mergeCell ref="A14:M14"/>
    <mergeCell ref="D61:E61"/>
    <mergeCell ref="A15:M1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 X84:X85 X90:X95 X100:X101 X106:X110 X114 X118 X123:X124 X129:X130 X135:X136 X141 X146 X151 X156 X162:X163 X169:X171 X175 X181 X185:X188 X193:X196 X201:X204 X209 X214 X218:X220 X225:X226 X232 X238 X244 X248 X254:X256 X260:X261 X265:X267 X271:X28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397</v>
      </c>
      <c r="D6" s="47" t="s">
        <v>398</v>
      </c>
      <c r="E6" s="47"/>
    </row>
    <row r="8" spans="2:8" x14ac:dyDescent="0.2">
      <c r="B8" s="47" t="s">
        <v>19</v>
      </c>
      <c r="C8" s="47" t="s">
        <v>397</v>
      </c>
      <c r="D8" s="47"/>
      <c r="E8" s="47"/>
    </row>
    <row r="10" spans="2:8" x14ac:dyDescent="0.2">
      <c r="B10" s="47" t="s">
        <v>399</v>
      </c>
      <c r="C10" s="47"/>
      <c r="D10" s="47"/>
      <c r="E10" s="47"/>
    </row>
    <row r="11" spans="2:8" x14ac:dyDescent="0.2">
      <c r="B11" s="47" t="s">
        <v>400</v>
      </c>
      <c r="C11" s="47"/>
      <c r="D11" s="47"/>
      <c r="E11" s="47"/>
    </row>
    <row r="12" spans="2:8" x14ac:dyDescent="0.2">
      <c r="B12" s="47" t="s">
        <v>401</v>
      </c>
      <c r="C12" s="47"/>
      <c r="D12" s="47"/>
      <c r="E12" s="47"/>
    </row>
    <row r="13" spans="2:8" x14ac:dyDescent="0.2">
      <c r="B13" s="47" t="s">
        <v>402</v>
      </c>
      <c r="C13" s="47"/>
      <c r="D13" s="47"/>
      <c r="E13" s="47"/>
    </row>
    <row r="14" spans="2:8" x14ac:dyDescent="0.2">
      <c r="B14" s="47" t="s">
        <v>403</v>
      </c>
      <c r="C14" s="47"/>
      <c r="D14" s="47"/>
      <c r="E14" s="47"/>
    </row>
    <row r="15" spans="2:8" x14ac:dyDescent="0.2">
      <c r="B15" s="47" t="s">
        <v>404</v>
      </c>
      <c r="C15" s="47"/>
      <c r="D15" s="47"/>
      <c r="E15" s="47"/>
    </row>
    <row r="16" spans="2:8" x14ac:dyDescent="0.2">
      <c r="B16" s="47" t="s">
        <v>405</v>
      </c>
      <c r="C16" s="47"/>
      <c r="D16" s="47"/>
      <c r="E16" s="47"/>
    </row>
    <row r="17" spans="2:5" x14ac:dyDescent="0.2">
      <c r="B17" s="47" t="s">
        <v>406</v>
      </c>
      <c r="C17" s="47"/>
      <c r="D17" s="47"/>
      <c r="E17" s="47"/>
    </row>
    <row r="18" spans="2:5" x14ac:dyDescent="0.2">
      <c r="B18" s="47" t="s">
        <v>407</v>
      </c>
      <c r="C18" s="47"/>
      <c r="D18" s="47"/>
      <c r="E18" s="47"/>
    </row>
    <row r="19" spans="2:5" x14ac:dyDescent="0.2">
      <c r="B19" s="47" t="s">
        <v>408</v>
      </c>
      <c r="C19" s="47"/>
      <c r="D19" s="47"/>
      <c r="E19" s="47"/>
    </row>
    <row r="20" spans="2:5" x14ac:dyDescent="0.2">
      <c r="B20" s="47" t="s">
        <v>409</v>
      </c>
      <c r="C20" s="47"/>
      <c r="D20" s="47"/>
      <c r="E20" s="47"/>
    </row>
  </sheetData>
  <sheetProtection algorithmName="SHA-512" hashValue="42pJdDtwKk9z8HXjqH4OgxceY8Dwz9MS71gvzotnDR1CVlmS6psfepIp9hfS1GugvvlzCOO1dYJc7WkWsVYb8A==" saltValue="3UEetEP9T9oMTC81J/de4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437</vt:i4>
      </vt:variant>
    </vt:vector>
  </HeadingPairs>
  <TitlesOfParts>
    <vt:vector size="4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2025-08-29T08:54:34Z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