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38A599A0-5BB7-49C7-AD7A-BA837F6064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P271" i="1"/>
  <c r="Y269" i="1"/>
  <c r="X269" i="1"/>
  <c r="Z268" i="1"/>
  <c r="X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86" i="1" s="1"/>
  <c r="Y38" i="1"/>
  <c r="Y45" i="1"/>
  <c r="Y290" i="1" s="1"/>
  <c r="Y64" i="1"/>
  <c r="Y70" i="1"/>
  <c r="Y75" i="1"/>
  <c r="Y87" i="1"/>
  <c r="Y96" i="1"/>
  <c r="Y103" i="1"/>
  <c r="Y112" i="1"/>
  <c r="Y116" i="1"/>
  <c r="Y126" i="1"/>
  <c r="Y132" i="1"/>
  <c r="Y137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H9" i="1"/>
  <c r="X287" i="1"/>
  <c r="X288" i="1"/>
  <c r="X290" i="1"/>
  <c r="BN29" i="1"/>
  <c r="Y287" i="1" s="1"/>
  <c r="BN34" i="1"/>
  <c r="BP34" i="1"/>
  <c r="Y288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30" i="1"/>
  <c r="BN135" i="1"/>
  <c r="BP135" i="1"/>
  <c r="BN162" i="1"/>
  <c r="BP162" i="1"/>
  <c r="Y173" i="1"/>
  <c r="Y182" i="1"/>
  <c r="BP181" i="1"/>
  <c r="BN181" i="1"/>
  <c r="Z189" i="1"/>
  <c r="Z291" i="1" s="1"/>
  <c r="Y197" i="1"/>
  <c r="Y198" i="1"/>
  <c r="Y206" i="1"/>
  <c r="BP201" i="1"/>
  <c r="BN201" i="1"/>
  <c r="BP203" i="1"/>
  <c r="BN203" i="1"/>
  <c r="Y205" i="1"/>
  <c r="Y210" i="1"/>
  <c r="BP209" i="1"/>
  <c r="BN209" i="1"/>
  <c r="Y216" i="1"/>
  <c r="Y221" i="1"/>
  <c r="BP218" i="1"/>
  <c r="BN218" i="1"/>
  <c r="BP220" i="1"/>
  <c r="BN220" i="1"/>
  <c r="Z227" i="1"/>
  <c r="Y258" i="1"/>
  <c r="Y262" i="1"/>
  <c r="Y263" i="1"/>
  <c r="Y268" i="1"/>
  <c r="BP265" i="1"/>
  <c r="BN265" i="1"/>
  <c r="BP267" i="1"/>
  <c r="BN267" i="1"/>
  <c r="Y285" i="1"/>
  <c r="Y289" i="1" l="1"/>
  <c r="A299" i="1"/>
  <c r="B299" i="1"/>
  <c r="C299" i="1"/>
  <c r="X289" i="1"/>
</calcChain>
</file>

<file path=xl/sharedStrings.xml><?xml version="1.0" encoding="utf-8"?>
<sst xmlns="http://schemas.openxmlformats.org/spreadsheetml/2006/main" count="1309" uniqueCount="427">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</sst>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6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4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/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19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09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49"/>
      <c r="R11" s="350"/>
      <c r="U11" s="24" t="s">
        <v>26</v>
      </c>
      <c r="V11" s="433" t="s">
        <v>27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34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35</v>
      </c>
      <c r="B17" s="307" t="s">
        <v>36</v>
      </c>
      <c r="C17" s="359" t="s">
        <v>37</v>
      </c>
      <c r="D17" s="307" t="s">
        <v>38</v>
      </c>
      <c r="E17" s="339"/>
      <c r="F17" s="307" t="s">
        <v>39</v>
      </c>
      <c r="G17" s="307" t="s">
        <v>40</v>
      </c>
      <c r="H17" s="307" t="s">
        <v>41</v>
      </c>
      <c r="I17" s="307" t="s">
        <v>42</v>
      </c>
      <c r="J17" s="307" t="s">
        <v>43</v>
      </c>
      <c r="K17" s="307" t="s">
        <v>44</v>
      </c>
      <c r="L17" s="307" t="s">
        <v>45</v>
      </c>
      <c r="M17" s="307" t="s">
        <v>46</v>
      </c>
      <c r="N17" s="307" t="s">
        <v>47</v>
      </c>
      <c r="O17" s="307" t="s">
        <v>48</v>
      </c>
      <c r="P17" s="307" t="s">
        <v>49</v>
      </c>
      <c r="Q17" s="338"/>
      <c r="R17" s="338"/>
      <c r="S17" s="338"/>
      <c r="T17" s="339"/>
      <c r="U17" s="467" t="s">
        <v>50</v>
      </c>
      <c r="V17" s="353"/>
      <c r="W17" s="307" t="s">
        <v>51</v>
      </c>
      <c r="X17" s="307" t="s">
        <v>52</v>
      </c>
      <c r="Y17" s="465" t="s">
        <v>53</v>
      </c>
      <c r="Z17" s="414" t="s">
        <v>54</v>
      </c>
      <c r="AA17" s="397" t="s">
        <v>55</v>
      </c>
      <c r="AB17" s="397" t="s">
        <v>56</v>
      </c>
      <c r="AC17" s="397" t="s">
        <v>57</v>
      </c>
      <c r="AD17" s="397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60</v>
      </c>
      <c r="V18" s="70" t="s">
        <v>61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62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74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56</v>
      </c>
      <c r="Y28" s="279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56</v>
      </c>
      <c r="Y30" s="280">
        <f>IFERROR(SUM(Y28:Y29),"0")</f>
        <v>56</v>
      </c>
      <c r="Z30" s="280">
        <f>IFERROR(IF(Z28="",0,Z28),"0")+IFERROR(IF(Z29="",0,Z29),"0")</f>
        <v>0.52695999999999998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84</v>
      </c>
      <c r="Y31" s="280">
        <f>IFERROR(SUMPRODUCT(Y28:Y29*H28:H29),"0")</f>
        <v>84</v>
      </c>
      <c r="Z31" s="37"/>
      <c r="AA31" s="281"/>
      <c r="AB31" s="281"/>
      <c r="AC31" s="281"/>
    </row>
    <row r="32" spans="1:68" ht="16.5" customHeight="1" x14ac:dyDescent="0.25">
      <c r="A32" s="31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customHeight="1" x14ac:dyDescent="0.25">
      <c r="A39" s="31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12</v>
      </c>
      <c r="Y42" s="27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24</v>
      </c>
      <c r="Y44" s="27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36</v>
      </c>
      <c r="Y45" s="280">
        <f>IFERROR(SUM(Y41:Y44),"0")</f>
        <v>36</v>
      </c>
      <c r="Z45" s="280">
        <f>IFERROR(IF(Z41="",0,Z41),"0")+IFERROR(IF(Z42="",0,Z42),"0")+IFERROR(IF(Z43="",0,Z43),"0")+IFERROR(IF(Z44="",0,Z44),"0")</f>
        <v>0.55800000000000005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252</v>
      </c>
      <c r="Y46" s="280">
        <f>IFERROR(SUMPRODUCT(Y41:Y44*H41:H44),"0")</f>
        <v>252</v>
      </c>
      <c r="Z46" s="37"/>
      <c r="AA46" s="281"/>
      <c r="AB46" s="281"/>
      <c r="AC46" s="281"/>
    </row>
    <row r="47" spans="1:68" ht="16.5" customHeight="1" x14ac:dyDescent="0.25">
      <c r="A47" s="31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customHeight="1" x14ac:dyDescent="0.25">
      <c r="A77" s="31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14</v>
      </c>
      <c r="Y79" s="27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14</v>
      </c>
      <c r="Y80" s="280">
        <f>IFERROR(SUM(Y79:Y79),"0")</f>
        <v>14</v>
      </c>
      <c r="Z80" s="280">
        <f>IFERROR(IF(Z79="",0,Z79),"0")</f>
        <v>0.25031999999999999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50.4</v>
      </c>
      <c r="Y81" s="280">
        <f>IFERROR(SUMPRODUCT(Y79:Y79*H79:H79),"0")</f>
        <v>50.4</v>
      </c>
      <c r="Z81" s="37"/>
      <c r="AA81" s="281"/>
      <c r="AB81" s="281"/>
      <c r="AC81" s="281"/>
    </row>
    <row r="82" spans="1:68" ht="16.5" customHeight="1" x14ac:dyDescent="0.25">
      <c r="A82" s="31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customHeight="1" x14ac:dyDescent="0.25">
      <c r="A88" s="31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42</v>
      </c>
      <c r="Y90" s="279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14</v>
      </c>
      <c r="Y91" s="279">
        <f t="shared" si="0"/>
        <v>14</v>
      </c>
      <c r="Z91" s="36">
        <f t="shared" si="1"/>
        <v>0.25031999999999999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50.170400000000001</v>
      </c>
      <c r="BN91" s="67">
        <f t="shared" si="3"/>
        <v>50.170400000000001</v>
      </c>
      <c r="BO91" s="67">
        <f t="shared" si="4"/>
        <v>0.2</v>
      </c>
      <c r="BP91" s="67">
        <f t="shared" si="5"/>
        <v>0.2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14</v>
      </c>
      <c r="Y92" s="279">
        <f t="shared" si="0"/>
        <v>14</v>
      </c>
      <c r="Z92" s="36">
        <f t="shared" si="1"/>
        <v>0.25031999999999999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14</v>
      </c>
      <c r="Y93" s="279">
        <f t="shared" si="0"/>
        <v>14</v>
      </c>
      <c r="Z93" s="36">
        <f t="shared" si="1"/>
        <v>0.25031999999999999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14</v>
      </c>
      <c r="Y94" s="279">
        <f t="shared" si="0"/>
        <v>14</v>
      </c>
      <c r="Z94" s="36">
        <f t="shared" si="1"/>
        <v>0.25031999999999999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98</v>
      </c>
      <c r="Y96" s="280">
        <f>IFERROR(SUM(Y90:Y95),"0")</f>
        <v>98</v>
      </c>
      <c r="Z96" s="280">
        <f>IFERROR(IF(Z90="",0,Z90),"0")+IFERROR(IF(Z91="",0,Z91),"0")+IFERROR(IF(Z92="",0,Z92),"0")+IFERROR(IF(Z93="",0,Z93),"0")+IFERROR(IF(Z94="",0,Z94),"0")+IFERROR(IF(Z95="",0,Z95),"0")</f>
        <v>1.7522399999999996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295.68</v>
      </c>
      <c r="Y97" s="280">
        <f>IFERROR(SUMPRODUCT(Y90:Y95*H90:H95),"0")</f>
        <v>295.68</v>
      </c>
      <c r="Z97" s="37"/>
      <c r="AA97" s="281"/>
      <c r="AB97" s="281"/>
      <c r="AC97" s="281"/>
    </row>
    <row r="98" spans="1:68" ht="16.5" customHeight="1" x14ac:dyDescent="0.25">
      <c r="A98" s="31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12</v>
      </c>
      <c r="Y108" s="27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84</v>
      </c>
      <c r="Y110" s="279">
        <f>IFERROR(IF(X110="","",X110),"")</f>
        <v>84</v>
      </c>
      <c r="Z110" s="36">
        <f>IFERROR(IF(X110="","",X110*0.0155),"")</f>
        <v>1.302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613.19999999999993</v>
      </c>
      <c r="BN110" s="67">
        <f>IFERROR(Y110*I110,"0")</f>
        <v>613.19999999999993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96</v>
      </c>
      <c r="Y111" s="280">
        <f>IFERROR(SUM(Y106:Y110),"0")</f>
        <v>96</v>
      </c>
      <c r="Z111" s="280">
        <f>IFERROR(IF(Z106="",0,Z106),"0")+IFERROR(IF(Z107="",0,Z107),"0")+IFERROR(IF(Z108="",0,Z108),"0")+IFERROR(IF(Z109="",0,Z109),"0")+IFERROR(IF(Z110="",0,Z110),"0")</f>
        <v>1.488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672</v>
      </c>
      <c r="Y112" s="280">
        <f>IFERROR(SUMPRODUCT(Y106:Y110*H106:H110),"0")</f>
        <v>672</v>
      </c>
      <c r="Z112" s="37"/>
      <c r="AA112" s="281"/>
      <c r="AB112" s="281"/>
      <c r="AC112" s="281"/>
    </row>
    <row r="113" spans="1:68" ht="14.25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14</v>
      </c>
      <c r="Y114" s="27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14</v>
      </c>
      <c r="Y115" s="280">
        <f>IFERROR(SUM(Y114:Y114),"0")</f>
        <v>14</v>
      </c>
      <c r="Z115" s="280">
        <f>IFERROR(IF(Z114="",0,Z114),"0")</f>
        <v>0.25031999999999999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36.96</v>
      </c>
      <c r="Y116" s="280">
        <f>IFERROR(SUMPRODUCT(Y114:Y114*H114:H114),"0")</f>
        <v>36.96</v>
      </c>
      <c r="Z116" s="37"/>
      <c r="AA116" s="281"/>
      <c r="AB116" s="281"/>
      <c r="AC116" s="281"/>
    </row>
    <row r="117" spans="1:68" ht="14.25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4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42</v>
      </c>
      <c r="Y123" s="279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155.55119999999999</v>
      </c>
      <c r="BN123" s="67">
        <f>IFERROR(Y123*I123,"0")</f>
        <v>155.55119999999999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42</v>
      </c>
      <c r="Y124" s="27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84</v>
      </c>
      <c r="Y125" s="280">
        <f>IFERROR(SUM(Y123:Y124),"0")</f>
        <v>84</v>
      </c>
      <c r="Z125" s="280">
        <f>IFERROR(IF(Z123="",0,Z123),"0")+IFERROR(IF(Z124="",0,Z124),"0")</f>
        <v>1.5019199999999999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252</v>
      </c>
      <c r="Y126" s="280">
        <f>IFERROR(SUMPRODUCT(Y123:Y124*H123:H124),"0")</f>
        <v>252</v>
      </c>
      <c r="Z126" s="37"/>
      <c r="AA126" s="281"/>
      <c r="AB126" s="281"/>
      <c r="AC126" s="281"/>
    </row>
    <row r="127" spans="1:68" ht="16.5" customHeight="1" x14ac:dyDescent="0.25">
      <c r="A127" s="31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43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42</v>
      </c>
      <c r="Y130" s="279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42</v>
      </c>
      <c r="Y131" s="280">
        <f>IFERROR(SUM(Y129:Y130),"0")</f>
        <v>42</v>
      </c>
      <c r="Z131" s="280">
        <f>IFERROR(IF(Z129="",0,Z129),"0")+IFERROR(IF(Z130="",0,Z130),"0")</f>
        <v>0.75095999999999996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126</v>
      </c>
      <c r="Y132" s="280">
        <f>IFERROR(SUMPRODUCT(Y129:Y130*H129:H130),"0")</f>
        <v>126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14</v>
      </c>
      <c r="Y135" s="27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14</v>
      </c>
      <c r="Y137" s="280">
        <f>IFERROR(SUM(Y135:Y136),"0")</f>
        <v>14</v>
      </c>
      <c r="Z137" s="280">
        <f>IFERROR(IF(Z135="",0,Z135),"0")+IFERROR(IF(Z136="",0,Z136),"0")</f>
        <v>0.25031999999999999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33.6</v>
      </c>
      <c r="Y138" s="280">
        <f>IFERROR(SUMPRODUCT(Y135:Y136*H135:H136),"0")</f>
        <v>33.6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84</v>
      </c>
      <c r="Y156" s="279">
        <f>IFERROR(IF(X156="","",X156),"")</f>
        <v>84</v>
      </c>
      <c r="Z156" s="36">
        <f>IFERROR(IF(X156="","",X156*0.00941),"")</f>
        <v>0.79044000000000003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176.55119999999999</v>
      </c>
      <c r="BN156" s="67">
        <f>IFERROR(Y156*I156,"0")</f>
        <v>176.55119999999999</v>
      </c>
      <c r="BO156" s="67">
        <f>IFERROR(X156/J156,"0")</f>
        <v>0.6</v>
      </c>
      <c r="BP156" s="67">
        <f>IFERROR(Y156/J156,"0")</f>
        <v>0.6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84</v>
      </c>
      <c r="Y157" s="280">
        <f>IFERROR(SUM(Y156:Y156),"0")</f>
        <v>84</v>
      </c>
      <c r="Z157" s="280">
        <f>IFERROR(IF(Z156="",0,Z156),"0")</f>
        <v>0.79044000000000003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141.12</v>
      </c>
      <c r="Y158" s="280">
        <f>IFERROR(SUMPRODUCT(Y156:Y156*H156:H156),"0")</f>
        <v>141.12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204</v>
      </c>
      <c r="Y163" s="279">
        <f>IFERROR(IF(X163="","",X163),"")</f>
        <v>204</v>
      </c>
      <c r="Z163" s="36">
        <f>IFERROR(IF(X163="","",X163*0.00866),"")</f>
        <v>1.7666399999999998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1063.4928</v>
      </c>
      <c r="BN163" s="67">
        <f>IFERROR(Y163*I163,"0")</f>
        <v>1063.4928</v>
      </c>
      <c r="BO163" s="67">
        <f>IFERROR(X163/J163,"0")</f>
        <v>1.4166666666666667</v>
      </c>
      <c r="BP163" s="67">
        <f>IFERROR(Y163/J163,"0")</f>
        <v>1.4166666666666667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204</v>
      </c>
      <c r="Y164" s="280">
        <f>IFERROR(SUM(Y162:Y163),"0")</f>
        <v>204</v>
      </c>
      <c r="Z164" s="280">
        <f>IFERROR(IF(Z162="",0,Z162),"0")+IFERROR(IF(Z163="",0,Z163),"0")</f>
        <v>1.7666399999999998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1020</v>
      </c>
      <c r="Y165" s="280">
        <f>IFERROR(SUMPRODUCT(Y162:Y163*H162:H163),"0")</f>
        <v>1020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28</v>
      </c>
      <c r="Y169" s="27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14</v>
      </c>
      <c r="Y170" s="27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70</v>
      </c>
      <c r="Y172" s="280">
        <f>IFERROR(SUM(Y169:Y171),"0")</f>
        <v>70</v>
      </c>
      <c r="Z172" s="280">
        <f>IFERROR(IF(Z169="",0,Z169),"0")+IFERROR(IF(Z170="",0,Z170),"0")+IFERROR(IF(Z171="",0,Z171),"0")</f>
        <v>1.2515999999999998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210</v>
      </c>
      <c r="Y173" s="280">
        <f>IFERROR(SUMPRODUCT(Y169:Y171*H169:H171),"0")</f>
        <v>210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24</v>
      </c>
      <c r="Y209" s="279">
        <f>IFERROR(IF(X209="","",X209),"")</f>
        <v>24</v>
      </c>
      <c r="Z209" s="36">
        <f>IFERROR(IF(X209="","",X209*0.0155),"")</f>
        <v>0.372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125.52000000000001</v>
      </c>
      <c r="BN209" s="67">
        <f>IFERROR(Y209*I209,"0")</f>
        <v>125.52000000000001</v>
      </c>
      <c r="BO209" s="67">
        <f>IFERROR(X209/J209,"0")</f>
        <v>0.2857142857142857</v>
      </c>
      <c r="BP209" s="67">
        <f>IFERROR(Y209/J209,"0")</f>
        <v>0.2857142857142857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24</v>
      </c>
      <c r="Y210" s="280">
        <f>IFERROR(SUM(Y209:Y209),"0")</f>
        <v>24</v>
      </c>
      <c r="Z210" s="280">
        <f>IFERROR(IF(Z209="",0,Z209),"0")</f>
        <v>0.372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120</v>
      </c>
      <c r="Y211" s="280">
        <f>IFERROR(SUMPRODUCT(Y209:Y209*H209:H209),"0")</f>
        <v>120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60</v>
      </c>
      <c r="Y255" s="279">
        <f>IFERROR(IF(X255="","",X255),"")</f>
        <v>60</v>
      </c>
      <c r="Z255" s="36">
        <f>IFERROR(IF(X255="","",X255*0.0155),"")</f>
        <v>0.92999999999999994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436.8</v>
      </c>
      <c r="BN255" s="67">
        <f>IFERROR(Y255*I255,"0")</f>
        <v>436.8</v>
      </c>
      <c r="BO255" s="67">
        <f>IFERROR(X255/J255,"0")</f>
        <v>0.7142857142857143</v>
      </c>
      <c r="BP255" s="67">
        <f>IFERROR(Y255/J255,"0")</f>
        <v>0.7142857142857143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12</v>
      </c>
      <c r="Y256" s="279">
        <f>IFERROR(IF(X256="","",X256),"")</f>
        <v>12</v>
      </c>
      <c r="Z256" s="36">
        <f>IFERROR(IF(X256="","",X256*0.0155),"")</f>
        <v>0.186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74.760000000000005</v>
      </c>
      <c r="BN256" s="67">
        <f>IFERROR(Y256*I256,"0")</f>
        <v>74.760000000000005</v>
      </c>
      <c r="BO256" s="67">
        <f>IFERROR(X256/J256,"0")</f>
        <v>0.14285714285714285</v>
      </c>
      <c r="BP256" s="67">
        <f>IFERROR(Y256/J256,"0")</f>
        <v>0.14285714285714285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72</v>
      </c>
      <c r="Y257" s="280">
        <f>IFERROR(SUM(Y254:Y256),"0")</f>
        <v>72</v>
      </c>
      <c r="Z257" s="280">
        <f>IFERROR(IF(Z254="",0,Z254),"0")+IFERROR(IF(Z255="",0,Z255),"0")+IFERROR(IF(Z256="",0,Z256),"0")</f>
        <v>1.1159999999999999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492</v>
      </c>
      <c r="Y258" s="280">
        <f>IFERROR(SUMPRODUCT(Y254:Y256*H254:H256),"0")</f>
        <v>492</v>
      </c>
      <c r="Z258" s="37"/>
      <c r="AA258" s="281"/>
      <c r="AB258" s="281"/>
      <c r="AC258" s="281"/>
    </row>
    <row r="259" spans="1:68" ht="14.25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12</v>
      </c>
      <c r="Y260" s="279">
        <f>IFERROR(IF(X260="","",X260),"")</f>
        <v>12</v>
      </c>
      <c r="Z260" s="36">
        <f>IFERROR(IF(X260="","",X260*0.0155),"")</f>
        <v>0.186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75.12</v>
      </c>
      <c r="BN260" s="67">
        <f>IFERROR(Y260*I260,"0")</f>
        <v>75.12</v>
      </c>
      <c r="BO260" s="67">
        <f>IFERROR(X260/J260,"0")</f>
        <v>0.14285714285714285</v>
      </c>
      <c r="BP260" s="67">
        <f>IFERROR(Y260/J260,"0")</f>
        <v>0.14285714285714285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12</v>
      </c>
      <c r="Y262" s="280">
        <f>IFERROR(SUM(Y260:Y261),"0")</f>
        <v>12</v>
      </c>
      <c r="Z262" s="280">
        <f>IFERROR(IF(Z260="",0,Z260),"0")+IFERROR(IF(Z261="",0,Z261),"0")</f>
        <v>0.186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72</v>
      </c>
      <c r="Y263" s="280">
        <f>IFERROR(SUMPRODUCT(Y260:Y261*H260:H261),"0")</f>
        <v>72</v>
      </c>
      <c r="Z263" s="37"/>
      <c r="AA263" s="281"/>
      <c r="AB263" s="281"/>
      <c r="AC263" s="281"/>
    </row>
    <row r="264" spans="1:68" ht="14.25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14</v>
      </c>
      <c r="Y272" s="279">
        <f t="shared" si="6"/>
        <v>14</v>
      </c>
      <c r="Z272" s="36">
        <f>IFERROR(IF(X272="","",X272*0.00936),"")</f>
        <v>0.13103999999999999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54.488</v>
      </c>
      <c r="BN272" s="67">
        <f t="shared" si="8"/>
        <v>54.488</v>
      </c>
      <c r="BO272" s="67">
        <f t="shared" si="9"/>
        <v>0.1111111111111111</v>
      </c>
      <c r="BP272" s="67">
        <f t="shared" si="10"/>
        <v>0.1111111111111111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12</v>
      </c>
      <c r="Y273" s="279">
        <f t="shared" si="6"/>
        <v>12</v>
      </c>
      <c r="Z273" s="36">
        <f>IFERROR(IF(X273="","",X273*0.0155),"")</f>
        <v>0.186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68.820000000000007</v>
      </c>
      <c r="BN273" s="67">
        <f t="shared" si="8"/>
        <v>68.820000000000007</v>
      </c>
      <c r="BO273" s="67">
        <f t="shared" si="9"/>
        <v>0.14285714285714285</v>
      </c>
      <c r="BP273" s="67">
        <f t="shared" si="10"/>
        <v>0.14285714285714285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26</v>
      </c>
      <c r="Y284" s="280">
        <f>IFERROR(SUM(Y271:Y283),"0")</f>
        <v>26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0.31703999999999999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117.80000000000001</v>
      </c>
      <c r="Y285" s="280">
        <f>IFERROR(SUMPRODUCT(Y271:Y283*H271:H283),"0")</f>
        <v>117.80000000000001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4014.2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4014.2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73</v>
      </c>
      <c r="X287" s="280">
        <f>IFERROR(SUM(BM22:BM283),"0")</f>
        <v>4409.7687999999998</v>
      </c>
      <c r="Y287" s="280">
        <f>IFERROR(SUM(BN22:BN283),"0")</f>
        <v>4409.7687999999998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11</v>
      </c>
      <c r="Y288" s="38">
        <f>ROUNDUP(SUM(BP22:BP283),0)</f>
        <v>11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73</v>
      </c>
      <c r="X289" s="280">
        <f>GrossWeightTotal+PalletQtyTotal*25</f>
        <v>4684.7687999999998</v>
      </c>
      <c r="Y289" s="280">
        <f>GrossWeightTotalR+PalletQtyTotalR*25</f>
        <v>4684.7687999999998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960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960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13.379079999999998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97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62</v>
      </c>
      <c r="C294" s="297" t="s">
        <v>75</v>
      </c>
      <c r="D294" s="297" t="s">
        <v>84</v>
      </c>
      <c r="E294" s="297" t="s">
        <v>94</v>
      </c>
      <c r="F294" s="297" t="s">
        <v>105</v>
      </c>
      <c r="G294" s="297" t="s">
        <v>130</v>
      </c>
      <c r="H294" s="297" t="s">
        <v>137</v>
      </c>
      <c r="I294" s="297" t="s">
        <v>141</v>
      </c>
      <c r="J294" s="297" t="s">
        <v>149</v>
      </c>
      <c r="K294" s="297" t="s">
        <v>164</v>
      </c>
      <c r="L294" s="297" t="s">
        <v>170</v>
      </c>
      <c r="M294" s="297" t="s">
        <v>190</v>
      </c>
      <c r="N294" s="276"/>
      <c r="O294" s="297" t="s">
        <v>196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84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252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50.4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295.68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708.96</v>
      </c>
      <c r="M296" s="46">
        <f>IFERROR(X123*H123,"0")+IFERROR(X124*H124,"0")</f>
        <v>252</v>
      </c>
      <c r="N296" s="276"/>
      <c r="O296" s="46">
        <f>IFERROR(X129*H129,"0")+IFERROR(X130*H130,"0")</f>
        <v>126</v>
      </c>
      <c r="P296" s="46">
        <f>IFERROR(X135*H135,"0")+IFERROR(X136*H136,"0")</f>
        <v>33.6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141.12</v>
      </c>
      <c r="U296" s="46">
        <f>IFERROR(X162*H162,"0")+IFERROR(X163*H163,"0")</f>
        <v>1020</v>
      </c>
      <c r="V296" s="46">
        <f>IFERROR(X169*H169,"0")+IFERROR(X170*H170,"0")+IFERROR(X171*H171,"0")+IFERROR(X175*H175,"0")</f>
        <v>210</v>
      </c>
      <c r="W296" s="46">
        <f>IFERROR(X181*H181,"0")+IFERROR(X185*H185,"0")+IFERROR(X186*H186,"0")+IFERROR(X187*H187,"0")+IFERROR(X188*H188,"0")</f>
        <v>38.64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120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681.8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2556</v>
      </c>
      <c r="B299" s="60">
        <f>SUMPRODUCT(--(BB:BB="ПГП"),--(W:W="кор"),H:H,Y:Y)+SUMPRODUCT(--(BB:BB="ПГП"),--(W:W="кг"),Y:Y)</f>
        <v>1458.2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2025-08-29T09:00:03Z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