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CBC40A3-59BA-4F79-8BA8-535349AE4A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291" i="1"/>
  <c r="Y24" i="1"/>
  <c r="Y30" i="1"/>
  <c r="Y290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7" i="1" l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<sst xmlns="http://schemas.openxmlformats.org/spreadsheetml/2006/main" count="1309" uniqueCount="427">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</sst>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28</v>
      </c>
      <c r="Y30" s="280">
        <f>IFERROR(SUM(Y28:Y29),"0")</f>
        <v>28</v>
      </c>
      <c r="Z30" s="280">
        <f>IFERROR(IF(Z28="",0,Z28),"0")+IFERROR(IF(Z29="",0,Z29),"0")</f>
        <v>0.26347999999999999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42</v>
      </c>
      <c r="Y31" s="280">
        <f>IFERROR(SUMPRODUCT(Y28:Y29*H28:H29),"0")</f>
        <v>42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36</v>
      </c>
      <c r="Y37" s="280">
        <f>IFERROR(SUM(Y34:Y36),"0")</f>
        <v>36</v>
      </c>
      <c r="Z37" s="280">
        <f>IFERROR(IF(Z34="",0,Z34),"0")+IFERROR(IF(Z35="",0,Z35),"0")+IFERROR(IF(Z36="",0,Z36),"0")</f>
        <v>0.55800000000000005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201.59999999999997</v>
      </c>
      <c r="Y38" s="280">
        <f>IFERROR(SUMPRODUCT(Y34:Y36*H34:H36),"0")</f>
        <v>201.59999999999997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24</v>
      </c>
      <c r="Y41" s="27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42</v>
      </c>
      <c r="Y79" s="27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42</v>
      </c>
      <c r="Y80" s="280">
        <f>IFERROR(SUM(Y79:Y79),"0")</f>
        <v>42</v>
      </c>
      <c r="Z80" s="280">
        <f>IFERROR(IF(Z79="",0,Z79),"0")</f>
        <v>0.75095999999999996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151.20000000000002</v>
      </c>
      <c r="Y81" s="280">
        <f>IFERROR(SUMPRODUCT(Y79:Y79*H79:H79),"0")</f>
        <v>151.20000000000002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42</v>
      </c>
      <c r="Y85" s="27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42</v>
      </c>
      <c r="Y91" s="279">
        <f t="shared" si="0"/>
        <v>42</v>
      </c>
      <c r="Z91" s="36">
        <f t="shared" si="1"/>
        <v>0.75095999999999996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42</v>
      </c>
      <c r="Y93" s="279">
        <f t="shared" si="0"/>
        <v>42</v>
      </c>
      <c r="Z93" s="36">
        <f t="shared" si="1"/>
        <v>0.75095999999999996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42</v>
      </c>
      <c r="Y94" s="279">
        <f t="shared" si="0"/>
        <v>42</v>
      </c>
      <c r="Z94" s="36">
        <f t="shared" si="1"/>
        <v>0.75095999999999996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196</v>
      </c>
      <c r="Y96" s="280">
        <f>IFERROR(SUM(Y90:Y95),"0")</f>
        <v>196</v>
      </c>
      <c r="Z96" s="280">
        <f>IFERROR(IF(Z90="",0,Z90),"0")+IFERROR(IF(Z91="",0,Z91),"0")+IFERROR(IF(Z92="",0,Z92),"0")+IFERROR(IF(Z93="",0,Z93),"0")+IFERROR(IF(Z94="",0,Z94),"0")+IFERROR(IF(Z95="",0,Z95),"0")</f>
        <v>3.50448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604.79999999999995</v>
      </c>
      <c r="Y97" s="280">
        <f>IFERROR(SUMPRODUCT(Y90:Y95*H90:H95),"0")</f>
        <v>604.79999999999995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14</v>
      </c>
      <c r="Y102" s="280">
        <f>IFERROR(SUM(Y100:Y101),"0")</f>
        <v>14</v>
      </c>
      <c r="Z102" s="280">
        <f>IFERROR(IF(Z100="",0,Z100),"0")+IFERROR(IF(Z101="",0,Z101),"0")</f>
        <v>0.25031999999999999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50.4</v>
      </c>
      <c r="Y103" s="280">
        <f>IFERROR(SUMPRODUCT(Y100:Y101*H100:H101),"0")</f>
        <v>50.4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48</v>
      </c>
      <c r="Y108" s="27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24</v>
      </c>
      <c r="Y109" s="27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48</v>
      </c>
      <c r="Y110" s="27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144</v>
      </c>
      <c r="Y111" s="280">
        <f>IFERROR(SUM(Y106:Y110),"0")</f>
        <v>144</v>
      </c>
      <c r="Z111" s="280">
        <f>IFERROR(IF(Z106="",0,Z106),"0")+IFERROR(IF(Z107="",0,Z107),"0")+IFERROR(IF(Z108="",0,Z108),"0")+IFERROR(IF(Z109="",0,Z109),"0")+IFERROR(IF(Z110="",0,Z110),"0")</f>
        <v>2.2320000000000002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986.40000000000009</v>
      </c>
      <c r="Y112" s="280">
        <f>IFERROR(SUMPRODUCT(Y106:Y110*H106:H110),"0")</f>
        <v>986.40000000000009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28</v>
      </c>
      <c r="Y123" s="27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84</v>
      </c>
      <c r="Y124" s="27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132</v>
      </c>
      <c r="Y163" s="279">
        <f>IFERROR(IF(X163="","",X163),"")</f>
        <v>132</v>
      </c>
      <c r="Z163" s="36">
        <f>IFERROR(IF(X163="","",X163*0.00866),"")</f>
        <v>1.1431199999999999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688.14239999999995</v>
      </c>
      <c r="BN163" s="67">
        <f>IFERROR(Y163*I163,"0")</f>
        <v>688.14239999999995</v>
      </c>
      <c r="BO163" s="67">
        <f>IFERROR(X163/J163,"0")</f>
        <v>0.91666666666666663</v>
      </c>
      <c r="BP163" s="67">
        <f>IFERROR(Y163/J163,"0")</f>
        <v>0.91666666666666663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132</v>
      </c>
      <c r="Y164" s="280">
        <f>IFERROR(SUM(Y162:Y163),"0")</f>
        <v>132</v>
      </c>
      <c r="Z164" s="280">
        <f>IFERROR(IF(Z162="",0,Z162),"0")+IFERROR(IF(Z163="",0,Z163),"0")</f>
        <v>1.1431199999999999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660</v>
      </c>
      <c r="Y165" s="280">
        <f>IFERROR(SUMPRODUCT(Y162:Y163*H162:H163),"0")</f>
        <v>660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28</v>
      </c>
      <c r="Y172" s="280">
        <f>IFERROR(SUM(Y169:Y171),"0")</f>
        <v>28</v>
      </c>
      <c r="Z172" s="280">
        <f>IFERROR(IF(Z169="",0,Z169),"0")+IFERROR(IF(Z170="",0,Z170),"0")+IFERROR(IF(Z171="",0,Z171),"0")</f>
        <v>0.50063999999999997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84</v>
      </c>
      <c r="Y173" s="280">
        <f>IFERROR(SUMPRODUCT(Y169:Y171*H169:H171),"0")</f>
        <v>84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28</v>
      </c>
      <c r="Y185" s="279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86.900800000000004</v>
      </c>
      <c r="BN185" s="67">
        <f>IFERROR(Y185*I185,"0")</f>
        <v>86.900800000000004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28</v>
      </c>
      <c r="Y189" s="280">
        <f>IFERROR(SUM(Y185:Y188),"0")</f>
        <v>28</v>
      </c>
      <c r="Z189" s="280">
        <f>IFERROR(IF(Z185="",0,Z185),"0")+IFERROR(IF(Z186="",0,Z186),"0")+IFERROR(IF(Z187="",0,Z187),"0")+IFERROR(IF(Z188="",0,Z188),"0")</f>
        <v>0.50063999999999997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67.2</v>
      </c>
      <c r="Y190" s="280">
        <f>IFERROR(SUMPRODUCT(Y185:Y188*H185:H188),"0")</f>
        <v>67.2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48</v>
      </c>
      <c r="Y202" s="279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36</v>
      </c>
      <c r="Y204" s="279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84</v>
      </c>
      <c r="Y205" s="280">
        <f>IFERROR(SUM(Y201:Y204),"0")</f>
        <v>84</v>
      </c>
      <c r="Z205" s="280">
        <f>IFERROR(IF(Z201="",0,Z201),"0")+IFERROR(IF(Z202="",0,Z202),"0")+IFERROR(IF(Z203="",0,Z203),"0")+IFERROR(IF(Z204="",0,Z204),"0")</f>
        <v>1.302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604.79999999999995</v>
      </c>
      <c r="Y206" s="280">
        <f>IFERROR(SUMPRODUCT(Y201:Y204*H201:H204),"0")</f>
        <v>604.79999999999995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60</v>
      </c>
      <c r="Y209" s="279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313.8</v>
      </c>
      <c r="BN209" s="67">
        <f>IFERROR(Y209*I209,"0")</f>
        <v>313.8</v>
      </c>
      <c r="BO209" s="67">
        <f>IFERROR(X209/J209,"0")</f>
        <v>0.7142857142857143</v>
      </c>
      <c r="BP209" s="67">
        <f>IFERROR(Y209/J209,"0")</f>
        <v>0.7142857142857143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60</v>
      </c>
      <c r="Y210" s="280">
        <f>IFERROR(SUM(Y209:Y209),"0")</f>
        <v>60</v>
      </c>
      <c r="Z210" s="280">
        <f>IFERROR(IF(Z209="",0,Z209),"0")</f>
        <v>0.92999999999999994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300</v>
      </c>
      <c r="Y211" s="280">
        <f>IFERROR(SUMPRODUCT(Y209:Y209*H209:H209),"0")</f>
        <v>300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48</v>
      </c>
      <c r="Y238" s="279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252.57599999999996</v>
      </c>
      <c r="BN238" s="67">
        <f>IFERROR(Y238*I238,"0")</f>
        <v>252.57599999999996</v>
      </c>
      <c r="BO238" s="67">
        <f>IFERROR(X238/J238,"0")</f>
        <v>0.5714285714285714</v>
      </c>
      <c r="BP238" s="67">
        <f>IFERROR(Y238/J238,"0")</f>
        <v>0.5714285714285714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48</v>
      </c>
      <c r="Y239" s="280">
        <f>IFERROR(SUM(Y238:Y238),"0")</f>
        <v>48</v>
      </c>
      <c r="Z239" s="280">
        <f>IFERROR(IF(Z238="",0,Z238),"0")</f>
        <v>0.74399999999999999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240</v>
      </c>
      <c r="Y240" s="280">
        <f>IFERROR(SUMPRODUCT(Y238:Y238*H238:H238),"0")</f>
        <v>240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12</v>
      </c>
      <c r="Y255" s="279">
        <f>IFERROR(IF(X255="","",X255),"")</f>
        <v>12</v>
      </c>
      <c r="Z255" s="36">
        <f>IFERROR(IF(X255="","",X255*0.0155),"")</f>
        <v>0.186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87.36</v>
      </c>
      <c r="BN255" s="67">
        <f>IFERROR(Y255*I255,"0")</f>
        <v>87.36</v>
      </c>
      <c r="BO255" s="67">
        <f>IFERROR(X255/J255,"0")</f>
        <v>0.14285714285714285</v>
      </c>
      <c r="BP255" s="67">
        <f>IFERROR(Y255/J255,"0")</f>
        <v>0.14285714285714285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12</v>
      </c>
      <c r="Y257" s="280">
        <f>IFERROR(SUM(Y254:Y256),"0")</f>
        <v>12</v>
      </c>
      <c r="Z257" s="280">
        <f>IFERROR(IF(Z254="",0,Z254),"0")+IFERROR(IF(Z255="",0,Z255),"0")+IFERROR(IF(Z256="",0,Z256),"0")</f>
        <v>0.186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84</v>
      </c>
      <c r="Y258" s="280">
        <f>IFERROR(SUMPRODUCT(Y254:Y256*H254:H256),"0")</f>
        <v>84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28</v>
      </c>
      <c r="Y265" s="279">
        <f>IFERROR(IF(X265="","",X265),"")</f>
        <v>28</v>
      </c>
      <c r="Z265" s="36">
        <f>IFERROR(IF(X265="","",X265*0.00936),"")</f>
        <v>0.26207999999999998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80.936800000000005</v>
      </c>
      <c r="BN265" s="67">
        <f>IFERROR(Y265*I265,"0")</f>
        <v>80.936800000000005</v>
      </c>
      <c r="BO265" s="67">
        <f>IFERROR(X265/J265,"0")</f>
        <v>0.22222222222222221</v>
      </c>
      <c r="BP265" s="67">
        <f>IFERROR(Y265/J265,"0")</f>
        <v>0.22222222222222221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28</v>
      </c>
      <c r="Y268" s="280">
        <f>IFERROR(SUM(Y265:Y267),"0")</f>
        <v>28</v>
      </c>
      <c r="Z268" s="280">
        <f>IFERROR(IF(Z265="",0,Z265),"0")+IFERROR(IF(Z266="",0,Z266),"0")+IFERROR(IF(Z267="",0,Z267),"0")</f>
        <v>0.26207999999999998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75.600000000000009</v>
      </c>
      <c r="Y269" s="280">
        <f>IFERROR(SUMPRODUCT(Y265:Y267*H265:H267),"0")</f>
        <v>75.600000000000009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26</v>
      </c>
      <c r="Y284" s="280">
        <f>IFERROR(SUM(Y271:Y283),"0")</f>
        <v>26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0.31703999999999999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117.80000000000001</v>
      </c>
      <c r="Y285" s="280">
        <f>IFERROR(SUMPRODUCT(Y271:Y283*H271:H283),"0")</f>
        <v>117.80000000000001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5353.4000000000005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5353.4000000000005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5889.8832000000011</v>
      </c>
      <c r="Y287" s="280">
        <f>IFERROR(SUM(BN22:BN283),"0")</f>
        <v>5889.8832000000011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6264.8832000000011</v>
      </c>
      <c r="Y289" s="280">
        <f>GrossWeightTotalR+PalletQtyTotalR*25</f>
        <v>6264.8832000000011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1248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1248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18.496840000000002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42</v>
      </c>
      <c r="D296" s="46">
        <f>IFERROR(X34*H34,"0")+IFERROR(X35*H35,"0")+IFERROR(X36*H36,"0")</f>
        <v>201.59999999999997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151.20000000000002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604.79999999999995</v>
      </c>
      <c r="K296" s="46">
        <f>IFERROR(X100*H100,"0")+IFERROR(X101*H101,"0")</f>
        <v>50.4</v>
      </c>
      <c r="L296" s="46">
        <f>IFERROR(X106*H106,"0")+IFERROR(X107*H107,"0")+IFERROR(X108*H108,"0")+IFERROR(X109*H109,"0")+IFERROR(X110*H110,"0")+IFERROR(X114*H114,"0")+IFERROR(X118*H118,"0")</f>
        <v>986.40000000000009</v>
      </c>
      <c r="M296" s="46">
        <f>IFERROR(X123*H123,"0")+IFERROR(X124*H124,"0")</f>
        <v>336</v>
      </c>
      <c r="N296" s="276"/>
      <c r="O296" s="46">
        <f>IFERROR(X129*H129,"0")+IFERROR(X130*H130,"0")</f>
        <v>0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660</v>
      </c>
      <c r="V296" s="46">
        <f>IFERROR(X169*H169,"0")+IFERROR(X170*H170,"0")+IFERROR(X171*H171,"0")+IFERROR(X175*H175,"0")</f>
        <v>84</v>
      </c>
      <c r="W296" s="46">
        <f>IFERROR(X181*H181,"0")+IFERROR(X185*H185,"0")+IFERROR(X186*H186,"0")+IFERROR(X187*H187,"0")+IFERROR(X188*H188,"0")</f>
        <v>105.84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604.79999999999995</v>
      </c>
      <c r="Z296" s="46">
        <f>IFERROR(X209*H209,"0")</f>
        <v>300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240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277.40000000000003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3412.7999999999997</v>
      </c>
      <c r="B299" s="60">
        <f>SUMPRODUCT(--(BB:BB="ПГП"),--(W:W="кор"),H:H,Y:Y)+SUMPRODUCT(--(BB:BB="ПГП"),--(W:W="кг"),Y:Y)</f>
        <v>1940.6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2025-08-29T09:06:22Z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