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E29F8E2-CBAF-49BC-9D63-4C4CCEF072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32" i="1" l="1"/>
  <c r="X521" i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4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Y429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Y371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Y323" i="1" s="1"/>
  <c r="P319" i="1"/>
  <c r="BP318" i="1"/>
  <c r="BO318" i="1"/>
  <c r="BN318" i="1"/>
  <c r="BM318" i="1"/>
  <c r="Z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Y315" i="1" s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Q532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32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M532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Y253" i="1" s="1"/>
  <c r="P247" i="1"/>
  <c r="X245" i="1"/>
  <c r="X244" i="1"/>
  <c r="BO243" i="1"/>
  <c r="BM243" i="1"/>
  <c r="Y243" i="1"/>
  <c r="Y244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K532" i="1" s="1"/>
  <c r="P229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Y22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Y221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Y209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Y197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J532" i="1" s="1"/>
  <c r="P190" i="1"/>
  <c r="X187" i="1"/>
  <c r="X186" i="1"/>
  <c r="BO185" i="1"/>
  <c r="BM185" i="1"/>
  <c r="Y185" i="1"/>
  <c r="Y186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6" i="1" s="1"/>
  <c r="P167" i="1"/>
  <c r="X165" i="1"/>
  <c r="X164" i="1"/>
  <c r="BO163" i="1"/>
  <c r="BM163" i="1"/>
  <c r="Y163" i="1"/>
  <c r="I532" i="1" s="1"/>
  <c r="P163" i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H532" i="1" s="1"/>
  <c r="P151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Y147" i="1" s="1"/>
  <c r="P145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Y132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Y126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F53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3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3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22" i="1" s="1"/>
  <c r="Y23" i="1"/>
  <c r="X23" i="1"/>
  <c r="BP22" i="1"/>
  <c r="BO22" i="1"/>
  <c r="BN22" i="1"/>
  <c r="BM22" i="1"/>
  <c r="X523" i="1" s="1"/>
  <c r="Z22" i="1"/>
  <c r="Z23" i="1" s="1"/>
  <c r="Y22" i="1"/>
  <c r="H10" i="1"/>
  <c r="A9" i="1"/>
  <c r="F10" i="1" s="1"/>
  <c r="D7" i="1"/>
  <c r="Q6" i="1"/>
  <c r="P2" i="1"/>
  <c r="Y111" i="1" l="1"/>
  <c r="Y117" i="1"/>
  <c r="Y127" i="1"/>
  <c r="Y131" i="1"/>
  <c r="Y148" i="1"/>
  <c r="Y153" i="1"/>
  <c r="Y159" i="1"/>
  <c r="Y183" i="1"/>
  <c r="Y187" i="1"/>
  <c r="Y192" i="1"/>
  <c r="Y198" i="1"/>
  <c r="Y235" i="1"/>
  <c r="BP250" i="1"/>
  <c r="BN250" i="1"/>
  <c r="Z250" i="1"/>
  <c r="BP274" i="1"/>
  <c r="BN274" i="1"/>
  <c r="Z274" i="1"/>
  <c r="BP302" i="1"/>
  <c r="BN302" i="1"/>
  <c r="Z302" i="1"/>
  <c r="BP327" i="1"/>
  <c r="BN327" i="1"/>
  <c r="Z327" i="1"/>
  <c r="Y329" i="1"/>
  <c r="H9" i="1"/>
  <c r="A10" i="1"/>
  <c r="Y33" i="1"/>
  <c r="Y37" i="1"/>
  <c r="Y45" i="1"/>
  <c r="Y526" i="1" s="1"/>
  <c r="Y60" i="1"/>
  <c r="Y66" i="1"/>
  <c r="Y72" i="1"/>
  <c r="Y82" i="1"/>
  <c r="Y86" i="1"/>
  <c r="Y93" i="1"/>
  <c r="Y104" i="1"/>
  <c r="Y138" i="1"/>
  <c r="Y142" i="1"/>
  <c r="Y165" i="1"/>
  <c r="Y177" i="1"/>
  <c r="Y208" i="1"/>
  <c r="Y220" i="1"/>
  <c r="Y226" i="1"/>
  <c r="Y241" i="1"/>
  <c r="Y245" i="1"/>
  <c r="BP259" i="1"/>
  <c r="BN259" i="1"/>
  <c r="Z259" i="1"/>
  <c r="Z276" i="1"/>
  <c r="BP311" i="1"/>
  <c r="BN311" i="1"/>
  <c r="Z311" i="1"/>
  <c r="BP319" i="1"/>
  <c r="BN319" i="1"/>
  <c r="Z319" i="1"/>
  <c r="Z323" i="1" s="1"/>
  <c r="Z329" i="1"/>
  <c r="BP381" i="1"/>
  <c r="BN381" i="1"/>
  <c r="Z381" i="1"/>
  <c r="BP428" i="1"/>
  <c r="BN428" i="1"/>
  <c r="Z428" i="1"/>
  <c r="Y430" i="1"/>
  <c r="Y532" i="1"/>
  <c r="Y434" i="1"/>
  <c r="BP433" i="1"/>
  <c r="BN433" i="1"/>
  <c r="Z433" i="1"/>
  <c r="Z434" i="1" s="1"/>
  <c r="Y435" i="1"/>
  <c r="Y439" i="1"/>
  <c r="BP438" i="1"/>
  <c r="BN438" i="1"/>
  <c r="Z438" i="1"/>
  <c r="Z439" i="1" s="1"/>
  <c r="Y440" i="1"/>
  <c r="AA532" i="1"/>
  <c r="Y458" i="1"/>
  <c r="BP444" i="1"/>
  <c r="BN444" i="1"/>
  <c r="Z444" i="1"/>
  <c r="Y457" i="1"/>
  <c r="BP448" i="1"/>
  <c r="BN448" i="1"/>
  <c r="Z448" i="1"/>
  <c r="BP452" i="1"/>
  <c r="BN452" i="1"/>
  <c r="Z452" i="1"/>
  <c r="F9" i="1"/>
  <c r="J9" i="1"/>
  <c r="B532" i="1"/>
  <c r="X524" i="1"/>
  <c r="X525" i="1" s="1"/>
  <c r="X526" i="1"/>
  <c r="Y24" i="1"/>
  <c r="Z27" i="1"/>
  <c r="Z32" i="1" s="1"/>
  <c r="BN27" i="1"/>
  <c r="Y523" i="1" s="1"/>
  <c r="Z29" i="1"/>
  <c r="BN29" i="1"/>
  <c r="Z31" i="1"/>
  <c r="BN31" i="1"/>
  <c r="Z35" i="1"/>
  <c r="Z36" i="1" s="1"/>
  <c r="BN35" i="1"/>
  <c r="BP35" i="1"/>
  <c r="Y524" i="1" s="1"/>
  <c r="Z41" i="1"/>
  <c r="Z45" i="1" s="1"/>
  <c r="BN41" i="1"/>
  <c r="BP41" i="1"/>
  <c r="Z43" i="1"/>
  <c r="BN43" i="1"/>
  <c r="Y46" i="1"/>
  <c r="D532" i="1"/>
  <c r="Z54" i="1"/>
  <c r="Z59" i="1" s="1"/>
  <c r="BN54" i="1"/>
  <c r="Z56" i="1"/>
  <c r="BN56" i="1"/>
  <c r="Z58" i="1"/>
  <c r="BN58" i="1"/>
  <c r="Y59" i="1"/>
  <c r="Z62" i="1"/>
  <c r="Z66" i="1" s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Z103" i="1" s="1"/>
  <c r="BN96" i="1"/>
  <c r="BP96" i="1"/>
  <c r="Z98" i="1"/>
  <c r="BN98" i="1"/>
  <c r="Z100" i="1"/>
  <c r="BN100" i="1"/>
  <c r="Z102" i="1"/>
  <c r="BN102" i="1"/>
  <c r="Z107" i="1"/>
  <c r="BN107" i="1"/>
  <c r="BP107" i="1"/>
  <c r="Z109" i="1"/>
  <c r="BN109" i="1"/>
  <c r="Y112" i="1"/>
  <c r="Z115" i="1"/>
  <c r="Z117" i="1" s="1"/>
  <c r="BN115" i="1"/>
  <c r="Z121" i="1"/>
  <c r="Z126" i="1" s="1"/>
  <c r="BN121" i="1"/>
  <c r="Z123" i="1"/>
  <c r="BN123" i="1"/>
  <c r="Z125" i="1"/>
  <c r="BN125" i="1"/>
  <c r="Z129" i="1"/>
  <c r="Z131" i="1" s="1"/>
  <c r="BN129" i="1"/>
  <c r="BP129" i="1"/>
  <c r="G532" i="1"/>
  <c r="Z136" i="1"/>
  <c r="Z137" i="1" s="1"/>
  <c r="BN136" i="1"/>
  <c r="Y137" i="1"/>
  <c r="Z140" i="1"/>
  <c r="Z142" i="1" s="1"/>
  <c r="BN140" i="1"/>
  <c r="BP140" i="1"/>
  <c r="Z146" i="1"/>
  <c r="Z147" i="1" s="1"/>
  <c r="BN146" i="1"/>
  <c r="Z151" i="1"/>
  <c r="Z152" i="1" s="1"/>
  <c r="BN151" i="1"/>
  <c r="BP151" i="1"/>
  <c r="Y152" i="1"/>
  <c r="Z155" i="1"/>
  <c r="BN155" i="1"/>
  <c r="BP155" i="1"/>
  <c r="Z157" i="1"/>
  <c r="BN157" i="1"/>
  <c r="Z163" i="1"/>
  <c r="Z164" i="1" s="1"/>
  <c r="BN163" i="1"/>
  <c r="BP163" i="1"/>
  <c r="Y164" i="1"/>
  <c r="Z167" i="1"/>
  <c r="Z176" i="1" s="1"/>
  <c r="BN167" i="1"/>
  <c r="BP167" i="1"/>
  <c r="Z169" i="1"/>
  <c r="BN169" i="1"/>
  <c r="Z171" i="1"/>
  <c r="BN171" i="1"/>
  <c r="Z173" i="1"/>
  <c r="BN173" i="1"/>
  <c r="Z175" i="1"/>
  <c r="BN175" i="1"/>
  <c r="Z179" i="1"/>
  <c r="BN179" i="1"/>
  <c r="BP179" i="1"/>
  <c r="Z181" i="1"/>
  <c r="BN181" i="1"/>
  <c r="Z185" i="1"/>
  <c r="Z186" i="1" s="1"/>
  <c r="BN185" i="1"/>
  <c r="BP185" i="1"/>
  <c r="Z190" i="1"/>
  <c r="Z192" i="1" s="1"/>
  <c r="BN190" i="1"/>
  <c r="BP190" i="1"/>
  <c r="Y193" i="1"/>
  <c r="Z196" i="1"/>
  <c r="Z197" i="1" s="1"/>
  <c r="BN196" i="1"/>
  <c r="Z200" i="1"/>
  <c r="BN200" i="1"/>
  <c r="BP200" i="1"/>
  <c r="Z202" i="1"/>
  <c r="BN202" i="1"/>
  <c r="Z204" i="1"/>
  <c r="BN204" i="1"/>
  <c r="Z206" i="1"/>
  <c r="BN206" i="1"/>
  <c r="Z212" i="1"/>
  <c r="Z220" i="1" s="1"/>
  <c r="BN212" i="1"/>
  <c r="Z214" i="1"/>
  <c r="BN214" i="1"/>
  <c r="Z216" i="1"/>
  <c r="BN216" i="1"/>
  <c r="Z218" i="1"/>
  <c r="BN218" i="1"/>
  <c r="Z224" i="1"/>
  <c r="Z225" i="1" s="1"/>
  <c r="BN224" i="1"/>
  <c r="Z229" i="1"/>
  <c r="Z235" i="1" s="1"/>
  <c r="BN229" i="1"/>
  <c r="BP229" i="1"/>
  <c r="Z231" i="1"/>
  <c r="BN231" i="1"/>
  <c r="Z233" i="1"/>
  <c r="BN233" i="1"/>
  <c r="Y236" i="1"/>
  <c r="Z239" i="1"/>
  <c r="Z240" i="1" s="1"/>
  <c r="BN239" i="1"/>
  <c r="Z243" i="1"/>
  <c r="Z244" i="1" s="1"/>
  <c r="BN243" i="1"/>
  <c r="BP243" i="1"/>
  <c r="Z247" i="1"/>
  <c r="BN247" i="1"/>
  <c r="BP247" i="1"/>
  <c r="BP248" i="1"/>
  <c r="BN248" i="1"/>
  <c r="Z248" i="1"/>
  <c r="Y252" i="1"/>
  <c r="Z261" i="1"/>
  <c r="BP257" i="1"/>
  <c r="BN257" i="1"/>
  <c r="Z257" i="1"/>
  <c r="Y261" i="1"/>
  <c r="BP266" i="1"/>
  <c r="BN266" i="1"/>
  <c r="Z266" i="1"/>
  <c r="Z269" i="1" s="1"/>
  <c r="Y276" i="1"/>
  <c r="BP300" i="1"/>
  <c r="BN300" i="1"/>
  <c r="Z300" i="1"/>
  <c r="Z305" i="1" s="1"/>
  <c r="BP304" i="1"/>
  <c r="BN304" i="1"/>
  <c r="Z304" i="1"/>
  <c r="Y306" i="1"/>
  <c r="Y316" i="1"/>
  <c r="BP308" i="1"/>
  <c r="BN308" i="1"/>
  <c r="Z308" i="1"/>
  <c r="BP333" i="1"/>
  <c r="BN333" i="1"/>
  <c r="Z333" i="1"/>
  <c r="BP341" i="1"/>
  <c r="BN341" i="1"/>
  <c r="Z341" i="1"/>
  <c r="Y343" i="1"/>
  <c r="T532" i="1"/>
  <c r="Y349" i="1"/>
  <c r="BP346" i="1"/>
  <c r="BN346" i="1"/>
  <c r="Z346" i="1"/>
  <c r="Y350" i="1"/>
  <c r="BP356" i="1"/>
  <c r="BN356" i="1"/>
  <c r="Z356" i="1"/>
  <c r="BP360" i="1"/>
  <c r="BN360" i="1"/>
  <c r="Z360" i="1"/>
  <c r="Y362" i="1"/>
  <c r="Y367" i="1"/>
  <c r="BP364" i="1"/>
  <c r="BN364" i="1"/>
  <c r="Z364" i="1"/>
  <c r="Z366" i="1" s="1"/>
  <c r="Y366" i="1"/>
  <c r="BP403" i="1"/>
  <c r="BN403" i="1"/>
  <c r="Z403" i="1"/>
  <c r="BP407" i="1"/>
  <c r="BN407" i="1"/>
  <c r="Z407" i="1"/>
  <c r="Y411" i="1"/>
  <c r="BP415" i="1"/>
  <c r="BN415" i="1"/>
  <c r="Z415" i="1"/>
  <c r="Z416" i="1" s="1"/>
  <c r="Y417" i="1"/>
  <c r="X532" i="1"/>
  <c r="Y423" i="1"/>
  <c r="BP420" i="1"/>
  <c r="BN420" i="1"/>
  <c r="Z420" i="1"/>
  <c r="Z422" i="1" s="1"/>
  <c r="Y422" i="1"/>
  <c r="BP469" i="1"/>
  <c r="BN469" i="1"/>
  <c r="Z469" i="1"/>
  <c r="Y473" i="1"/>
  <c r="Z479" i="1"/>
  <c r="BP477" i="1"/>
  <c r="BN477" i="1"/>
  <c r="Z477" i="1"/>
  <c r="Y479" i="1"/>
  <c r="Z532" i="1"/>
  <c r="L532" i="1"/>
  <c r="Y262" i="1"/>
  <c r="Y270" i="1"/>
  <c r="O532" i="1"/>
  <c r="Y277" i="1"/>
  <c r="Y282" i="1"/>
  <c r="Y291" i="1"/>
  <c r="S532" i="1"/>
  <c r="Y305" i="1"/>
  <c r="BP309" i="1"/>
  <c r="BN309" i="1"/>
  <c r="Z309" i="1"/>
  <c r="BP313" i="1"/>
  <c r="BN313" i="1"/>
  <c r="Z313" i="1"/>
  <c r="Y324" i="1"/>
  <c r="BP321" i="1"/>
  <c r="BN321" i="1"/>
  <c r="Z321" i="1"/>
  <c r="Y330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Z342" i="1" s="1"/>
  <c r="BP348" i="1"/>
  <c r="BN348" i="1"/>
  <c r="Z348" i="1"/>
  <c r="U532" i="1"/>
  <c r="Y361" i="1"/>
  <c r="BP354" i="1"/>
  <c r="BN354" i="1"/>
  <c r="Z354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Y384" i="1"/>
  <c r="BP379" i="1"/>
  <c r="BN379" i="1"/>
  <c r="Z379" i="1"/>
  <c r="Z383" i="1" s="1"/>
  <c r="Y383" i="1"/>
  <c r="BP391" i="1"/>
  <c r="BN391" i="1"/>
  <c r="Z391" i="1"/>
  <c r="Z392" i="1" s="1"/>
  <c r="Y393" i="1"/>
  <c r="Y396" i="1"/>
  <c r="BP395" i="1"/>
  <c r="BN395" i="1"/>
  <c r="Z395" i="1"/>
  <c r="Z396" i="1" s="1"/>
  <c r="Y397" i="1"/>
  <c r="W532" i="1"/>
  <c r="Y412" i="1"/>
  <c r="BP401" i="1"/>
  <c r="BN401" i="1"/>
  <c r="Z401" i="1"/>
  <c r="BP405" i="1"/>
  <c r="BN405" i="1"/>
  <c r="Z405" i="1"/>
  <c r="BP409" i="1"/>
  <c r="BN409" i="1"/>
  <c r="Z409" i="1"/>
  <c r="Y416" i="1"/>
  <c r="BP426" i="1"/>
  <c r="BN426" i="1"/>
  <c r="Z426" i="1"/>
  <c r="Z429" i="1" s="1"/>
  <c r="BP446" i="1"/>
  <c r="BN446" i="1"/>
  <c r="Z446" i="1"/>
  <c r="BP450" i="1"/>
  <c r="BN450" i="1"/>
  <c r="Z450" i="1"/>
  <c r="BP461" i="1"/>
  <c r="BN461" i="1"/>
  <c r="Z461" i="1"/>
  <c r="Z463" i="1" s="1"/>
  <c r="Y463" i="1"/>
  <c r="BP489" i="1"/>
  <c r="BN489" i="1"/>
  <c r="Z489" i="1"/>
  <c r="BP502" i="1"/>
  <c r="BN502" i="1"/>
  <c r="Z502" i="1"/>
  <c r="Y504" i="1"/>
  <c r="Y515" i="1"/>
  <c r="BP511" i="1"/>
  <c r="BN511" i="1"/>
  <c r="Z511" i="1"/>
  <c r="Y516" i="1"/>
  <c r="BP513" i="1"/>
  <c r="BN513" i="1"/>
  <c r="Z513" i="1"/>
  <c r="V532" i="1"/>
  <c r="BP453" i="1"/>
  <c r="BN453" i="1"/>
  <c r="BP455" i="1"/>
  <c r="BN455" i="1"/>
  <c r="Z455" i="1"/>
  <c r="Y464" i="1"/>
  <c r="BP467" i="1"/>
  <c r="BN467" i="1"/>
  <c r="Z467" i="1"/>
  <c r="BP471" i="1"/>
  <c r="BN471" i="1"/>
  <c r="Z471" i="1"/>
  <c r="Z473" i="1" s="1"/>
  <c r="Y480" i="1"/>
  <c r="Y491" i="1"/>
  <c r="BP488" i="1"/>
  <c r="BN488" i="1"/>
  <c r="Z488" i="1"/>
  <c r="BP490" i="1"/>
  <c r="BN490" i="1"/>
  <c r="Z490" i="1"/>
  <c r="Y492" i="1"/>
  <c r="Y503" i="1"/>
  <c r="BP501" i="1"/>
  <c r="BN501" i="1"/>
  <c r="Z501" i="1"/>
  <c r="Z503" i="1" s="1"/>
  <c r="BP512" i="1"/>
  <c r="BN512" i="1"/>
  <c r="Z512" i="1"/>
  <c r="BP514" i="1"/>
  <c r="BN514" i="1"/>
  <c r="Z514" i="1"/>
  <c r="AB532" i="1"/>
  <c r="Y521" i="1"/>
  <c r="Y525" i="1" l="1"/>
  <c r="Z515" i="1"/>
  <c r="Z491" i="1"/>
  <c r="Z361" i="1"/>
  <c r="Z336" i="1"/>
  <c r="Z252" i="1"/>
  <c r="Z208" i="1"/>
  <c r="Z182" i="1"/>
  <c r="Z158" i="1"/>
  <c r="Z111" i="1"/>
  <c r="Z527" i="1" s="1"/>
  <c r="Z457" i="1"/>
  <c r="Z411" i="1"/>
  <c r="Z349" i="1"/>
  <c r="Z315" i="1"/>
  <c r="Y522" i="1"/>
</calcChain>
</file>

<file path=xl/sharedStrings.xml><?xml version="1.0" encoding="utf-8"?>
<sst xmlns="http://schemas.openxmlformats.org/spreadsheetml/2006/main" count="2326" uniqueCount="822">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</sst>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12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45813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100</v>
      </c>
      <c r="Y41" s="57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100</v>
      </c>
      <c r="Y42" s="578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34.25925925925926</v>
      </c>
      <c r="Y45" s="579">
        <f>IFERROR(Y41/H41,"0")+IFERROR(Y42/H42,"0")+IFERROR(Y43/H43,"0")+IFERROR(Y44/H44,"0")</f>
        <v>35</v>
      </c>
      <c r="Z45" s="579">
        <f>IFERROR(IF(Z41="",0,Z41),"0")+IFERROR(IF(Z42="",0,Z42),"0")+IFERROR(IF(Z43="",0,Z43),"0")+IFERROR(IF(Z44="",0,Z44),"0")</f>
        <v>0.4153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200</v>
      </c>
      <c r="Y46" s="579">
        <f>IFERROR(SUM(Y41:Y44),"0")</f>
        <v>208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100</v>
      </c>
      <c r="Y54" s="578">
        <f t="shared" si="6"/>
        <v>108</v>
      </c>
      <c r="Z54" s="36">
        <f>IFERROR(IF(Y54=0,"",ROUNDUP(Y54/H54,0)*0.01898),"")</f>
        <v>0.1898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104.02777777777777</v>
      </c>
      <c r="BN54" s="64">
        <f t="shared" si="8"/>
        <v>112.34999999999998</v>
      </c>
      <c r="BO54" s="64">
        <f t="shared" si="9"/>
        <v>0.14467592592592593</v>
      </c>
      <c r="BP54" s="64">
        <f t="shared" si="10"/>
        <v>0.15625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90</v>
      </c>
      <c r="Y58" s="578">
        <f t="shared" si="6"/>
        <v>90</v>
      </c>
      <c r="Z58" s="36">
        <f>IFERROR(IF(Y58=0,"",ROUNDUP(Y58/H58,0)*0.00902),"")</f>
        <v>0.1804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94.199999999999989</v>
      </c>
      <c r="BN58" s="64">
        <f t="shared" si="8"/>
        <v>94.199999999999989</v>
      </c>
      <c r="BO58" s="64">
        <f t="shared" si="9"/>
        <v>0.15151515151515152</v>
      </c>
      <c r="BP58" s="64">
        <f t="shared" si="10"/>
        <v>0.15151515151515152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29.25925925925926</v>
      </c>
      <c r="Y59" s="579">
        <f>IFERROR(Y53/H53,"0")+IFERROR(Y54/H54,"0")+IFERROR(Y55/H55,"0")+IFERROR(Y56/H56,"0")+IFERROR(Y57/H57,"0")+IFERROR(Y58/H58,"0")</f>
        <v>30</v>
      </c>
      <c r="Z59" s="579">
        <f>IFERROR(IF(Z53="",0,Z53),"0")+IFERROR(IF(Z54="",0,Z54),"0")+IFERROR(IF(Z55="",0,Z55),"0")+IFERROR(IF(Z56="",0,Z56),"0")+IFERROR(IF(Z57="",0,Z57),"0")+IFERROR(IF(Z58="",0,Z58),"0")</f>
        <v>0.37019999999999997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190</v>
      </c>
      <c r="Y60" s="579">
        <f>IFERROR(SUM(Y53:Y58),"0")</f>
        <v>198</v>
      </c>
      <c r="Z60" s="37"/>
      <c r="AA60" s="580"/>
      <c r="AB60" s="580"/>
      <c r="AC60" s="580"/>
    </row>
    <row r="61" spans="1:68" ht="14.25" customHeight="1" x14ac:dyDescent="0.25">
      <c r="A61" s="584" t="s">
        <v>142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150</v>
      </c>
      <c r="Y62" s="578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90</v>
      </c>
      <c r="Y65" s="578">
        <f>IFERROR(IF(X65="",0,CEILING((X65/$H65),1)*$H65),"")</f>
        <v>91.800000000000011</v>
      </c>
      <c r="Z65" s="36">
        <f>IFERROR(IF(Y65=0,"",ROUNDUP(Y65/H65,0)*0.00651),"")</f>
        <v>0.22134000000000001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95.999999999999986</v>
      </c>
      <c r="BN65" s="64">
        <f>IFERROR(Y65*I65/H65,"0")</f>
        <v>97.92</v>
      </c>
      <c r="BO65" s="64">
        <f>IFERROR(1/J65*(X65/H65),"0")</f>
        <v>0.18315018315018314</v>
      </c>
      <c r="BP65" s="64">
        <f>IFERROR(1/J65*(Y65/H65),"0")</f>
        <v>0.18681318681318682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47.222222222222214</v>
      </c>
      <c r="Y66" s="579">
        <f>IFERROR(Y62/H62,"0")+IFERROR(Y63/H63,"0")+IFERROR(Y64/H64,"0")+IFERROR(Y65/H65,"0")</f>
        <v>48</v>
      </c>
      <c r="Z66" s="579">
        <f>IFERROR(IF(Z62="",0,Z62),"0")+IFERROR(IF(Z63="",0,Z63),"0")+IFERROR(IF(Z64="",0,Z64),"0")+IFERROR(IF(Z65="",0,Z65),"0")</f>
        <v>0.48706000000000005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240</v>
      </c>
      <c r="Y67" s="579">
        <f>IFERROR(SUM(Y62:Y65),"0")</f>
        <v>243.00000000000003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177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184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70</v>
      </c>
      <c r="Y90" s="578">
        <f>IFERROR(IF(X90="",0,CEILING((X90/$H90),1)*$H90),"")</f>
        <v>75.600000000000009</v>
      </c>
      <c r="Z90" s="36">
        <f>IFERROR(IF(Y90=0,"",ROUNDUP(Y90/H90,0)*0.01898),"")</f>
        <v>0.13286000000000001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72.819444444444429</v>
      </c>
      <c r="BN90" s="64">
        <f>IFERROR(Y90*I90/H90,"0")</f>
        <v>78.64500000000001</v>
      </c>
      <c r="BO90" s="64">
        <f>IFERROR(1/J90*(X90/H90),"0")</f>
        <v>0.10127314814814814</v>
      </c>
      <c r="BP90" s="64">
        <f>IFERROR(1/J90*(Y90/H90),"0")</f>
        <v>0.109375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75</v>
      </c>
      <c r="Y92" s="578">
        <f>IFERROR(IF(X92="",0,CEILING((X92/$H92),1)*$H92),"")</f>
        <v>76.5</v>
      </c>
      <c r="Z92" s="36">
        <f>IFERROR(IF(Y92=0,"",ROUNDUP(Y92/H92,0)*0.00902),"")</f>
        <v>0.15334</v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78.5</v>
      </c>
      <c r="BN92" s="64">
        <f>IFERROR(Y92*I92/H92,"0")</f>
        <v>80.069999999999993</v>
      </c>
      <c r="BO92" s="64">
        <f>IFERROR(1/J92*(X92/H92),"0")</f>
        <v>0.12626262626262627</v>
      </c>
      <c r="BP92" s="64">
        <f>IFERROR(1/J92*(Y92/H92),"0")</f>
        <v>0.12878787878787878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23.148148148148149</v>
      </c>
      <c r="Y93" s="579">
        <f>IFERROR(Y90/H90,"0")+IFERROR(Y91/H91,"0")+IFERROR(Y92/H92,"0")</f>
        <v>24</v>
      </c>
      <c r="Z93" s="579">
        <f>IFERROR(IF(Z90="",0,Z90),"0")+IFERROR(IF(Z91="",0,Z91),"0")+IFERROR(IF(Z92="",0,Z92),"0")</f>
        <v>0.28620000000000001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145</v>
      </c>
      <c r="Y94" s="579">
        <f>IFERROR(SUM(Y90:Y92),"0")</f>
        <v>152.10000000000002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7">
        <v>200</v>
      </c>
      <c r="Y96" s="578">
        <f t="shared" ref="Y96:Y102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212.81481481481481</v>
      </c>
      <c r="BN96" s="64">
        <f t="shared" ref="BN96:BN102" si="18">IFERROR(Y96*I96/H96,"0")</f>
        <v>215.47499999999999</v>
      </c>
      <c r="BO96" s="64">
        <f t="shared" ref="BO96:BO102" si="19">IFERROR(1/J96*(X96/H96),"0")</f>
        <v>0.38580246913580246</v>
      </c>
      <c r="BP96" s="64">
        <f t="shared" ref="BP96:BP102" si="20">IFERROR(1/J96*(Y96/H96),"0")</f>
        <v>0.390625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13.5</v>
      </c>
      <c r="Y100" s="578">
        <f t="shared" si="16"/>
        <v>13.5</v>
      </c>
      <c r="Z100" s="36">
        <f>IFERROR(IF(Y100=0,"",ROUNDUP(Y100/H100,0)*0.00651),"")</f>
        <v>3.2550000000000003E-2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14.759999999999998</v>
      </c>
      <c r="BN100" s="64">
        <f t="shared" si="18"/>
        <v>14.759999999999998</v>
      </c>
      <c r="BO100" s="64">
        <f t="shared" si="19"/>
        <v>2.7472527472527476E-2</v>
      </c>
      <c r="BP100" s="64">
        <f t="shared" si="20"/>
        <v>2.7472527472527476E-2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29.691358024691358</v>
      </c>
      <c r="Y103" s="579">
        <f>IFERROR(Y96/H96,"0")+IFERROR(Y97/H97,"0")+IFERROR(Y98/H98,"0")+IFERROR(Y99/H99,"0")+IFERROR(Y100/H100,"0")+IFERROR(Y101/H101,"0")+IFERROR(Y102/H102,"0")</f>
        <v>30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0.50705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213.5</v>
      </c>
      <c r="Y104" s="579">
        <f>IFERROR(SUM(Y96:Y102),"0")</f>
        <v>216</v>
      </c>
      <c r="Z104" s="37"/>
      <c r="AA104" s="580"/>
      <c r="AB104" s="580"/>
      <c r="AC104" s="580"/>
    </row>
    <row r="105" spans="1:68" ht="16.5" customHeight="1" x14ac:dyDescent="0.25">
      <c r="A105" s="594" t="s">
        <v>209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60</v>
      </c>
      <c r="Y107" s="578">
        <f>IFERROR(IF(X107="",0,CEILING((X107/$H107),1)*$H107),"")</f>
        <v>64.800000000000011</v>
      </c>
      <c r="Z107" s="36">
        <f>IFERROR(IF(Y107=0,"",ROUNDUP(Y107/H107,0)*0.01898),"")</f>
        <v>0.11388000000000001</v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62.416666666666657</v>
      </c>
      <c r="BN107" s="64">
        <f>IFERROR(Y107*I107/H107,"0")</f>
        <v>67.410000000000011</v>
      </c>
      <c r="BO107" s="64">
        <f>IFERROR(1/J107*(X107/H107),"0")</f>
        <v>8.6805555555555552E-2</v>
      </c>
      <c r="BP107" s="64">
        <f>IFERROR(1/J107*(Y107/H107),"0")</f>
        <v>9.3750000000000014E-2</v>
      </c>
    </row>
    <row r="108" spans="1:68" ht="16.5" customHeight="1" x14ac:dyDescent="0.25">
      <c r="A108" s="54" t="s">
        <v>213</v>
      </c>
      <c r="B108" s="54" t="s">
        <v>214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217</v>
      </c>
      <c r="B110" s="54" t="s">
        <v>218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5.5555555555555554</v>
      </c>
      <c r="Y111" s="579">
        <f>IFERROR(Y107/H107,"0")+IFERROR(Y108/H108,"0")+IFERROR(Y109/H109,"0")+IFERROR(Y110/H110,"0")</f>
        <v>6.0000000000000009</v>
      </c>
      <c r="Z111" s="579">
        <f>IFERROR(IF(Z107="",0,Z107),"0")+IFERROR(IF(Z108="",0,Z108),"0")+IFERROR(IF(Z109="",0,Z109),"0")+IFERROR(IF(Z110="",0,Z110),"0")</f>
        <v>0.11388000000000001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60</v>
      </c>
      <c r="Y112" s="579">
        <f>IFERROR(SUM(Y107:Y110),"0")</f>
        <v>64.800000000000011</v>
      </c>
      <c r="Z112" s="37"/>
      <c r="AA112" s="580"/>
      <c r="AB112" s="580"/>
      <c r="AC112" s="580"/>
    </row>
    <row r="113" spans="1:68" ht="14.25" customHeight="1" x14ac:dyDescent="0.25">
      <c r="A113" s="584" t="s">
        <v>142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219</v>
      </c>
      <c r="B114" s="54" t="s">
        <v>220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225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226</v>
      </c>
      <c r="B120" s="54" t="s">
        <v>227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200</v>
      </c>
      <c r="Y121" s="578">
        <f t="shared" si="21"/>
        <v>202.5</v>
      </c>
      <c r="Z121" s="36">
        <f>IFERROR(IF(Y121=0,"",ROUNDUP(Y121/H121,0)*0.01898),"")</f>
        <v>0.47450000000000003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212.66666666666666</v>
      </c>
      <c r="BN121" s="64">
        <f t="shared" si="23"/>
        <v>215.32499999999999</v>
      </c>
      <c r="BO121" s="64">
        <f t="shared" si="24"/>
        <v>0.38580246913580246</v>
      </c>
      <c r="BP121" s="64">
        <f t="shared" si="25"/>
        <v>0.390625</v>
      </c>
    </row>
    <row r="122" spans="1:68" ht="27" customHeight="1" x14ac:dyDescent="0.25">
      <c r="A122" s="54" t="s">
        <v>231</v>
      </c>
      <c r="B122" s="54" t="s">
        <v>232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13.5</v>
      </c>
      <c r="Y123" s="578">
        <f t="shared" si="21"/>
        <v>13.5</v>
      </c>
      <c r="Z123" s="36">
        <f>IFERROR(IF(Y123=0,"",ROUNDUP(Y123/H123,0)*0.00651),"")</f>
        <v>3.2550000000000003E-2</v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14.759999999999998</v>
      </c>
      <c r="BN123" s="64">
        <f t="shared" si="23"/>
        <v>14.759999999999998</v>
      </c>
      <c r="BO123" s="64">
        <f t="shared" si="24"/>
        <v>2.7472527472527476E-2</v>
      </c>
      <c r="BP123" s="64">
        <f t="shared" si="25"/>
        <v>2.7472527472527476E-2</v>
      </c>
    </row>
    <row r="124" spans="1:68" ht="16.5" customHeight="1" x14ac:dyDescent="0.25">
      <c r="A124" s="54" t="s">
        <v>235</v>
      </c>
      <c r="B124" s="54" t="s">
        <v>236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29.691358024691358</v>
      </c>
      <c r="Y126" s="579">
        <f>IFERROR(Y120/H120,"0")+IFERROR(Y121/H121,"0")+IFERROR(Y122/H122,"0")+IFERROR(Y123/H123,"0")+IFERROR(Y124/H124,"0")+IFERROR(Y125/H125,"0")</f>
        <v>30</v>
      </c>
      <c r="Z126" s="579">
        <f>IFERROR(IF(Z120="",0,Z120),"0")+IFERROR(IF(Z121="",0,Z121),"0")+IFERROR(IF(Z122="",0,Z122),"0")+IFERROR(IF(Z123="",0,Z123),"0")+IFERROR(IF(Z124="",0,Z124),"0")+IFERROR(IF(Z125="",0,Z125),"0")</f>
        <v>0.50705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213.5</v>
      </c>
      <c r="Y127" s="579">
        <f>IFERROR(SUM(Y120:Y125),"0")</f>
        <v>216</v>
      </c>
      <c r="Z127" s="37"/>
      <c r="AA127" s="580"/>
      <c r="AB127" s="580"/>
      <c r="AC127" s="580"/>
    </row>
    <row r="128" spans="1:68" ht="14.25" customHeight="1" x14ac:dyDescent="0.25">
      <c r="A128" s="584" t="s">
        <v>177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241</v>
      </c>
      <c r="B129" s="54" t="s">
        <v>242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244</v>
      </c>
      <c r="B130" s="54" t="s">
        <v>245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247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248</v>
      </c>
      <c r="B135" s="54" t="s">
        <v>249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16</v>
      </c>
      <c r="Y136" s="578">
        <f>IFERROR(IF(X136="",0,CEILING((X136/$H136),1)*$H136),"")</f>
        <v>16</v>
      </c>
      <c r="Z136" s="36">
        <f>IFERROR(IF(Y136=0,"",ROUNDUP(Y136/H136,0)*0.00651),"")</f>
        <v>3.2550000000000003E-2</v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16.899999999999999</v>
      </c>
      <c r="BN136" s="64">
        <f>IFERROR(Y136*I136/H136,"0")</f>
        <v>16.899999999999999</v>
      </c>
      <c r="BO136" s="64">
        <f>IFERROR(1/J136*(X136/H136),"0")</f>
        <v>2.7472527472527476E-2</v>
      </c>
      <c r="BP136" s="64">
        <f>IFERROR(1/J136*(Y136/H136),"0")</f>
        <v>2.7472527472527476E-2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5</v>
      </c>
      <c r="Y137" s="579">
        <f>IFERROR(Y135/H135,"0")+IFERROR(Y136/H136,"0")</f>
        <v>5</v>
      </c>
      <c r="Z137" s="579">
        <f>IFERROR(IF(Z135="",0,Z135),"0")+IFERROR(IF(Z136="",0,Z136),"0")</f>
        <v>3.2550000000000003E-2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16</v>
      </c>
      <c r="Y138" s="579">
        <f>IFERROR(SUM(Y135:Y136),"0")</f>
        <v>16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252</v>
      </c>
      <c r="B140" s="54" t="s">
        <v>253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7</v>
      </c>
      <c r="Y141" s="578">
        <f>IFERROR(IF(X141="",0,CEILING((X141/$H141),1)*$H141),"")</f>
        <v>8.3999999999999986</v>
      </c>
      <c r="Z141" s="36">
        <f>IFERROR(IF(Y141=0,"",ROUNDUP(Y141/H141,0)*0.00651),"")</f>
        <v>1.9529999999999999E-2</v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7.67</v>
      </c>
      <c r="BN141" s="64">
        <f>IFERROR(Y141*I141/H141,"0")</f>
        <v>9.2039999999999988</v>
      </c>
      <c r="BO141" s="64">
        <f>IFERROR(1/J141*(X141/H141),"0")</f>
        <v>1.3736263736263738E-2</v>
      </c>
      <c r="BP141" s="64">
        <f>IFERROR(1/J141*(Y141/H141),"0")</f>
        <v>1.6483516483516484E-2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2.5</v>
      </c>
      <c r="Y142" s="579">
        <f>IFERROR(Y140/H140,"0")+IFERROR(Y141/H141,"0")</f>
        <v>2.9999999999999996</v>
      </c>
      <c r="Z142" s="579">
        <f>IFERROR(IF(Z140="",0,Z140),"0")+IFERROR(IF(Z141="",0,Z141),"0")</f>
        <v>1.9529999999999999E-2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7</v>
      </c>
      <c r="Y143" s="579">
        <f>IFERROR(SUM(Y140:Y141),"0")</f>
        <v>8.3999999999999986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256</v>
      </c>
      <c r="B145" s="54" t="s">
        <v>257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6.6000000000000014</v>
      </c>
      <c r="Y146" s="578">
        <f>IFERROR(IF(X146="",0,CEILING((X146/$H146),1)*$H146),"")</f>
        <v>7.92</v>
      </c>
      <c r="Z146" s="36">
        <f>IFERROR(IF(Y146=0,"",ROUNDUP(Y146/H146,0)*0.00651),"")</f>
        <v>1.9529999999999999E-2</v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7.2700000000000005</v>
      </c>
      <c r="BN146" s="64">
        <f>IFERROR(Y146*I146/H146,"0")</f>
        <v>8.7240000000000002</v>
      </c>
      <c r="BO146" s="64">
        <f>IFERROR(1/J146*(X146/H146),"0")</f>
        <v>1.373626373626374E-2</v>
      </c>
      <c r="BP146" s="64">
        <f>IFERROR(1/J146*(Y146/H146),"0")</f>
        <v>1.6483516483516484E-2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2.5000000000000004</v>
      </c>
      <c r="Y147" s="579">
        <f>IFERROR(Y145/H145,"0")+IFERROR(Y146/H146,"0")</f>
        <v>3</v>
      </c>
      <c r="Z147" s="579">
        <f>IFERROR(IF(Z145="",0,Z145),"0")+IFERROR(IF(Z146="",0,Z146),"0")</f>
        <v>1.9529999999999999E-2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6.6000000000000014</v>
      </c>
      <c r="Y148" s="579">
        <f>IFERROR(SUM(Y145:Y146),"0")</f>
        <v>7.92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262</v>
      </c>
      <c r="B155" s="54" t="s">
        <v>263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265</v>
      </c>
      <c r="B156" s="54" t="s">
        <v>266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20</v>
      </c>
      <c r="Y156" s="578">
        <f>IFERROR(IF(X156="",0,CEILING((X156/$H156),1)*$H156),"")</f>
        <v>21</v>
      </c>
      <c r="Z156" s="36">
        <f>IFERROR(IF(Y156=0,"",ROUNDUP(Y156/H156,0)*0.00651),"")</f>
        <v>3.2550000000000003E-2</v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21.285714285714281</v>
      </c>
      <c r="BN156" s="64">
        <f>IFERROR(Y156*I156/H156,"0")</f>
        <v>22.349999999999998</v>
      </c>
      <c r="BO156" s="64">
        <f>IFERROR(1/J156*(X156/H156),"0")</f>
        <v>2.6164311878597593E-2</v>
      </c>
      <c r="BP156" s="64">
        <f>IFERROR(1/J156*(Y156/H156),"0")</f>
        <v>2.7472527472527476E-2</v>
      </c>
    </row>
    <row r="157" spans="1:68" ht="27" customHeight="1" x14ac:dyDescent="0.25">
      <c r="A157" s="54" t="s">
        <v>268</v>
      </c>
      <c r="B157" s="54" t="s">
        <v>269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70</v>
      </c>
      <c r="Y157" s="578">
        <f>IFERROR(IF(X157="",0,CEILING((X157/$H157),1)*$H157),"")</f>
        <v>72</v>
      </c>
      <c r="Z157" s="36">
        <f>IFERROR(IF(Y157=0,"",ROUNDUP(Y157/H157,0)*0.01898),"")</f>
        <v>0.15184</v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74.550000000000011</v>
      </c>
      <c r="BN157" s="64">
        <f>IFERROR(Y157*I157/H157,"0")</f>
        <v>76.680000000000007</v>
      </c>
      <c r="BO157" s="64">
        <f>IFERROR(1/J157*(X157/H157),"0")</f>
        <v>0.12152777777777778</v>
      </c>
      <c r="BP157" s="64">
        <f>IFERROR(1/J157*(Y157/H157),"0")</f>
        <v>0.125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12.53968253968254</v>
      </c>
      <c r="Y158" s="579">
        <f>IFERROR(Y155/H155,"0")+IFERROR(Y156/H156,"0")+IFERROR(Y157/H157,"0")</f>
        <v>13</v>
      </c>
      <c r="Z158" s="579">
        <f>IFERROR(IF(Z155="",0,Z155),"0")+IFERROR(IF(Z156="",0,Z156),"0")+IFERROR(IF(Z157="",0,Z157),"0")</f>
        <v>0.18439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90</v>
      </c>
      <c r="Y159" s="579">
        <f>IFERROR(SUM(Y155:Y157),"0")</f>
        <v>93</v>
      </c>
      <c r="Z159" s="37"/>
      <c r="AA159" s="580"/>
      <c r="AB159" s="580"/>
      <c r="AC159" s="580"/>
    </row>
    <row r="160" spans="1:68" ht="27.75" customHeight="1" x14ac:dyDescent="0.2">
      <c r="A160" s="598" t="s">
        <v>271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272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142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273</v>
      </c>
      <c r="B163" s="54" t="s">
        <v>274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276</v>
      </c>
      <c r="B167" s="54" t="s">
        <v>277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21</v>
      </c>
      <c r="Y170" s="578">
        <f t="shared" si="26"/>
        <v>21</v>
      </c>
      <c r="Z170" s="36">
        <f>IFERROR(IF(Y170=0,"",ROUNDUP(Y170/H170,0)*0.00502),"")</f>
        <v>5.0200000000000002E-2</v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22.299999999999997</v>
      </c>
      <c r="BN170" s="64">
        <f t="shared" si="28"/>
        <v>22.299999999999997</v>
      </c>
      <c r="BO170" s="64">
        <f t="shared" si="29"/>
        <v>4.2735042735042736E-2</v>
      </c>
      <c r="BP170" s="64">
        <f t="shared" si="30"/>
        <v>4.2735042735042736E-2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294</v>
      </c>
      <c r="B174" s="54" t="s">
        <v>295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296</v>
      </c>
      <c r="B175" s="54" t="s">
        <v>297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10</v>
      </c>
      <c r="Y176" s="579">
        <f>IFERROR(Y167/H167,"0")+IFERROR(Y168/H168,"0")+IFERROR(Y169/H169,"0")+IFERROR(Y170/H170,"0")+IFERROR(Y171/H171,"0")+IFERROR(Y172/H172,"0")+IFERROR(Y173/H173,"0")+IFERROR(Y174/H174,"0")+IFERROR(Y175/H175,"0")</f>
        <v>10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5.0200000000000002E-2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21</v>
      </c>
      <c r="Y177" s="579">
        <f>IFERROR(SUM(Y167:Y175),"0")</f>
        <v>21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309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310</v>
      </c>
      <c r="B185" s="54" t="s">
        <v>311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312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313</v>
      </c>
      <c r="B190" s="54" t="s">
        <v>314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142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318</v>
      </c>
      <c r="B195" s="54" t="s">
        <v>319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321</v>
      </c>
      <c r="B196" s="54" t="s">
        <v>322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323</v>
      </c>
      <c r="B200" s="54" t="s">
        <v>324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50</v>
      </c>
      <c r="Y200" s="578">
        <f t="shared" ref="Y200:Y207" si="31">IFERROR(IF(X200="",0,CEILING((X200/$H200),1)*$H200),"")</f>
        <v>54</v>
      </c>
      <c r="Z200" s="36">
        <f>IFERROR(IF(Y200=0,"",ROUNDUP(Y200/H200,0)*0.00902),"")</f>
        <v>9.0200000000000002E-2</v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51.944444444444443</v>
      </c>
      <c r="BN200" s="64">
        <f t="shared" ref="BN200:BN207" si="33">IFERROR(Y200*I200/H200,"0")</f>
        <v>56.099999999999994</v>
      </c>
      <c r="BO200" s="64">
        <f t="shared" ref="BO200:BO207" si="34">IFERROR(1/J200*(X200/H200),"0")</f>
        <v>7.0145903479236812E-2</v>
      </c>
      <c r="BP200" s="64">
        <f t="shared" ref="BP200:BP207" si="35">IFERROR(1/J200*(Y200/H200),"0")</f>
        <v>7.575757575757576E-2</v>
      </c>
    </row>
    <row r="201" spans="1:68" ht="27" customHeight="1" x14ac:dyDescent="0.25">
      <c r="A201" s="54" t="s">
        <v>326</v>
      </c>
      <c r="B201" s="54" t="s">
        <v>327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20</v>
      </c>
      <c r="Y201" s="578">
        <f t="shared" si="31"/>
        <v>21.6</v>
      </c>
      <c r="Z201" s="36">
        <f>IFERROR(IF(Y201=0,"",ROUNDUP(Y201/H201,0)*0.00902),"")</f>
        <v>3.6080000000000001E-2</v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20.777777777777779</v>
      </c>
      <c r="BN201" s="64">
        <f t="shared" si="33"/>
        <v>22.44</v>
      </c>
      <c r="BO201" s="64">
        <f t="shared" si="34"/>
        <v>2.8058361391694722E-2</v>
      </c>
      <c r="BP201" s="64">
        <f t="shared" si="35"/>
        <v>3.0303030303030304E-2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27</v>
      </c>
      <c r="Y202" s="578">
        <f t="shared" si="31"/>
        <v>27</v>
      </c>
      <c r="Z202" s="36">
        <f>IFERROR(IF(Y202=0,"",ROUNDUP(Y202/H202,0)*0.00902),"")</f>
        <v>4.5100000000000001E-2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28.049999999999997</v>
      </c>
      <c r="BN202" s="64">
        <f t="shared" si="33"/>
        <v>28.049999999999997</v>
      </c>
      <c r="BO202" s="64">
        <f t="shared" si="34"/>
        <v>3.787878787878788E-2</v>
      </c>
      <c r="BP202" s="64">
        <f t="shared" si="35"/>
        <v>3.787878787878788E-2</v>
      </c>
    </row>
    <row r="203" spans="1:68" ht="27" customHeight="1" x14ac:dyDescent="0.25">
      <c r="A203" s="54" t="s">
        <v>332</v>
      </c>
      <c r="B203" s="54" t="s">
        <v>333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20</v>
      </c>
      <c r="Y203" s="578">
        <f t="shared" si="31"/>
        <v>21.6</v>
      </c>
      <c r="Z203" s="36">
        <f>IFERROR(IF(Y203=0,"",ROUNDUP(Y203/H203,0)*0.00902),"")</f>
        <v>3.6080000000000001E-2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20.777777777777779</v>
      </c>
      <c r="BN203" s="64">
        <f t="shared" si="33"/>
        <v>22.44</v>
      </c>
      <c r="BO203" s="64">
        <f t="shared" si="34"/>
        <v>2.8058361391694722E-2</v>
      </c>
      <c r="BP203" s="64">
        <f t="shared" si="35"/>
        <v>3.0303030303030304E-2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21.666666666666664</v>
      </c>
      <c r="Y208" s="579">
        <f>IFERROR(Y200/H200,"0")+IFERROR(Y201/H201,"0")+IFERROR(Y202/H202,"0")+IFERROR(Y203/H203,"0")+IFERROR(Y204/H204,"0")+IFERROR(Y205/H205,"0")+IFERROR(Y206/H206,"0")+IFERROR(Y207/H207,"0")</f>
        <v>23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0.20746000000000001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117</v>
      </c>
      <c r="Y209" s="579">
        <f>IFERROR(SUM(Y200:Y207),"0")</f>
        <v>124.19999999999999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343</v>
      </c>
      <c r="B211" s="54" t="s">
        <v>344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customHeight="1" x14ac:dyDescent="0.25">
      <c r="A222" s="584" t="s">
        <v>177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367</v>
      </c>
      <c r="B223" s="54" t="s">
        <v>368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373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374</v>
      </c>
      <c r="B229" s="54" t="s">
        <v>375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142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389</v>
      </c>
      <c r="B238" s="54" t="s">
        <v>390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389</v>
      </c>
      <c r="B239" s="54" t="s">
        <v>392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393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394</v>
      </c>
      <c r="B243" s="54" t="s">
        <v>395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397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407</v>
      </c>
      <c r="B251" s="54" t="s">
        <v>408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410</v>
      </c>
      <c r="B256" s="54" t="s">
        <v>411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416</v>
      </c>
      <c r="B258" s="54" t="s">
        <v>417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419</v>
      </c>
      <c r="B259" s="54" t="s">
        <v>420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426</v>
      </c>
      <c r="B265" s="54" t="s">
        <v>427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428</v>
      </c>
      <c r="B266" s="54" t="s">
        <v>429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431</v>
      </c>
      <c r="B267" s="54" t="s">
        <v>432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434</v>
      </c>
      <c r="B268" s="54" t="s">
        <v>435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436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439</v>
      </c>
      <c r="B273" s="54" t="s">
        <v>440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442</v>
      </c>
      <c r="B274" s="54" t="s">
        <v>443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445</v>
      </c>
      <c r="B275" s="54" t="s">
        <v>446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594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449</v>
      </c>
      <c r="B280" s="54" t="s">
        <v>450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452</v>
      </c>
      <c r="B284" s="54" t="s">
        <v>453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456</v>
      </c>
      <c r="B289" s="54" t="s">
        <v>457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459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460</v>
      </c>
      <c r="B294" s="54" t="s">
        <v>461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464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465</v>
      </c>
      <c r="B299" s="54" t="s">
        <v>466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468</v>
      </c>
      <c r="B300" s="54" t="s">
        <v>469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30</v>
      </c>
      <c r="Y309" s="578">
        <f t="shared" si="52"/>
        <v>33.6</v>
      </c>
      <c r="Z309" s="36">
        <f>IFERROR(IF(Y309=0,"",ROUNDUP(Y309/H309,0)*0.00902),"")</f>
        <v>7.2160000000000002E-2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31.928571428571427</v>
      </c>
      <c r="BN309" s="64">
        <f t="shared" si="54"/>
        <v>35.76</v>
      </c>
      <c r="BO309" s="64">
        <f t="shared" si="55"/>
        <v>5.4112554112554112E-2</v>
      </c>
      <c r="BP309" s="64">
        <f t="shared" si="56"/>
        <v>6.0606060606060608E-2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14</v>
      </c>
      <c r="Y311" s="578">
        <f t="shared" si="52"/>
        <v>14.700000000000001</v>
      </c>
      <c r="Z311" s="36">
        <f>IFERROR(IF(Y311=0,"",ROUNDUP(Y311/H311,0)*0.00502),"")</f>
        <v>3.5140000000000005E-2</v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14.866666666666665</v>
      </c>
      <c r="BN311" s="64">
        <f t="shared" si="54"/>
        <v>15.61</v>
      </c>
      <c r="BO311" s="64">
        <f t="shared" si="55"/>
        <v>2.8490028490028491E-2</v>
      </c>
      <c r="BP311" s="64">
        <f t="shared" si="56"/>
        <v>2.9914529914529919E-2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28</v>
      </c>
      <c r="Y312" s="578">
        <f t="shared" si="52"/>
        <v>29.400000000000002</v>
      </c>
      <c r="Z312" s="36">
        <f>IFERROR(IF(Y312=0,"",ROUNDUP(Y312/H312,0)*0.00502),"")</f>
        <v>7.0280000000000009E-2</v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29.333333333333336</v>
      </c>
      <c r="BN312" s="64">
        <f t="shared" si="54"/>
        <v>30.8</v>
      </c>
      <c r="BO312" s="64">
        <f t="shared" si="55"/>
        <v>5.6980056980056981E-2</v>
      </c>
      <c r="BP312" s="64">
        <f t="shared" si="56"/>
        <v>5.9829059829059839E-2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27.142857142857139</v>
      </c>
      <c r="Y315" s="579">
        <f>IFERROR(Y308/H308,"0")+IFERROR(Y309/H309,"0")+IFERROR(Y310/H310,"0")+IFERROR(Y311/H311,"0")+IFERROR(Y312/H312,"0")+IFERROR(Y313/H313,"0")+IFERROR(Y314/H314,"0")</f>
        <v>29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0.17758000000000002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72</v>
      </c>
      <c r="Y316" s="579">
        <f>IFERROR(SUM(Y308:Y314),"0")</f>
        <v>77.7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450</v>
      </c>
      <c r="Y318" s="578">
        <f>IFERROR(IF(X318="",0,CEILING((X318/$H318),1)*$H318),"")</f>
        <v>452.4</v>
      </c>
      <c r="Z318" s="36">
        <f>IFERROR(IF(Y318=0,"",ROUNDUP(Y318/H318,0)*0.01898),"")</f>
        <v>1.10084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479.59615384615392</v>
      </c>
      <c r="BN318" s="64">
        <f>IFERROR(Y318*I318/H318,"0")</f>
        <v>482.154</v>
      </c>
      <c r="BO318" s="64">
        <f>IFERROR(1/J318*(X318/H318),"0")</f>
        <v>0.90144230769230771</v>
      </c>
      <c r="BP318" s="64">
        <f>IFERROR(1/J318*(Y318/H318),"0")</f>
        <v>0.90625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57.692307692307693</v>
      </c>
      <c r="Y323" s="579">
        <f>IFERROR(Y318/H318,"0")+IFERROR(Y319/H319,"0")+IFERROR(Y320/H320,"0")+IFERROR(Y321/H321,"0")+IFERROR(Y322/H322,"0")</f>
        <v>58</v>
      </c>
      <c r="Z323" s="579">
        <f>IFERROR(IF(Z318="",0,Z318),"0")+IFERROR(IF(Z319="",0,Z319),"0")+IFERROR(IF(Z320="",0,Z320),"0")+IFERROR(IF(Z321="",0,Z321),"0")+IFERROR(IF(Z322="",0,Z322),"0")</f>
        <v>1.10084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450</v>
      </c>
      <c r="Y324" s="579">
        <f>IFERROR(SUM(Y318:Y322),"0")</f>
        <v>452.4</v>
      </c>
      <c r="Z324" s="37"/>
      <c r="AA324" s="580"/>
      <c r="AB324" s="580"/>
      <c r="AC324" s="580"/>
    </row>
    <row r="325" spans="1:68" ht="14.25" customHeight="1" x14ac:dyDescent="0.25">
      <c r="A325" s="584" t="s">
        <v>177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10.5</v>
      </c>
      <c r="Y348" s="578">
        <f>IFERROR(IF(X348="",0,CEILING((X348/$H348),1)*$H348),"")</f>
        <v>10.5</v>
      </c>
      <c r="Z348" s="36">
        <f>IFERROR(IF(Y348=0,"",ROUNDUP(Y348/H348,0)*0.00651),"")</f>
        <v>3.2550000000000003E-2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11.7</v>
      </c>
      <c r="BN348" s="64">
        <f>IFERROR(Y348*I348/H348,"0")</f>
        <v>11.7</v>
      </c>
      <c r="BO348" s="64">
        <f>IFERROR(1/J348*(X348/H348),"0")</f>
        <v>2.7472527472527476E-2</v>
      </c>
      <c r="BP348" s="64">
        <f>IFERROR(1/J348*(Y348/H348),"0")</f>
        <v>2.7472527472527476E-2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5</v>
      </c>
      <c r="Y349" s="579">
        <f>IFERROR(Y346/H346,"0")+IFERROR(Y347/H347,"0")+IFERROR(Y348/H348,"0")</f>
        <v>5</v>
      </c>
      <c r="Z349" s="579">
        <f>IFERROR(IF(Z346="",0,Z346),"0")+IFERROR(IF(Z347="",0,Z347),"0")+IFERROR(IF(Z348="",0,Z348),"0")</f>
        <v>3.2550000000000003E-2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10.5</v>
      </c>
      <c r="Y350" s="579">
        <f>IFERROR(SUM(Y346:Y348),"0")</f>
        <v>10.5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150</v>
      </c>
      <c r="Y354" s="578">
        <f t="shared" ref="Y354:Y360" si="57"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154.80000000000001</v>
      </c>
      <c r="BN354" s="64">
        <f t="shared" ref="BN354:BN360" si="59">IFERROR(Y354*I354/H354,"0")</f>
        <v>154.80000000000001</v>
      </c>
      <c r="BO354" s="64">
        <f t="shared" ref="BO354:BO360" si="60">IFERROR(1/J354*(X354/H354),"0")</f>
        <v>0.20833333333333331</v>
      </c>
      <c r="BP354" s="64">
        <f t="shared" ref="BP354:BP360" si="61">IFERROR(1/J354*(Y354/H354),"0")</f>
        <v>0.20833333333333331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250</v>
      </c>
      <c r="Y355" s="578">
        <f t="shared" si="57"/>
        <v>255</v>
      </c>
      <c r="Z355" s="36">
        <f>IFERROR(IF(Y355=0,"",ROUNDUP(Y355/H355,0)*0.02175),"")</f>
        <v>0.36974999999999997</v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258</v>
      </c>
      <c r="BN355" s="64">
        <f t="shared" si="59"/>
        <v>263.16000000000003</v>
      </c>
      <c r="BO355" s="64">
        <f t="shared" si="60"/>
        <v>0.34722222222222221</v>
      </c>
      <c r="BP355" s="64">
        <f t="shared" si="61"/>
        <v>0.35416666666666663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600</v>
      </c>
      <c r="Y357" s="578">
        <f t="shared" si="57"/>
        <v>600</v>
      </c>
      <c r="Z357" s="36">
        <f>IFERROR(IF(Y357=0,"",ROUNDUP(Y357/H357,0)*0.02175),"")</f>
        <v>0.86999999999999988</v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619.20000000000005</v>
      </c>
      <c r="BN357" s="64">
        <f t="shared" si="59"/>
        <v>619.20000000000005</v>
      </c>
      <c r="BO357" s="64">
        <f t="shared" si="60"/>
        <v>0.83333333333333326</v>
      </c>
      <c r="BP357" s="64">
        <f t="shared" si="61"/>
        <v>0.83333333333333326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66.666666666666671</v>
      </c>
      <c r="Y361" s="579">
        <f>IFERROR(Y354/H354,"0")+IFERROR(Y355/H355,"0")+IFERROR(Y356/H356,"0")+IFERROR(Y357/H357,"0")+IFERROR(Y358/H358,"0")+IFERROR(Y359/H359,"0")+IFERROR(Y360/H360,"0")</f>
        <v>67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1.4572499999999997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1000</v>
      </c>
      <c r="Y362" s="579">
        <f>IFERROR(SUM(Y354:Y360),"0")</f>
        <v>1005</v>
      </c>
      <c r="Z362" s="37"/>
      <c r="AA362" s="580"/>
      <c r="AB362" s="580"/>
      <c r="AC362" s="580"/>
    </row>
    <row r="363" spans="1:68" ht="14.25" customHeight="1" x14ac:dyDescent="0.25">
      <c r="A363" s="584" t="s">
        <v>142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300</v>
      </c>
      <c r="Y364" s="578">
        <f>IFERROR(IF(X364="",0,CEILING((X364/$H364),1)*$H364),"")</f>
        <v>300</v>
      </c>
      <c r="Z364" s="36">
        <f>IFERROR(IF(Y364=0,"",ROUNDUP(Y364/H364,0)*0.02175),"")</f>
        <v>0.43499999999999994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309.60000000000002</v>
      </c>
      <c r="BN364" s="64">
        <f>IFERROR(Y364*I364/H364,"0")</f>
        <v>309.60000000000002</v>
      </c>
      <c r="BO364" s="64">
        <f>IFERROR(1/J364*(X364/H364),"0")</f>
        <v>0.41666666666666663</v>
      </c>
      <c r="BP364" s="64">
        <f>IFERROR(1/J364*(Y364/H364),"0")</f>
        <v>0.41666666666666663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20</v>
      </c>
      <c r="Y366" s="579">
        <f>IFERROR(Y364/H364,"0")+IFERROR(Y365/H365,"0")</f>
        <v>20</v>
      </c>
      <c r="Z366" s="579">
        <f>IFERROR(IF(Z364="",0,Z364),"0")+IFERROR(IF(Z365="",0,Z365),"0")</f>
        <v>0.43499999999999994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300</v>
      </c>
      <c r="Y367" s="579">
        <f>IFERROR(SUM(Y364:Y365),"0")</f>
        <v>300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177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80</v>
      </c>
      <c r="Y380" s="578">
        <f>IFERROR(IF(X380="",0,CEILING((X380/$H380),1)*$H380),"")</f>
        <v>86.4</v>
      </c>
      <c r="Z380" s="36">
        <f>IFERROR(IF(Y380=0,"",ROUNDUP(Y380/H380,0)*0.01898),"")</f>
        <v>0.15184</v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83.222222222222214</v>
      </c>
      <c r="BN380" s="64">
        <f>IFERROR(Y380*I380/H380,"0")</f>
        <v>89.88</v>
      </c>
      <c r="BO380" s="64">
        <f>IFERROR(1/J380*(X380/H380),"0")</f>
        <v>0.11574074074074073</v>
      </c>
      <c r="BP380" s="64">
        <f>IFERROR(1/J380*(Y380/H380),"0")</f>
        <v>0.125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500</v>
      </c>
      <c r="Y381" s="578">
        <f>IFERROR(IF(X381="",0,CEILING((X381/$H381),1)*$H381),"")</f>
        <v>504</v>
      </c>
      <c r="Z381" s="36">
        <f>IFERROR(IF(Y381=0,"",ROUNDUP(Y381/H381,0)*0.01898),"")</f>
        <v>0.79715999999999998</v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518.125</v>
      </c>
      <c r="BN381" s="64">
        <f>IFERROR(Y381*I381/H381,"0")</f>
        <v>522.2700000000001</v>
      </c>
      <c r="BO381" s="64">
        <f>IFERROR(1/J381*(X381/H381),"0")</f>
        <v>0.65104166666666663</v>
      </c>
      <c r="BP381" s="64">
        <f>IFERROR(1/J381*(Y381/H381),"0")</f>
        <v>0.65625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160</v>
      </c>
      <c r="Y382" s="578">
        <f>IFERROR(IF(X382="",0,CEILING((X382/$H382),1)*$H382),"")</f>
        <v>160</v>
      </c>
      <c r="Z382" s="36">
        <f>IFERROR(IF(Y382=0,"",ROUNDUP(Y382/H382,0)*0.00902),"")</f>
        <v>0.36080000000000001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168.4</v>
      </c>
      <c r="BN382" s="64">
        <f>IFERROR(Y382*I382/H382,"0")</f>
        <v>168.4</v>
      </c>
      <c r="BO382" s="64">
        <f>IFERROR(1/J382*(X382/H382),"0")</f>
        <v>0.30303030303030304</v>
      </c>
      <c r="BP382" s="64">
        <f>IFERROR(1/J382*(Y382/H382),"0")</f>
        <v>0.30303030303030304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89.074074074074076</v>
      </c>
      <c r="Y383" s="579">
        <f>IFERROR(Y379/H379,"0")+IFERROR(Y380/H380,"0")+IFERROR(Y381/H381,"0")+IFERROR(Y382/H382,"0")</f>
        <v>90</v>
      </c>
      <c r="Z383" s="579">
        <f>IFERROR(IF(Z379="",0,Z379),"0")+IFERROR(IF(Z380="",0,Z380),"0")+IFERROR(IF(Z381="",0,Z381),"0")+IFERROR(IF(Z382="",0,Z382),"0")</f>
        <v>1.3098000000000001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740</v>
      </c>
      <c r="Y384" s="579">
        <f>IFERROR(SUM(Y379:Y382),"0")</f>
        <v>750.4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40</v>
      </c>
      <c r="Y386" s="578">
        <f>IFERROR(IF(X386="",0,CEILING((X386/$H386),1)*$H386),"")</f>
        <v>43.8</v>
      </c>
      <c r="Z386" s="36">
        <f>IFERROR(IF(Y386=0,"",ROUNDUP(Y386/H386,0)*0.00902),"")</f>
        <v>9.0200000000000002E-2</v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42.465753424657535</v>
      </c>
      <c r="BN386" s="64">
        <f>IFERROR(Y386*I386/H386,"0")</f>
        <v>46.500000000000007</v>
      </c>
      <c r="BO386" s="64">
        <f>IFERROR(1/J386*(X386/H386),"0")</f>
        <v>6.9185000691850018E-2</v>
      </c>
      <c r="BP386" s="64">
        <f>IFERROR(1/J386*(Y386/H386),"0")</f>
        <v>7.575757575757576E-2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9.1324200913242013</v>
      </c>
      <c r="Y387" s="579">
        <f>IFERROR(Y386/H386,"0")</f>
        <v>10</v>
      </c>
      <c r="Z387" s="579">
        <f>IFERROR(IF(Z386="",0,Z386),"0")</f>
        <v>9.0200000000000002E-2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40</v>
      </c>
      <c r="Y388" s="579">
        <f>IFERROR(SUM(Y386:Y386),"0")</f>
        <v>43.8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700</v>
      </c>
      <c r="Y390" s="578">
        <f>IFERROR(IF(X390="",0,CEILING((X390/$H390),1)*$H390),"")</f>
        <v>702</v>
      </c>
      <c r="Z390" s="36">
        <f>IFERROR(IF(Y390=0,"",ROUNDUP(Y390/H390,0)*0.01898),"")</f>
        <v>1.48044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740.36666666666667</v>
      </c>
      <c r="BN390" s="64">
        <f>IFERROR(Y390*I390/H390,"0")</f>
        <v>742.48199999999997</v>
      </c>
      <c r="BO390" s="64">
        <f>IFERROR(1/J390*(X390/H390),"0")</f>
        <v>1.2152777777777777</v>
      </c>
      <c r="BP390" s="64">
        <f>IFERROR(1/J390*(Y390/H390),"0")</f>
        <v>1.21875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120</v>
      </c>
      <c r="Y391" s="578">
        <f>IFERROR(IF(X391="",0,CEILING((X391/$H391),1)*$H391),"")</f>
        <v>120</v>
      </c>
      <c r="Z391" s="36">
        <f>IFERROR(IF(Y391=0,"",ROUNDUP(Y391/H391,0)*0.00651),"")</f>
        <v>0.32550000000000001</v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133.20000000000002</v>
      </c>
      <c r="BN391" s="64">
        <f>IFERROR(Y391*I391/H391,"0")</f>
        <v>133.20000000000002</v>
      </c>
      <c r="BO391" s="64">
        <f>IFERROR(1/J391*(X391/H391),"0")</f>
        <v>0.27472527472527475</v>
      </c>
      <c r="BP391" s="64">
        <f>IFERROR(1/J391*(Y391/H391),"0")</f>
        <v>0.27472527472527475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127.77777777777777</v>
      </c>
      <c r="Y392" s="579">
        <f>IFERROR(Y390/H390,"0")+IFERROR(Y391/H391,"0")</f>
        <v>128</v>
      </c>
      <c r="Z392" s="579">
        <f>IFERROR(IF(Z390="",0,Z390),"0")+IFERROR(IF(Z391="",0,Z391),"0")</f>
        <v>1.8059400000000001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820</v>
      </c>
      <c r="Y393" s="579">
        <f>IFERROR(SUM(Y390:Y391),"0")</f>
        <v>822</v>
      </c>
      <c r="Z393" s="37"/>
      <c r="AA393" s="580"/>
      <c r="AB393" s="580"/>
      <c r="AC393" s="580"/>
    </row>
    <row r="394" spans="1:68" ht="14.25" customHeight="1" x14ac:dyDescent="0.25">
      <c r="A394" s="584" t="s">
        <v>177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20</v>
      </c>
      <c r="Y401" s="578">
        <f t="shared" ref="Y401:Y410" si="62">IFERROR(IF(X401="",0,CEILING((X401/$H401),1)*$H401),"")</f>
        <v>21.6</v>
      </c>
      <c r="Z401" s="36">
        <f>IFERROR(IF(Y401=0,"",ROUNDUP(Y401/H401,0)*0.00902),"")</f>
        <v>3.6080000000000001E-2</v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20.777777777777779</v>
      </c>
      <c r="BN401" s="64">
        <f t="shared" ref="BN401:BN410" si="64">IFERROR(Y401*I401/H401,"0")</f>
        <v>22.44</v>
      </c>
      <c r="BO401" s="64">
        <f t="shared" ref="BO401:BO410" si="65">IFERROR(1/J401*(X401/H401),"0")</f>
        <v>2.8058361391694722E-2</v>
      </c>
      <c r="BP401" s="64">
        <f t="shared" ref="BP401:BP410" si="66">IFERROR(1/J401*(Y401/H401),"0")</f>
        <v>3.0303030303030304E-2</v>
      </c>
    </row>
    <row r="402" spans="1:68" ht="27" customHeight="1" x14ac:dyDescent="0.25">
      <c r="A402" s="54" t="s">
        <v>619</v>
      </c>
      <c r="B402" s="54" t="s">
        <v>620</v>
      </c>
      <c r="C402" s="31">
        <v>4301031406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4301031382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10</v>
      </c>
      <c r="Y404" s="578">
        <f t="shared" si="62"/>
        <v>10.8</v>
      </c>
      <c r="Z404" s="36">
        <f>IFERROR(IF(Y404=0,"",ROUNDUP(Y404/H404,0)*0.00902),"")</f>
        <v>1.804E-2</v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10.388888888888889</v>
      </c>
      <c r="BN404" s="64">
        <f t="shared" si="64"/>
        <v>11.22</v>
      </c>
      <c r="BO404" s="64">
        <f t="shared" si="65"/>
        <v>1.4029180695847361E-2</v>
      </c>
      <c r="BP404" s="64">
        <f t="shared" si="66"/>
        <v>1.5151515151515152E-2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28</v>
      </c>
      <c r="Y406" s="578">
        <f t="shared" si="62"/>
        <v>29.400000000000002</v>
      </c>
      <c r="Z406" s="36">
        <f t="shared" si="67"/>
        <v>7.0280000000000009E-2</v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29.733333333333331</v>
      </c>
      <c r="BN406" s="64">
        <f t="shared" si="64"/>
        <v>31.22</v>
      </c>
      <c r="BO406" s="64">
        <f t="shared" si="65"/>
        <v>5.6980056980056981E-2</v>
      </c>
      <c r="BP406" s="64">
        <f t="shared" si="66"/>
        <v>5.9829059829059839E-2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18.888888888888886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20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0.12440000000000001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58</v>
      </c>
      <c r="Y412" s="579">
        <f>IFERROR(SUM(Y401:Y410),"0")</f>
        <v>61.800000000000011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142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40</v>
      </c>
      <c r="Y444" s="578">
        <f t="shared" ref="Y444:Y456" si="68">IFERROR(IF(X444="",0,CEILING((X444/$H444),1)*$H444),"")</f>
        <v>42.24</v>
      </c>
      <c r="Z444" s="36">
        <f t="shared" ref="Z444:Z449" si="69">IFERROR(IF(Y444=0,"",ROUNDUP(Y444/H444,0)*0.01196),"")</f>
        <v>9.5680000000000001E-2</v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42.727272727272727</v>
      </c>
      <c r="BN444" s="64">
        <f t="shared" ref="BN444:BN456" si="71">IFERROR(Y444*I444/H444,"0")</f>
        <v>45.12</v>
      </c>
      <c r="BO444" s="64">
        <f t="shared" ref="BO444:BO456" si="72">IFERROR(1/J444*(X444/H444),"0")</f>
        <v>7.2843822843822847E-2</v>
      </c>
      <c r="BP444" s="64">
        <f t="shared" ref="BP444:BP456" si="73">IFERROR(1/J444*(Y444/H444),"0")</f>
        <v>7.6923076923076927E-2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10</v>
      </c>
      <c r="Y448" s="578">
        <f t="shared" si="68"/>
        <v>10.56</v>
      </c>
      <c r="Z448" s="36">
        <f t="shared" si="69"/>
        <v>2.392E-2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10.681818181818182</v>
      </c>
      <c r="BN448" s="64">
        <f t="shared" si="71"/>
        <v>11.28</v>
      </c>
      <c r="BO448" s="64">
        <f t="shared" si="72"/>
        <v>1.8210955710955712E-2</v>
      </c>
      <c r="BP448" s="64">
        <f t="shared" si="73"/>
        <v>1.9230769230769232E-2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701</v>
      </c>
      <c r="B456" s="54" t="s">
        <v>703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9.4696969696969688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0.1196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50</v>
      </c>
      <c r="Y458" s="579">
        <f>IFERROR(SUM(Y444:Y456),"0")</f>
        <v>52.800000000000004</v>
      </c>
      <c r="Z458" s="37"/>
      <c r="AA458" s="580"/>
      <c r="AB458" s="580"/>
      <c r="AC458" s="580"/>
    </row>
    <row r="459" spans="1:68" ht="14.25" customHeight="1" x14ac:dyDescent="0.25">
      <c r="A459" s="584" t="s">
        <v>142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40</v>
      </c>
      <c r="Y460" s="578">
        <f>IFERROR(IF(X460="",0,CEILING((X460/$H460),1)*$H460),"")</f>
        <v>42.24</v>
      </c>
      <c r="Z460" s="36">
        <f>IFERROR(IF(Y460=0,"",ROUNDUP(Y460/H460,0)*0.01196),"")</f>
        <v>9.5680000000000001E-2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42.727272727272727</v>
      </c>
      <c r="BN460" s="64">
        <f>IFERROR(Y460*I460/H460,"0")</f>
        <v>45.12</v>
      </c>
      <c r="BO460" s="64">
        <f>IFERROR(1/J460*(X460/H460),"0")</f>
        <v>7.2843822843822847E-2</v>
      </c>
      <c r="BP460" s="64">
        <f>IFERROR(1/J460*(Y460/H460),"0")</f>
        <v>7.6923076923076927E-2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7.5757575757575752</v>
      </c>
      <c r="Y463" s="579">
        <f>IFERROR(Y460/H460,"0")+IFERROR(Y461/H461,"0")+IFERROR(Y462/H462,"0")</f>
        <v>8</v>
      </c>
      <c r="Z463" s="579">
        <f>IFERROR(IF(Z460="",0,Z460),"0")+IFERROR(IF(Z461="",0,Z461),"0")+IFERROR(IF(Z462="",0,Z462),"0")</f>
        <v>9.5680000000000001E-2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40</v>
      </c>
      <c r="Y464" s="579">
        <f>IFERROR(SUM(Y460:Y462),"0")</f>
        <v>42.24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10</v>
      </c>
      <c r="Y466" s="578">
        <f t="shared" ref="Y466:Y472" si="74">IFERROR(IF(X466="",0,CEILING((X466/$H466),1)*$H466),"")</f>
        <v>10.56</v>
      </c>
      <c r="Z466" s="36">
        <f>IFERROR(IF(Y466=0,"",ROUNDUP(Y466/H466,0)*0.01196),"")</f>
        <v>2.392E-2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10.681818181818182</v>
      </c>
      <c r="BN466" s="64">
        <f t="shared" ref="BN466:BN472" si="76">IFERROR(Y466*I466/H466,"0")</f>
        <v>11.28</v>
      </c>
      <c r="BO466" s="64">
        <f t="shared" ref="BO466:BO472" si="77">IFERROR(1/J466*(X466/H466),"0")</f>
        <v>1.8210955710955712E-2</v>
      </c>
      <c r="BP466" s="64">
        <f t="shared" ref="BP466:BP472" si="78">IFERROR(1/J466*(Y466/H466),"0")</f>
        <v>1.9230769230769232E-2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20</v>
      </c>
      <c r="Y467" s="578">
        <f t="shared" si="74"/>
        <v>21.12</v>
      </c>
      <c r="Z467" s="36">
        <f>IFERROR(IF(Y467=0,"",ROUNDUP(Y467/H467,0)*0.01196),"")</f>
        <v>4.7840000000000001E-2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21.363636363636363</v>
      </c>
      <c r="BN467" s="64">
        <f t="shared" si="76"/>
        <v>22.56</v>
      </c>
      <c r="BO467" s="64">
        <f t="shared" si="77"/>
        <v>3.6421911421911424E-2</v>
      </c>
      <c r="BP467" s="64">
        <f t="shared" si="78"/>
        <v>3.8461538461538464E-2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10</v>
      </c>
      <c r="Y468" s="578">
        <f t="shared" si="74"/>
        <v>10.56</v>
      </c>
      <c r="Z468" s="36">
        <f>IFERROR(IF(Y468=0,"",ROUNDUP(Y468/H468,0)*0.01196),"")</f>
        <v>2.392E-2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10.681818181818182</v>
      </c>
      <c r="BN468" s="64">
        <f t="shared" si="76"/>
        <v>11.28</v>
      </c>
      <c r="BO468" s="64">
        <f t="shared" si="77"/>
        <v>1.8210955710955712E-2</v>
      </c>
      <c r="BP468" s="64">
        <f t="shared" si="78"/>
        <v>1.9230769230769232E-2</v>
      </c>
    </row>
    <row r="469" spans="1:68" ht="27" customHeight="1" x14ac:dyDescent="0.25">
      <c r="A469" s="54" t="s">
        <v>720</v>
      </c>
      <c r="B469" s="54" t="s">
        <v>721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7.5757575757575752</v>
      </c>
      <c r="Y473" s="579">
        <f>IFERROR(Y466/H466,"0")+IFERROR(Y467/H467,"0")+IFERROR(Y468/H468,"0")+IFERROR(Y469/H469,"0")+IFERROR(Y470/H470,"0")+IFERROR(Y471/H471,"0")+IFERROR(Y472/H472,"0")</f>
        <v>8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9.5680000000000001E-2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40</v>
      </c>
      <c r="Y474" s="579">
        <f>IFERROR(SUM(Y466:Y472),"0")</f>
        <v>42.24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177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142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177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142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5140.1000000000004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5229.3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5394.3785330524352</v>
      </c>
      <c r="Y523" s="579">
        <f>IFERROR(SUM(BN22:BN519),"0")</f>
        <v>5488.0289999999986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9</v>
      </c>
      <c r="Y524" s="38">
        <f>ROUNDUP(SUM(BP22:BP519),0)</f>
        <v>9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5619.3785330524352</v>
      </c>
      <c r="Y525" s="579">
        <f>GrossWeightTotalR+PalletQtyTotalR*25</f>
        <v>5713.0289999999986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699.02971415528509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713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10.044919999999999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271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184</v>
      </c>
      <c r="F530" s="586" t="s">
        <v>209</v>
      </c>
      <c r="G530" s="586" t="s">
        <v>247</v>
      </c>
      <c r="H530" s="586" t="s">
        <v>101</v>
      </c>
      <c r="I530" s="586" t="s">
        <v>272</v>
      </c>
      <c r="J530" s="586" t="s">
        <v>312</v>
      </c>
      <c r="K530" s="586" t="s">
        <v>373</v>
      </c>
      <c r="L530" s="586" t="s">
        <v>409</v>
      </c>
      <c r="M530" s="586" t="s">
        <v>425</v>
      </c>
      <c r="N530" s="575"/>
      <c r="O530" s="586" t="s">
        <v>438</v>
      </c>
      <c r="P530" s="586" t="s">
        <v>448</v>
      </c>
      <c r="Q530" s="586" t="s">
        <v>455</v>
      </c>
      <c r="R530" s="586" t="s">
        <v>459</v>
      </c>
      <c r="S530" s="586" t="s">
        <v>464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208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441.00000000000006</v>
      </c>
      <c r="E532" s="46">
        <f>IFERROR(Y90*1,"0")+IFERROR(Y91*1,"0")+IFERROR(Y92*1,"0")+IFERROR(Y96*1,"0")+IFERROR(Y97*1,"0")+IFERROR(Y98*1,"0")+IFERROR(Y99*1,"0")+IFERROR(Y100*1,"0")+IFERROR(Y101*1,"0")+IFERROR(Y102*1,"0")</f>
        <v>368.1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280.8</v>
      </c>
      <c r="G532" s="46">
        <f>IFERROR(Y135*1,"0")+IFERROR(Y136*1,"0")+IFERROR(Y140*1,"0")+IFERROR(Y141*1,"0")+IFERROR(Y145*1,"0")+IFERROR(Y146*1,"0")</f>
        <v>32.32</v>
      </c>
      <c r="H532" s="46">
        <f>IFERROR(Y151*1,"0")+IFERROR(Y155*1,"0")+IFERROR(Y156*1,"0")+IFERROR(Y157*1,"0")</f>
        <v>93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21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124.19999999999999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530.1</v>
      </c>
      <c r="T532" s="46">
        <f>IFERROR(Y346*1,"0")+IFERROR(Y347*1,"0")+IFERROR(Y348*1,"0")</f>
        <v>10.5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1305</v>
      </c>
      <c r="V532" s="46">
        <f>IFERROR(Y379*1,"0")+IFERROR(Y380*1,"0")+IFERROR(Y381*1,"0")+IFERROR(Y382*1,"0")+IFERROR(Y386*1,"0")+IFERROR(Y390*1,"0")+IFERROR(Y391*1,"0")+IFERROR(Y395*1,"0")</f>
        <v>1616.1999999999998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61.800000000000011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137.28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2025-06-03T06:50:05Z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