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635BB29-92FF-461C-8F33-51E4AA7791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4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Z111" i="1" s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Z147" i="1" s="1"/>
  <c r="BP168" i="1"/>
  <c r="BN168" i="1"/>
  <c r="Z168" i="1"/>
  <c r="Z176" i="1" s="1"/>
  <c r="BP172" i="1"/>
  <c r="BN172" i="1"/>
  <c r="Z172" i="1"/>
  <c r="Y176" i="1"/>
  <c r="BP180" i="1"/>
  <c r="BN180" i="1"/>
  <c r="Z180" i="1"/>
  <c r="Z182" i="1" s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Z32" i="1" s="1"/>
  <c r="BN27" i="1"/>
  <c r="Y523" i="1" s="1"/>
  <c r="Z29" i="1"/>
  <c r="BN29" i="1"/>
  <c r="Z31" i="1"/>
  <c r="BN31" i="1"/>
  <c r="Z35" i="1"/>
  <c r="Z36" i="1" s="1"/>
  <c r="BN35" i="1"/>
  <c r="BP35" i="1"/>
  <c r="Y524" i="1" s="1"/>
  <c r="Z41" i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Y526" i="1" s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15" i="1" s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Y525" i="1" l="1"/>
  <c r="Z515" i="1"/>
  <c r="Z429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<sst xmlns="http://schemas.openxmlformats.org/spreadsheetml/2006/main" count="2326" uniqueCount="822">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</sst>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5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40</v>
      </c>
      <c r="Y41" s="57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3.7037037037037033</v>
      </c>
      <c r="Y45" s="579">
        <f>IFERROR(Y41/H41,"0")+IFERROR(Y42/H42,"0")+IFERROR(Y43/H43,"0")+IFERROR(Y44/H44,"0")</f>
        <v>4</v>
      </c>
      <c r="Z45" s="579">
        <f>IFERROR(IF(Z41="",0,Z41),"0")+IFERROR(IF(Z42="",0,Z42),"0")+IFERROR(IF(Z43="",0,Z43),"0")+IFERROR(IF(Z44="",0,Z44),"0")</f>
        <v>7.5920000000000001E-2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40</v>
      </c>
      <c r="Y46" s="579">
        <f>IFERROR(SUM(Y41:Y44),"0")</f>
        <v>43.2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250</v>
      </c>
      <c r="Y54" s="578">
        <f t="shared" si="6"/>
        <v>259.20000000000005</v>
      </c>
      <c r="Z54" s="36">
        <f>IFERROR(IF(Y54=0,"",ROUNDUP(Y54/H54,0)*0.01898),"")</f>
        <v>0.45552000000000004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260.0694444444444</v>
      </c>
      <c r="BN54" s="64">
        <f t="shared" si="8"/>
        <v>269.64000000000004</v>
      </c>
      <c r="BO54" s="64">
        <f t="shared" si="9"/>
        <v>0.36168981481481477</v>
      </c>
      <c r="BP54" s="64">
        <f t="shared" si="10"/>
        <v>0.37500000000000006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23.148148148148145</v>
      </c>
      <c r="Y59" s="579">
        <f>IFERROR(Y53/H53,"0")+IFERROR(Y54/H54,"0")+IFERROR(Y55/H55,"0")+IFERROR(Y56/H56,"0")+IFERROR(Y57/H57,"0")+IFERROR(Y58/H58,"0")</f>
        <v>24.000000000000004</v>
      </c>
      <c r="Z59" s="579">
        <f>IFERROR(IF(Z53="",0,Z53),"0")+IFERROR(IF(Z54="",0,Z54),"0")+IFERROR(IF(Z55="",0,Z55),"0")+IFERROR(IF(Z56="",0,Z56),"0")+IFERROR(IF(Z57="",0,Z57),"0")+IFERROR(IF(Z58="",0,Z58),"0")</f>
        <v>0.45552000000000004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250</v>
      </c>
      <c r="Y60" s="579">
        <f>IFERROR(SUM(Y53:Y58),"0")</f>
        <v>259.20000000000005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150</v>
      </c>
      <c r="Y62" s="578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13.888888888888888</v>
      </c>
      <c r="Y66" s="579">
        <f>IFERROR(Y62/H62,"0")+IFERROR(Y63/H63,"0")+IFERROR(Y64/H64,"0")+IFERROR(Y65/H65,"0")</f>
        <v>14</v>
      </c>
      <c r="Z66" s="579">
        <f>IFERROR(IF(Z62="",0,Z62),"0")+IFERROR(IF(Z63="",0,Z63),"0")+IFERROR(IF(Z64="",0,Z64),"0")+IFERROR(IF(Z65="",0,Z65),"0")</f>
        <v>0.26572000000000001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150</v>
      </c>
      <c r="Y67" s="579">
        <f>IFERROR(SUM(Y62:Y65),"0")</f>
        <v>151.20000000000002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30</v>
      </c>
      <c r="Y121" s="578">
        <f t="shared" si="21"/>
        <v>32.4</v>
      </c>
      <c r="Z121" s="36">
        <f>IFERROR(IF(Y121=0,"",ROUNDUP(Y121/H121,0)*0.01898),"")</f>
        <v>7.5920000000000001E-2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31.9</v>
      </c>
      <c r="BN121" s="64">
        <f t="shared" si="23"/>
        <v>34.451999999999998</v>
      </c>
      <c r="BO121" s="64">
        <f t="shared" si="24"/>
        <v>5.7870370370370371E-2</v>
      </c>
      <c r="BP121" s="64">
        <f t="shared" si="25"/>
        <v>6.25E-2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3.7037037037037037</v>
      </c>
      <c r="Y126" s="579">
        <f>IFERROR(Y120/H120,"0")+IFERROR(Y121/H121,"0")+IFERROR(Y122/H122,"0")+IFERROR(Y123/H123,"0")+IFERROR(Y124/H124,"0")+IFERROR(Y125/H125,"0")</f>
        <v>4</v>
      </c>
      <c r="Z126" s="579">
        <f>IFERROR(IF(Z120="",0,Z120),"0")+IFERROR(IF(Z121="",0,Z121),"0")+IFERROR(IF(Z122="",0,Z122),"0")+IFERROR(IF(Z123="",0,Z123),"0")+IFERROR(IF(Z124="",0,Z124),"0")+IFERROR(IF(Z125="",0,Z125),"0")</f>
        <v>7.5920000000000001E-2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30</v>
      </c>
      <c r="Y127" s="579">
        <f>IFERROR(SUM(Y120:Y125),"0")</f>
        <v>32.4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35</v>
      </c>
      <c r="Y157" s="578">
        <f>IFERROR(IF(X157="",0,CEILING((X157/$H157),1)*$H157),"")</f>
        <v>36</v>
      </c>
      <c r="Z157" s="36">
        <f>IFERROR(IF(Y157=0,"",ROUNDUP(Y157/H157,0)*0.01898),"")</f>
        <v>7.5920000000000001E-2</v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37.275000000000006</v>
      </c>
      <c r="BN157" s="64">
        <f>IFERROR(Y157*I157/H157,"0")</f>
        <v>38.340000000000003</v>
      </c>
      <c r="BO157" s="64">
        <f>IFERROR(1/J157*(X157/H157),"0")</f>
        <v>6.0763888888888888E-2</v>
      </c>
      <c r="BP157" s="64">
        <f>IFERROR(1/J157*(Y157/H157),"0")</f>
        <v>6.25E-2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3.8888888888888888</v>
      </c>
      <c r="Y158" s="579">
        <f>IFERROR(Y155/H155,"0")+IFERROR(Y156/H156,"0")+IFERROR(Y157/H157,"0")</f>
        <v>4</v>
      </c>
      <c r="Z158" s="579">
        <f>IFERROR(IF(Z155="",0,Z155),"0")+IFERROR(IF(Z156="",0,Z156),"0")+IFERROR(IF(Z157="",0,Z157),"0")</f>
        <v>7.5920000000000001E-2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35</v>
      </c>
      <c r="Y159" s="579">
        <f>IFERROR(SUM(Y155:Y157),"0")</f>
        <v>36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20</v>
      </c>
      <c r="Y230" s="578">
        <f t="shared" si="42"/>
        <v>23.2</v>
      </c>
      <c r="Z230" s="36">
        <f>IFERROR(IF(Y230=0,"",ROUNDUP(Y230/H230,0)*0.01898),"")</f>
        <v>3.7960000000000001E-2</v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20.75</v>
      </c>
      <c r="BN230" s="64">
        <f t="shared" si="44"/>
        <v>24.07</v>
      </c>
      <c r="BO230" s="64">
        <f t="shared" si="45"/>
        <v>2.6939655172413795E-2</v>
      </c>
      <c r="BP230" s="64">
        <f t="shared" si="46"/>
        <v>3.125E-2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1.7241379310344829</v>
      </c>
      <c r="Y235" s="579">
        <f>IFERROR(Y229/H229,"0")+IFERROR(Y230/H230,"0")+IFERROR(Y231/H231,"0")+IFERROR(Y232/H232,"0")+IFERROR(Y233/H233,"0")+IFERROR(Y234/H234,"0")</f>
        <v>2</v>
      </c>
      <c r="Z235" s="579">
        <f>IFERROR(IF(Z229="",0,Z229),"0")+IFERROR(IF(Z230="",0,Z230),"0")+IFERROR(IF(Z231="",0,Z231),"0")+IFERROR(IF(Z232="",0,Z232),"0")+IFERROR(IF(Z233="",0,Z233),"0")+IFERROR(IF(Z234="",0,Z234),"0")</f>
        <v>3.7960000000000001E-2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20</v>
      </c>
      <c r="Y236" s="579">
        <f>IFERROR(SUM(Y229:Y234),"0")</f>
        <v>23.2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20</v>
      </c>
      <c r="Y257" s="578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1.8518518518518516</v>
      </c>
      <c r="Y261" s="579">
        <f>IFERROR(Y256/H256,"0")+IFERROR(Y257/H257,"0")+IFERROR(Y258/H258,"0")+IFERROR(Y259/H259,"0")+IFERROR(Y260/H260,"0")</f>
        <v>2</v>
      </c>
      <c r="Z261" s="579">
        <f>IFERROR(IF(Z256="",0,Z256),"0")+IFERROR(IF(Z257="",0,Z257),"0")+IFERROR(IF(Z258="",0,Z258),"0")+IFERROR(IF(Z259="",0,Z259),"0")+IFERROR(IF(Z260="",0,Z260),"0")</f>
        <v>3.7960000000000001E-2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20</v>
      </c>
      <c r="Y262" s="579">
        <f>IFERROR(SUM(Y256:Y260),"0")</f>
        <v>21.6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7.1999999999999993</v>
      </c>
      <c r="Y284" s="578">
        <f>IFERROR(IF(X284="",0,CEILING((X284/$H284),1)*$H284),"")</f>
        <v>7.2</v>
      </c>
      <c r="Z284" s="36">
        <f>IFERROR(IF(Y284=0,"",ROUNDUP(Y284/H284,0)*0.00902),"")</f>
        <v>1.804E-2</v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7.6199999999999992</v>
      </c>
      <c r="BN284" s="64">
        <f>IFERROR(Y284*I284/H284,"0")</f>
        <v>7.62</v>
      </c>
      <c r="BO284" s="64">
        <f>IFERROR(1/J284*(X284/H284),"0")</f>
        <v>1.515151515151515E-2</v>
      </c>
      <c r="BP284" s="64">
        <f>IFERROR(1/J284*(Y284/H284),"0")</f>
        <v>1.5151515151515152E-2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1.9999999999999998</v>
      </c>
      <c r="Y285" s="579">
        <f>IFERROR(Y284/H284,"0")</f>
        <v>2</v>
      </c>
      <c r="Z285" s="579">
        <f>IFERROR(IF(Z284="",0,Z284),"0")</f>
        <v>1.804E-2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7.1999999999999993</v>
      </c>
      <c r="Y286" s="579">
        <f>IFERROR(SUM(Y284:Y284),"0")</f>
        <v>7.2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140</v>
      </c>
      <c r="Y301" s="578">
        <f t="shared" si="47"/>
        <v>140.4</v>
      </c>
      <c r="Z301" s="36">
        <f>IFERROR(IF(Y301=0,"",ROUNDUP(Y301/H301,0)*0.01898),"")</f>
        <v>0.24674000000000001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145.63888888888886</v>
      </c>
      <c r="BN301" s="64">
        <f t="shared" si="49"/>
        <v>146.05499999999998</v>
      </c>
      <c r="BO301" s="64">
        <f t="shared" si="50"/>
        <v>0.20254629629629628</v>
      </c>
      <c r="BP301" s="64">
        <f t="shared" si="51"/>
        <v>0.203125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12.962962962962962</v>
      </c>
      <c r="Y305" s="579">
        <f>IFERROR(Y299/H299,"0")+IFERROR(Y300/H300,"0")+IFERROR(Y301/H301,"0")+IFERROR(Y302/H302,"0")+IFERROR(Y303/H303,"0")+IFERROR(Y304/H304,"0")</f>
        <v>13</v>
      </c>
      <c r="Z305" s="579">
        <f>IFERROR(IF(Z299="",0,Z299),"0")+IFERROR(IF(Z300="",0,Z300),"0")+IFERROR(IF(Z301="",0,Z301),"0")+IFERROR(IF(Z302="",0,Z302),"0")+IFERROR(IF(Z303="",0,Z303),"0")+IFERROR(IF(Z304="",0,Z304),"0")</f>
        <v>0.24674000000000001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140</v>
      </c>
      <c r="Y306" s="579">
        <f>IFERROR(SUM(Y299:Y304),"0")</f>
        <v>140.4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70</v>
      </c>
      <c r="Y309" s="578">
        <f t="shared" si="52"/>
        <v>71.400000000000006</v>
      </c>
      <c r="Z309" s="36">
        <f>IFERROR(IF(Y309=0,"",ROUNDUP(Y309/H309,0)*0.00902),"")</f>
        <v>0.15334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74.499999999999986</v>
      </c>
      <c r="BN309" s="64">
        <f t="shared" si="54"/>
        <v>75.989999999999995</v>
      </c>
      <c r="BO309" s="64">
        <f t="shared" si="55"/>
        <v>0.12626262626262624</v>
      </c>
      <c r="BP309" s="64">
        <f t="shared" si="56"/>
        <v>0.12878787878787878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16.666666666666664</v>
      </c>
      <c r="Y315" s="579">
        <f>IFERROR(Y308/H308,"0")+IFERROR(Y309/H309,"0")+IFERROR(Y310/H310,"0")+IFERROR(Y311/H311,"0")+IFERROR(Y312/H312,"0")+IFERROR(Y313/H313,"0")+IFERROR(Y314/H314,"0")</f>
        <v>17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0.15334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70</v>
      </c>
      <c r="Y316" s="579">
        <f>IFERROR(SUM(Y308:Y314),"0")</f>
        <v>71.400000000000006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600</v>
      </c>
      <c r="Y318" s="578">
        <f>IFERROR(IF(X318="",0,CEILING((X318/$H318),1)*$H318),"")</f>
        <v>600.6</v>
      </c>
      <c r="Z318" s="36">
        <f>IFERROR(IF(Y318=0,"",ROUNDUP(Y318/H318,0)*0.01898),"")</f>
        <v>1.46146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639.46153846153845</v>
      </c>
      <c r="BN318" s="64">
        <f>IFERROR(Y318*I318/H318,"0")</f>
        <v>640.10100000000011</v>
      </c>
      <c r="BO318" s="64">
        <f>IFERROR(1/J318*(X318/H318),"0")</f>
        <v>1.2019230769230769</v>
      </c>
      <c r="BP318" s="64">
        <f>IFERROR(1/J318*(Y318/H318),"0")</f>
        <v>1.203125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76.92307692307692</v>
      </c>
      <c r="Y323" s="579">
        <f>IFERROR(Y318/H318,"0")+IFERROR(Y319/H319,"0")+IFERROR(Y320/H320,"0")+IFERROR(Y321/H321,"0")+IFERROR(Y322/H322,"0")</f>
        <v>77</v>
      </c>
      <c r="Z323" s="579">
        <f>IFERROR(IF(Z318="",0,Z318),"0")+IFERROR(IF(Z319="",0,Z319),"0")+IFERROR(IF(Z320="",0,Z320),"0")+IFERROR(IF(Z321="",0,Z321),"0")+IFERROR(IF(Z322="",0,Z322),"0")</f>
        <v>1.46146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600</v>
      </c>
      <c r="Y324" s="579">
        <f>IFERROR(SUM(Y318:Y322),"0")</f>
        <v>600.6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150</v>
      </c>
      <c r="Y327" s="578">
        <f>IFERROR(IF(X327="",0,CEILING((X327/$H327),1)*$H327),"")</f>
        <v>156</v>
      </c>
      <c r="Z327" s="36">
        <f>IFERROR(IF(Y327=0,"",ROUNDUP(Y327/H327,0)*0.01898),"")</f>
        <v>0.37959999999999999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159.98076923076925</v>
      </c>
      <c r="BN327" s="64">
        <f>IFERROR(Y327*I327/H327,"0")</f>
        <v>166.38000000000002</v>
      </c>
      <c r="BO327" s="64">
        <f>IFERROR(1/J327*(X327/H327),"0")</f>
        <v>0.30048076923076922</v>
      </c>
      <c r="BP327" s="64">
        <f>IFERROR(1/J327*(Y327/H327),"0")</f>
        <v>0.3125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19.23076923076923</v>
      </c>
      <c r="Y329" s="579">
        <f>IFERROR(Y326/H326,"0")+IFERROR(Y327/H327,"0")+IFERROR(Y328/H328,"0")</f>
        <v>20</v>
      </c>
      <c r="Z329" s="579">
        <f>IFERROR(IF(Z326="",0,Z326),"0")+IFERROR(IF(Z327="",0,Z327),"0")+IFERROR(IF(Z328="",0,Z328),"0")</f>
        <v>0.37959999999999999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150</v>
      </c>
      <c r="Y330" s="579">
        <f>IFERROR(SUM(Y326:Y328),"0")</f>
        <v>156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100</v>
      </c>
      <c r="Y356" s="578">
        <f t="shared" si="57"/>
        <v>105</v>
      </c>
      <c r="Z356" s="36">
        <f>IFERROR(IF(Y356=0,"",ROUNDUP(Y356/H356,0)*0.02175),"")</f>
        <v>0.15225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103.2</v>
      </c>
      <c r="BN356" s="64">
        <f t="shared" si="59"/>
        <v>108.36</v>
      </c>
      <c r="BO356" s="64">
        <f t="shared" si="60"/>
        <v>0.1388888888888889</v>
      </c>
      <c r="BP356" s="64">
        <f t="shared" si="61"/>
        <v>0.14583333333333331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6.666666666666667</v>
      </c>
      <c r="Y361" s="579">
        <f>IFERROR(Y354/H354,"0")+IFERROR(Y355/H355,"0")+IFERROR(Y356/H356,"0")+IFERROR(Y357/H357,"0")+IFERROR(Y358/H358,"0")+IFERROR(Y359/H359,"0")+IFERROR(Y360/H360,"0")</f>
        <v>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0.15225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100</v>
      </c>
      <c r="Y362" s="579">
        <f>IFERROR(SUM(Y354:Y360),"0")</f>
        <v>105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140</v>
      </c>
      <c r="Y364" s="578">
        <f>IFERROR(IF(X364="",0,CEILING((X364/$H364),1)*$H364),"")</f>
        <v>150</v>
      </c>
      <c r="Z364" s="36">
        <f>IFERROR(IF(Y364=0,"",ROUNDUP(Y364/H364,0)*0.02175),"")</f>
        <v>0.21749999999999997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144.48000000000002</v>
      </c>
      <c r="BN364" s="64">
        <f>IFERROR(Y364*I364/H364,"0")</f>
        <v>154.80000000000001</v>
      </c>
      <c r="BO364" s="64">
        <f>IFERROR(1/J364*(X364/H364),"0")</f>
        <v>0.19444444444444445</v>
      </c>
      <c r="BP364" s="64">
        <f>IFERROR(1/J364*(Y364/H364),"0")</f>
        <v>0.20833333333333331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9.3333333333333339</v>
      </c>
      <c r="Y366" s="579">
        <f>IFERROR(Y364/H364,"0")+IFERROR(Y365/H365,"0")</f>
        <v>10</v>
      </c>
      <c r="Z366" s="579">
        <f>IFERROR(IF(Z364="",0,Z364),"0")+IFERROR(IF(Z365="",0,Z365),"0")</f>
        <v>0.21749999999999997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140</v>
      </c>
      <c r="Y367" s="579">
        <f>IFERROR(SUM(Y364:Y365),"0")</f>
        <v>150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30</v>
      </c>
      <c r="Y468" s="578">
        <f t="shared" si="74"/>
        <v>31.68</v>
      </c>
      <c r="Z468" s="36">
        <f>IFERROR(IF(Y468=0,"",ROUNDUP(Y468/H468,0)*0.01196),"")</f>
        <v>7.1760000000000004E-2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32.04545454545454</v>
      </c>
      <c r="BN468" s="64">
        <f t="shared" si="76"/>
        <v>33.839999999999996</v>
      </c>
      <c r="BO468" s="64">
        <f t="shared" si="77"/>
        <v>5.4632867132867136E-2</v>
      </c>
      <c r="BP468" s="64">
        <f t="shared" si="78"/>
        <v>5.7692307692307696E-2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5.6818181818181817</v>
      </c>
      <c r="Y473" s="579">
        <f>IFERROR(Y466/H466,"0")+IFERROR(Y467/H467,"0")+IFERROR(Y468/H468,"0")+IFERROR(Y469/H469,"0")+IFERROR(Y470/H470,"0")+IFERROR(Y471/H471,"0")+IFERROR(Y472/H472,"0")</f>
        <v>6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7.1760000000000004E-2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30</v>
      </c>
      <c r="Y474" s="579">
        <f>IFERROR(SUM(Y466:Y472),"0")</f>
        <v>31.68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30</v>
      </c>
      <c r="Y502" s="578">
        <f>IFERROR(IF(X502="",0,CEILING((X502/$H502),1)*$H502),"")</f>
        <v>33.6</v>
      </c>
      <c r="Z502" s="36">
        <f>IFERROR(IF(Y502=0,"",ROUNDUP(Y502/H502,0)*0.00902),"")</f>
        <v>7.2160000000000002E-2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31.928571428571427</v>
      </c>
      <c r="BN502" s="64">
        <f>IFERROR(Y502*I502/H502,"0")</f>
        <v>35.76</v>
      </c>
      <c r="BO502" s="64">
        <f>IFERROR(1/J502*(X502/H502),"0")</f>
        <v>5.4112554112554112E-2</v>
      </c>
      <c r="BP502" s="64">
        <f>IFERROR(1/J502*(Y502/H502),"0")</f>
        <v>6.0606060606060608E-2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7.1428571428571423</v>
      </c>
      <c r="Y503" s="579">
        <f>IFERROR(Y501/H501,"0")+IFERROR(Y502/H502,"0")</f>
        <v>8</v>
      </c>
      <c r="Z503" s="579">
        <f>IFERROR(IF(Z501="",0,Z501),"0")+IFERROR(IF(Z502="",0,Z502),"0")</f>
        <v>7.2160000000000002E-2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30</v>
      </c>
      <c r="Y504" s="579">
        <f>IFERROR(SUM(Y501:Y502),"0")</f>
        <v>33.6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1812.2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1862.68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1907.3080003330003</v>
      </c>
      <c r="Y523" s="579">
        <f>IFERROR(SUM(BN22:BN519),"0")</f>
        <v>1960.1080000000002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4</v>
      </c>
      <c r="Y524" s="38">
        <f>ROUNDUP(SUM(BP22:BP519),0)</f>
        <v>4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2007.3080003330003</v>
      </c>
      <c r="Y525" s="579">
        <f>GrossWeightTotalR+PalletQtyTotalR*25</f>
        <v>2060.1080000000002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208.51747422437077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214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3.7977699999999999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43.2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410.40000000000009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32.4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36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23.2</v>
      </c>
      <c r="L532" s="46">
        <f>IFERROR(Y256*1,"0")+IFERROR(Y257*1,"0")+IFERROR(Y258*1,"0")+IFERROR(Y259*1,"0")+IFERROR(Y260*1,"0")</f>
        <v>21.6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7.2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968.40000000000009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255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31.68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33.6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2025-06-03T10:26:16Z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