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/>
  <c r="X520"/>
  <c r="BO519"/>
  <c r="BM519"/>
  <c r="Y519"/>
  <c r="X516"/>
  <c r="X515"/>
  <c r="BO514"/>
  <c r="BM514"/>
  <c r="Y514"/>
  <c r="Z514" s="1"/>
  <c r="BO513"/>
  <c r="BM513"/>
  <c r="Y513"/>
  <c r="BO512"/>
  <c r="BM512"/>
  <c r="Y512"/>
  <c r="BP512" s="1"/>
  <c r="BO511"/>
  <c r="BM511"/>
  <c r="Y511"/>
  <c r="Z511" s="1"/>
  <c r="X509"/>
  <c r="X508"/>
  <c r="BO507"/>
  <c r="BM507"/>
  <c r="Y507"/>
  <c r="Y508" s="1"/>
  <c r="BO506"/>
  <c r="BM506"/>
  <c r="Y506"/>
  <c r="BN506" s="1"/>
  <c r="X504"/>
  <c r="X503"/>
  <c r="BO502"/>
  <c r="BM502"/>
  <c r="Y502"/>
  <c r="BP502" s="1"/>
  <c r="BO501"/>
  <c r="BM501"/>
  <c r="Y501"/>
  <c r="X499"/>
  <c r="X498"/>
  <c r="BO497"/>
  <c r="BM497"/>
  <c r="Y497"/>
  <c r="BP497" s="1"/>
  <c r="BO496"/>
  <c r="BM496"/>
  <c r="Y496"/>
  <c r="Z496" s="1"/>
  <c r="BO495"/>
  <c r="BM495"/>
  <c r="Y495"/>
  <c r="BP495" s="1"/>
  <c r="BO494"/>
  <c r="BM494"/>
  <c r="Y494"/>
  <c r="X492"/>
  <c r="X491"/>
  <c r="BO490"/>
  <c r="BM490"/>
  <c r="Y490"/>
  <c r="BP490" s="1"/>
  <c r="BO489"/>
  <c r="BM489"/>
  <c r="Y489"/>
  <c r="BP489" s="1"/>
  <c r="BP488"/>
  <c r="BO488"/>
  <c r="BN488"/>
  <c r="BM488"/>
  <c r="Z488"/>
  <c r="Y488"/>
  <c r="X484"/>
  <c r="X483"/>
  <c r="BO482"/>
  <c r="BM482"/>
  <c r="Y482"/>
  <c r="P482"/>
  <c r="X480"/>
  <c r="X479"/>
  <c r="BO478"/>
  <c r="BM478"/>
  <c r="Y478"/>
  <c r="BP478" s="1"/>
  <c r="P478"/>
  <c r="BO477"/>
  <c r="BM477"/>
  <c r="Y477"/>
  <c r="BP477" s="1"/>
  <c r="P477"/>
  <c r="BP476"/>
  <c r="BO476"/>
  <c r="BM476"/>
  <c r="Y476"/>
  <c r="Z476" s="1"/>
  <c r="P476"/>
  <c r="X474"/>
  <c r="X473"/>
  <c r="BO472"/>
  <c r="BM472"/>
  <c r="Y472"/>
  <c r="BP472" s="1"/>
  <c r="P472"/>
  <c r="BO471"/>
  <c r="BM471"/>
  <c r="Y471"/>
  <c r="BP471" s="1"/>
  <c r="P471"/>
  <c r="BO470"/>
  <c r="BM470"/>
  <c r="Y470"/>
  <c r="P470"/>
  <c r="BP469"/>
  <c r="BO469"/>
  <c r="BN469"/>
  <c r="BM469"/>
  <c r="Z469"/>
  <c r="Y469"/>
  <c r="P469"/>
  <c r="BO468"/>
  <c r="BM468"/>
  <c r="Y468"/>
  <c r="BP468" s="1"/>
  <c r="P468"/>
  <c r="BO467"/>
  <c r="BM467"/>
  <c r="Y467"/>
  <c r="P467"/>
  <c r="BO466"/>
  <c r="BM466"/>
  <c r="Y466"/>
  <c r="Z466" s="1"/>
  <c r="P466"/>
  <c r="X464"/>
  <c r="X463"/>
  <c r="BO462"/>
  <c r="BM462"/>
  <c r="Y462"/>
  <c r="BP462" s="1"/>
  <c r="P462"/>
  <c r="BP461"/>
  <c r="BO461"/>
  <c r="BN461"/>
  <c r="BM461"/>
  <c r="Z461"/>
  <c r="Y461"/>
  <c r="P461"/>
  <c r="BO460"/>
  <c r="BM460"/>
  <c r="Y460"/>
  <c r="P460"/>
  <c r="X458"/>
  <c r="X457"/>
  <c r="BO456"/>
  <c r="BM456"/>
  <c r="Y456"/>
  <c r="BN456" s="1"/>
  <c r="P456"/>
  <c r="BO455"/>
  <c r="BM455"/>
  <c r="Y455"/>
  <c r="P455"/>
  <c r="BO454"/>
  <c r="BM454"/>
  <c r="Y454"/>
  <c r="Z454" s="1"/>
  <c r="P454"/>
  <c r="BO453"/>
  <c r="BM453"/>
  <c r="Y453"/>
  <c r="BP453" s="1"/>
  <c r="P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N449"/>
  <c r="BM449"/>
  <c r="Z449"/>
  <c r="Y449"/>
  <c r="P449"/>
  <c r="BO448"/>
  <c r="BM448"/>
  <c r="Y448"/>
  <c r="BP448" s="1"/>
  <c r="P448"/>
  <c r="BO447"/>
  <c r="BM447"/>
  <c r="Y447"/>
  <c r="BP447" s="1"/>
  <c r="P447"/>
  <c r="BO446"/>
  <c r="BM446"/>
  <c r="Y446"/>
  <c r="Z446" s="1"/>
  <c r="P446"/>
  <c r="BO445"/>
  <c r="BM445"/>
  <c r="Y445"/>
  <c r="BP445" s="1"/>
  <c r="P445"/>
  <c r="BO444"/>
  <c r="BM444"/>
  <c r="Z444"/>
  <c r="Y444"/>
  <c r="P444"/>
  <c r="X440"/>
  <c r="X439"/>
  <c r="BO438"/>
  <c r="BM438"/>
  <c r="Y438"/>
  <c r="Y440" s="1"/>
  <c r="P438"/>
  <c r="X435"/>
  <c r="X434"/>
  <c r="BO433"/>
  <c r="BM433"/>
  <c r="Y433"/>
  <c r="BN433" s="1"/>
  <c r="P433"/>
  <c r="X430"/>
  <c r="X429"/>
  <c r="BP428"/>
  <c r="BO428"/>
  <c r="BN428"/>
  <c r="BM428"/>
  <c r="Z428"/>
  <c r="Y428"/>
  <c r="P428"/>
  <c r="BO427"/>
  <c r="BM427"/>
  <c r="Y427"/>
  <c r="BP427" s="1"/>
  <c r="P427"/>
  <c r="BO426"/>
  <c r="BM426"/>
  <c r="Y426"/>
  <c r="P426"/>
  <c r="BO425"/>
  <c r="BM425"/>
  <c r="Y425"/>
  <c r="BN425" s="1"/>
  <c r="P425"/>
  <c r="X423"/>
  <c r="X422"/>
  <c r="BO421"/>
  <c r="BM421"/>
  <c r="Y421"/>
  <c r="BP421" s="1"/>
  <c r="P421"/>
  <c r="BO420"/>
  <c r="BM420"/>
  <c r="Y420"/>
  <c r="Z420" s="1"/>
  <c r="P420"/>
  <c r="X417"/>
  <c r="X416"/>
  <c r="BO415"/>
  <c r="BM415"/>
  <c r="Y415"/>
  <c r="P415"/>
  <c r="BP414"/>
  <c r="BO414"/>
  <c r="BN414"/>
  <c r="BM414"/>
  <c r="Z414"/>
  <c r="Y414"/>
  <c r="P414"/>
  <c r="X412"/>
  <c r="X411"/>
  <c r="BO410"/>
  <c r="BM410"/>
  <c r="Y410"/>
  <c r="Z410" s="1"/>
  <c r="P410"/>
  <c r="BO409"/>
  <c r="BM409"/>
  <c r="Y409"/>
  <c r="BN409" s="1"/>
  <c r="P409"/>
  <c r="BO408"/>
  <c r="BM408"/>
  <c r="Y408"/>
  <c r="Z408" s="1"/>
  <c r="P408"/>
  <c r="BO407"/>
  <c r="BM407"/>
  <c r="Y407"/>
  <c r="Z407" s="1"/>
  <c r="P407"/>
  <c r="BO406"/>
  <c r="BM406"/>
  <c r="Y406"/>
  <c r="BP406" s="1"/>
  <c r="P406"/>
  <c r="BO405"/>
  <c r="BM405"/>
  <c r="Y405"/>
  <c r="BP405" s="1"/>
  <c r="P405"/>
  <c r="BO404"/>
  <c r="BM404"/>
  <c r="Y404"/>
  <c r="BP404" s="1"/>
  <c r="P404"/>
  <c r="BO403"/>
  <c r="BM403"/>
  <c r="Y403"/>
  <c r="P403"/>
  <c r="BP402"/>
  <c r="BO402"/>
  <c r="BN402"/>
  <c r="BM402"/>
  <c r="Z402"/>
  <c r="Y402"/>
  <c r="P402"/>
  <c r="BO401"/>
  <c r="BM401"/>
  <c r="Y401"/>
  <c r="BP401" s="1"/>
  <c r="P401"/>
  <c r="X397"/>
  <c r="X396"/>
  <c r="BO395"/>
  <c r="BM395"/>
  <c r="Y395"/>
  <c r="Y396" s="1"/>
  <c r="P395"/>
  <c r="X393"/>
  <c r="X392"/>
  <c r="BO391"/>
  <c r="BM391"/>
  <c r="Y391"/>
  <c r="P391"/>
  <c r="BO390"/>
  <c r="BM390"/>
  <c r="Y390"/>
  <c r="BP390" s="1"/>
  <c r="P390"/>
  <c r="X388"/>
  <c r="X387"/>
  <c r="BO386"/>
  <c r="BM386"/>
  <c r="Y386"/>
  <c r="P386"/>
  <c r="X384"/>
  <c r="X383"/>
  <c r="BO382"/>
  <c r="BM382"/>
  <c r="Y382"/>
  <c r="BP382" s="1"/>
  <c r="P382"/>
  <c r="BO381"/>
  <c r="BM381"/>
  <c r="Y381"/>
  <c r="BP381" s="1"/>
  <c r="P381"/>
  <c r="BO380"/>
  <c r="BM380"/>
  <c r="Y380"/>
  <c r="BP380" s="1"/>
  <c r="P380"/>
  <c r="BO379"/>
  <c r="BM379"/>
  <c r="Y379"/>
  <c r="P379"/>
  <c r="X376"/>
  <c r="X375"/>
  <c r="BO374"/>
  <c r="BM374"/>
  <c r="Y374"/>
  <c r="BN374" s="1"/>
  <c r="P374"/>
  <c r="X372"/>
  <c r="X371"/>
  <c r="BO370"/>
  <c r="BM370"/>
  <c r="Y370"/>
  <c r="Y371" s="1"/>
  <c r="P370"/>
  <c r="BP369"/>
  <c r="BO369"/>
  <c r="BN369"/>
  <c r="BM369"/>
  <c r="Z369"/>
  <c r="Y369"/>
  <c r="P369"/>
  <c r="X367"/>
  <c r="X366"/>
  <c r="BO365"/>
  <c r="BM365"/>
  <c r="Y365"/>
  <c r="BP365" s="1"/>
  <c r="P365"/>
  <c r="BO364"/>
  <c r="BM364"/>
  <c r="Y364"/>
  <c r="BP364" s="1"/>
  <c r="P364"/>
  <c r="X362"/>
  <c r="X361"/>
  <c r="BO360"/>
  <c r="BM360"/>
  <c r="Y360"/>
  <c r="Z360" s="1"/>
  <c r="P360"/>
  <c r="BO359"/>
  <c r="BM359"/>
  <c r="Y359"/>
  <c r="BP359" s="1"/>
  <c r="P359"/>
  <c r="BO358"/>
  <c r="BM358"/>
  <c r="Y358"/>
  <c r="BP358" s="1"/>
  <c r="P358"/>
  <c r="BP357"/>
  <c r="BO357"/>
  <c r="BN357"/>
  <c r="BM357"/>
  <c r="Z357"/>
  <c r="Y357"/>
  <c r="P357"/>
  <c r="BO356"/>
  <c r="BM356"/>
  <c r="Y356"/>
  <c r="P356"/>
  <c r="BO355"/>
  <c r="BM355"/>
  <c r="Y355"/>
  <c r="BP355" s="1"/>
  <c r="P355"/>
  <c r="BO354"/>
  <c r="BM354"/>
  <c r="Y354"/>
  <c r="BP354" s="1"/>
  <c r="P354"/>
  <c r="X350"/>
  <c r="X349"/>
  <c r="BO348"/>
  <c r="BM348"/>
  <c r="Y348"/>
  <c r="Z348" s="1"/>
  <c r="P348"/>
  <c r="BO347"/>
  <c r="BM347"/>
  <c r="Y347"/>
  <c r="BP347" s="1"/>
  <c r="P347"/>
  <c r="BO346"/>
  <c r="BM346"/>
  <c r="Y346"/>
  <c r="Y349" s="1"/>
  <c r="P346"/>
  <c r="X343"/>
  <c r="X342"/>
  <c r="BP341"/>
  <c r="BO341"/>
  <c r="BN341"/>
  <c r="BM341"/>
  <c r="Z341"/>
  <c r="Y341"/>
  <c r="P341"/>
  <c r="BO340"/>
  <c r="BM340"/>
  <c r="Y340"/>
  <c r="BP340" s="1"/>
  <c r="P340"/>
  <c r="BO339"/>
  <c r="BM339"/>
  <c r="Y339"/>
  <c r="Y342" s="1"/>
  <c r="P339"/>
  <c r="X337"/>
  <c r="X336"/>
  <c r="BO335"/>
  <c r="BM335"/>
  <c r="Y335"/>
  <c r="BP335" s="1"/>
  <c r="P335"/>
  <c r="BO334"/>
  <c r="BM334"/>
  <c r="Y334"/>
  <c r="BP334" s="1"/>
  <c r="P334"/>
  <c r="BO333"/>
  <c r="BM333"/>
  <c r="Z333"/>
  <c r="Y333"/>
  <c r="BO332"/>
  <c r="BM332"/>
  <c r="Y332"/>
  <c r="BN332" s="1"/>
  <c r="X330"/>
  <c r="X329"/>
  <c r="BO328"/>
  <c r="BM328"/>
  <c r="Y328"/>
  <c r="P328"/>
  <c r="BO327"/>
  <c r="BM327"/>
  <c r="Y327"/>
  <c r="Z327" s="1"/>
  <c r="P327"/>
  <c r="BO326"/>
  <c r="BM326"/>
  <c r="Y326"/>
  <c r="P326"/>
  <c r="X324"/>
  <c r="X323"/>
  <c r="BP322"/>
  <c r="BO322"/>
  <c r="BN322"/>
  <c r="BM322"/>
  <c r="Z322"/>
  <c r="Y322"/>
  <c r="P322"/>
  <c r="BO321"/>
  <c r="BM321"/>
  <c r="Y321"/>
  <c r="BP321" s="1"/>
  <c r="P321"/>
  <c r="BO320"/>
  <c r="BM320"/>
  <c r="Y320"/>
  <c r="BP320" s="1"/>
  <c r="P320"/>
  <c r="BO319"/>
  <c r="BM319"/>
  <c r="Y319"/>
  <c r="BN319" s="1"/>
  <c r="P319"/>
  <c r="BO318"/>
  <c r="BM318"/>
  <c r="Z318"/>
  <c r="Y318"/>
  <c r="P318"/>
  <c r="X316"/>
  <c r="X315"/>
  <c r="BO314"/>
  <c r="BM314"/>
  <c r="Y314"/>
  <c r="BP314" s="1"/>
  <c r="P314"/>
  <c r="BO313"/>
  <c r="BM313"/>
  <c r="Z313"/>
  <c r="Y313"/>
  <c r="P313"/>
  <c r="BO312"/>
  <c r="BM312"/>
  <c r="Y312"/>
  <c r="BP312" s="1"/>
  <c r="P312"/>
  <c r="BP311"/>
  <c r="BO311"/>
  <c r="BN311"/>
  <c r="BM311"/>
  <c r="Z311"/>
  <c r="Y311"/>
  <c r="P311"/>
  <c r="BO310"/>
  <c r="BM310"/>
  <c r="Y310"/>
  <c r="Z310" s="1"/>
  <c r="P310"/>
  <c r="BO309"/>
  <c r="BM309"/>
  <c r="Y309"/>
  <c r="BN309" s="1"/>
  <c r="P309"/>
  <c r="BO308"/>
  <c r="BM308"/>
  <c r="Y308"/>
  <c r="P308"/>
  <c r="X306"/>
  <c r="X305"/>
  <c r="BP304"/>
  <c r="BO304"/>
  <c r="BN304"/>
  <c r="BM304"/>
  <c r="Z304"/>
  <c r="Y304"/>
  <c r="P304"/>
  <c r="BO303"/>
  <c r="BM303"/>
  <c r="Y303"/>
  <c r="P303"/>
  <c r="BO302"/>
  <c r="BM302"/>
  <c r="Y302"/>
  <c r="BP302" s="1"/>
  <c r="P302"/>
  <c r="BP301"/>
  <c r="BO301"/>
  <c r="BN301"/>
  <c r="BM301"/>
  <c r="Z301"/>
  <c r="Y301"/>
  <c r="P301"/>
  <c r="BO300"/>
  <c r="BM300"/>
  <c r="Y300"/>
  <c r="BN300" s="1"/>
  <c r="P300"/>
  <c r="BO299"/>
  <c r="BM299"/>
  <c r="Y299"/>
  <c r="BN299" s="1"/>
  <c r="P299"/>
  <c r="X296"/>
  <c r="X295"/>
  <c r="BO294"/>
  <c r="BM294"/>
  <c r="Z294"/>
  <c r="Z295" s="1"/>
  <c r="Y294"/>
  <c r="P294"/>
  <c r="X291"/>
  <c r="X290"/>
  <c r="BO289"/>
  <c r="BM289"/>
  <c r="Y289"/>
  <c r="P289"/>
  <c r="X286"/>
  <c r="X285"/>
  <c r="BO284"/>
  <c r="BM284"/>
  <c r="Y284"/>
  <c r="BN284" s="1"/>
  <c r="P284"/>
  <c r="X282"/>
  <c r="X281"/>
  <c r="BO280"/>
  <c r="BM280"/>
  <c r="Y280"/>
  <c r="P280"/>
  <c r="X277"/>
  <c r="X276"/>
  <c r="BO275"/>
  <c r="BM275"/>
  <c r="Y275"/>
  <c r="P275"/>
  <c r="BP274"/>
  <c r="BO274"/>
  <c r="BN274"/>
  <c r="BM274"/>
  <c r="Z274"/>
  <c r="Y274"/>
  <c r="P274"/>
  <c r="BO273"/>
  <c r="BM273"/>
  <c r="Y273"/>
  <c r="BP273" s="1"/>
  <c r="P273"/>
  <c r="X270"/>
  <c r="X269"/>
  <c r="BO268"/>
  <c r="BM268"/>
  <c r="Y268"/>
  <c r="Z268" s="1"/>
  <c r="BO267"/>
  <c r="BM267"/>
  <c r="Y267"/>
  <c r="BP267" s="1"/>
  <c r="P267"/>
  <c r="BO266"/>
  <c r="BN266"/>
  <c r="BM266"/>
  <c r="Z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P259"/>
  <c r="BO258"/>
  <c r="BM258"/>
  <c r="Y258"/>
  <c r="P258"/>
  <c r="BO257"/>
  <c r="BM257"/>
  <c r="Y257"/>
  <c r="Z257" s="1"/>
  <c r="P257"/>
  <c r="BO256"/>
  <c r="BM256"/>
  <c r="Y256"/>
  <c r="BP256" s="1"/>
  <c r="P256"/>
  <c r="X253"/>
  <c r="X252"/>
  <c r="BO251"/>
  <c r="BM251"/>
  <c r="Y251"/>
  <c r="Z251" s="1"/>
  <c r="P251"/>
  <c r="BO250"/>
  <c r="BM250"/>
  <c r="Y250"/>
  <c r="BP250" s="1"/>
  <c r="P250"/>
  <c r="BO249"/>
  <c r="BM249"/>
  <c r="Y249"/>
  <c r="BP249" s="1"/>
  <c r="P249"/>
  <c r="BO248"/>
  <c r="BM248"/>
  <c r="Y248"/>
  <c r="P248"/>
  <c r="BO247"/>
  <c r="BM247"/>
  <c r="Y247"/>
  <c r="P247"/>
  <c r="X245"/>
  <c r="X244"/>
  <c r="BO243"/>
  <c r="BM243"/>
  <c r="Y243"/>
  <c r="P243"/>
  <c r="X241"/>
  <c r="X240"/>
  <c r="BO239"/>
  <c r="BM239"/>
  <c r="Y239"/>
  <c r="P239"/>
  <c r="BP238"/>
  <c r="BO238"/>
  <c r="BN238"/>
  <c r="BM238"/>
  <c r="Z238"/>
  <c r="Y238"/>
  <c r="P238"/>
  <c r="X236"/>
  <c r="X235"/>
  <c r="BO234"/>
  <c r="BM234"/>
  <c r="Y234"/>
  <c r="P234"/>
  <c r="BO233"/>
  <c r="BM233"/>
  <c r="Y233"/>
  <c r="BP233" s="1"/>
  <c r="P233"/>
  <c r="BO232"/>
  <c r="BM232"/>
  <c r="Y232"/>
  <c r="BP232" s="1"/>
  <c r="P232"/>
  <c r="BO231"/>
  <c r="BM231"/>
  <c r="Y231"/>
  <c r="Z231" s="1"/>
  <c r="P231"/>
  <c r="BO230"/>
  <c r="BM230"/>
  <c r="Y230"/>
  <c r="BP230" s="1"/>
  <c r="P230"/>
  <c r="BO229"/>
  <c r="BM229"/>
  <c r="Y229"/>
  <c r="Z229" s="1"/>
  <c r="P229"/>
  <c r="X226"/>
  <c r="X225"/>
  <c r="BO224"/>
  <c r="BM224"/>
  <c r="Y224"/>
  <c r="P224"/>
  <c r="BO223"/>
  <c r="BN223"/>
  <c r="BM223"/>
  <c r="Y223"/>
  <c r="BP223" s="1"/>
  <c r="P223"/>
  <c r="X221"/>
  <c r="X220"/>
  <c r="BO219"/>
  <c r="BM219"/>
  <c r="Y219"/>
  <c r="P219"/>
  <c r="BO218"/>
  <c r="BM218"/>
  <c r="Y218"/>
  <c r="Z218" s="1"/>
  <c r="P218"/>
  <c r="BO217"/>
  <c r="BM217"/>
  <c r="Y217"/>
  <c r="BP217" s="1"/>
  <c r="P217"/>
  <c r="BO216"/>
  <c r="BM216"/>
  <c r="Y216"/>
  <c r="BP216" s="1"/>
  <c r="P216"/>
  <c r="BP215"/>
  <c r="BO215"/>
  <c r="BN215"/>
  <c r="BM215"/>
  <c r="Z215"/>
  <c r="Y215"/>
  <c r="P215"/>
  <c r="BO214"/>
  <c r="BM214"/>
  <c r="Y214"/>
  <c r="P214"/>
  <c r="BO213"/>
  <c r="BM213"/>
  <c r="Y213"/>
  <c r="BP213" s="1"/>
  <c r="P213"/>
  <c r="BO212"/>
  <c r="BM212"/>
  <c r="Y212"/>
  <c r="BP212" s="1"/>
  <c r="P212"/>
  <c r="BO211"/>
  <c r="BM211"/>
  <c r="Y211"/>
  <c r="P211"/>
  <c r="X209"/>
  <c r="X208"/>
  <c r="BO207"/>
  <c r="BM207"/>
  <c r="Y207"/>
  <c r="BP207" s="1"/>
  <c r="P207"/>
  <c r="BO206"/>
  <c r="BM206"/>
  <c r="Y206"/>
  <c r="BP206" s="1"/>
  <c r="P206"/>
  <c r="BP205"/>
  <c r="BO205"/>
  <c r="BN205"/>
  <c r="BM205"/>
  <c r="Z205"/>
  <c r="Y205"/>
  <c r="P205"/>
  <c r="BO204"/>
  <c r="BM204"/>
  <c r="Y204"/>
  <c r="P204"/>
  <c r="BO203"/>
  <c r="BM203"/>
  <c r="Y203"/>
  <c r="BP203" s="1"/>
  <c r="P203"/>
  <c r="BO202"/>
  <c r="BM202"/>
  <c r="Y202"/>
  <c r="BP202" s="1"/>
  <c r="P202"/>
  <c r="BO201"/>
  <c r="BM201"/>
  <c r="Y201"/>
  <c r="BP201" s="1"/>
  <c r="P201"/>
  <c r="BO200"/>
  <c r="BM200"/>
  <c r="Y200"/>
  <c r="Z200" s="1"/>
  <c r="P200"/>
  <c r="X198"/>
  <c r="X197"/>
  <c r="BP196"/>
  <c r="BO196"/>
  <c r="BN196"/>
  <c r="BM196"/>
  <c r="Z196"/>
  <c r="Y196"/>
  <c r="P196"/>
  <c r="BO195"/>
  <c r="BM195"/>
  <c r="Y195"/>
  <c r="Y198" s="1"/>
  <c r="P195"/>
  <c r="X193"/>
  <c r="X192"/>
  <c r="BO191"/>
  <c r="BM191"/>
  <c r="Z191"/>
  <c r="Y191"/>
  <c r="P191"/>
  <c r="BO190"/>
  <c r="BM190"/>
  <c r="Y190"/>
  <c r="BN190" s="1"/>
  <c r="P190"/>
  <c r="X187"/>
  <c r="X186"/>
  <c r="BO185"/>
  <c r="BM185"/>
  <c r="Y185"/>
  <c r="BN185" s="1"/>
  <c r="P185"/>
  <c r="X183"/>
  <c r="X182"/>
  <c r="BO181"/>
  <c r="BM181"/>
  <c r="Y181"/>
  <c r="P181"/>
  <c r="BP180"/>
  <c r="BO180"/>
  <c r="BN180"/>
  <c r="BM180"/>
  <c r="Z180"/>
  <c r="Y180"/>
  <c r="P180"/>
  <c r="BO179"/>
  <c r="BM179"/>
  <c r="Y179"/>
  <c r="BP179" s="1"/>
  <c r="P179"/>
  <c r="X177"/>
  <c r="X176"/>
  <c r="BO175"/>
  <c r="BM175"/>
  <c r="Y175"/>
  <c r="Z175" s="1"/>
  <c r="P175"/>
  <c r="BO174"/>
  <c r="BM174"/>
  <c r="Y174"/>
  <c r="BP174" s="1"/>
  <c r="P174"/>
  <c r="BO173"/>
  <c r="BM173"/>
  <c r="Y173"/>
  <c r="BP173" s="1"/>
  <c r="P173"/>
  <c r="BP172"/>
  <c r="BO172"/>
  <c r="BN172"/>
  <c r="BM172"/>
  <c r="Z172"/>
  <c r="Y172"/>
  <c r="P172"/>
  <c r="BO171"/>
  <c r="BM171"/>
  <c r="Y171"/>
  <c r="P171"/>
  <c r="BO170"/>
  <c r="BM170"/>
  <c r="Y170"/>
  <c r="BP170" s="1"/>
  <c r="P170"/>
  <c r="BO169"/>
  <c r="BM169"/>
  <c r="Y169"/>
  <c r="BP169" s="1"/>
  <c r="P169"/>
  <c r="BO168"/>
  <c r="BM168"/>
  <c r="Y168"/>
  <c r="BP168" s="1"/>
  <c r="P168"/>
  <c r="BP167"/>
  <c r="BO167"/>
  <c r="BM167"/>
  <c r="Y167"/>
  <c r="Z167" s="1"/>
  <c r="P167"/>
  <c r="X165"/>
  <c r="X164"/>
  <c r="BO163"/>
  <c r="BM163"/>
  <c r="Y163"/>
  <c r="P163"/>
  <c r="X159"/>
  <c r="X158"/>
  <c r="BP157"/>
  <c r="BO157"/>
  <c r="BN157"/>
  <c r="BM157"/>
  <c r="Z157"/>
  <c r="Y157"/>
  <c r="P157"/>
  <c r="BO156"/>
  <c r="BM156"/>
  <c r="Y156"/>
  <c r="BP156" s="1"/>
  <c r="P156"/>
  <c r="BO155"/>
  <c r="BM155"/>
  <c r="Y155"/>
  <c r="Y158" s="1"/>
  <c r="P155"/>
  <c r="X153"/>
  <c r="X152"/>
  <c r="BO151"/>
  <c r="BM151"/>
  <c r="Y151"/>
  <c r="Y152" s="1"/>
  <c r="P151"/>
  <c r="X148"/>
  <c r="X147"/>
  <c r="BO146"/>
  <c r="BM146"/>
  <c r="Y146"/>
  <c r="P146"/>
  <c r="BO145"/>
  <c r="BM145"/>
  <c r="Y145"/>
  <c r="BP145" s="1"/>
  <c r="P145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BN136" s="1"/>
  <c r="P136"/>
  <c r="BO135"/>
  <c r="BM135"/>
  <c r="Y135"/>
  <c r="BN135" s="1"/>
  <c r="P135"/>
  <c r="X132"/>
  <c r="X131"/>
  <c r="BO130"/>
  <c r="BM130"/>
  <c r="Y130"/>
  <c r="BP130" s="1"/>
  <c r="P130"/>
  <c r="BP129"/>
  <c r="BO129"/>
  <c r="BM129"/>
  <c r="Y129"/>
  <c r="Z129" s="1"/>
  <c r="P129"/>
  <c r="X127"/>
  <c r="X126"/>
  <c r="BO125"/>
  <c r="BM125"/>
  <c r="Y125"/>
  <c r="BP125" s="1"/>
  <c r="P125"/>
  <c r="BP124"/>
  <c r="BO124"/>
  <c r="BN124"/>
  <c r="BM124"/>
  <c r="Z124"/>
  <c r="Y124"/>
  <c r="P124"/>
  <c r="BO123"/>
  <c r="BM123"/>
  <c r="Y123"/>
  <c r="Z123" s="1"/>
  <c r="P123"/>
  <c r="BO122"/>
  <c r="BM122"/>
  <c r="Y122"/>
  <c r="BP122" s="1"/>
  <c r="P122"/>
  <c r="BO121"/>
  <c r="BM121"/>
  <c r="Y121"/>
  <c r="BP121" s="1"/>
  <c r="P121"/>
  <c r="BO120"/>
  <c r="BM120"/>
  <c r="Y120"/>
  <c r="BN120" s="1"/>
  <c r="P120"/>
  <c r="X118"/>
  <c r="X117"/>
  <c r="BO116"/>
  <c r="BM116"/>
  <c r="Y116"/>
  <c r="BP116" s="1"/>
  <c r="P116"/>
  <c r="BO115"/>
  <c r="BM115"/>
  <c r="Z115"/>
  <c r="Y115"/>
  <c r="BN115" s="1"/>
  <c r="P115"/>
  <c r="BO114"/>
  <c r="BM114"/>
  <c r="Y114"/>
  <c r="P114"/>
  <c r="X112"/>
  <c r="X111"/>
  <c r="BO110"/>
  <c r="BM110"/>
  <c r="Y110"/>
  <c r="Z110" s="1"/>
  <c r="P110"/>
  <c r="BO109"/>
  <c r="BM109"/>
  <c r="Z109"/>
  <c r="Y109"/>
  <c r="BN109" s="1"/>
  <c r="P109"/>
  <c r="BO108"/>
  <c r="BM108"/>
  <c r="Y108"/>
  <c r="Z108" s="1"/>
  <c r="P108"/>
  <c r="BO107"/>
  <c r="BM107"/>
  <c r="Y107"/>
  <c r="BP107" s="1"/>
  <c r="P107"/>
  <c r="X104"/>
  <c r="X103"/>
  <c r="BO102"/>
  <c r="BM102"/>
  <c r="Z102"/>
  <c r="Y102"/>
  <c r="BP102" s="1"/>
  <c r="P102"/>
  <c r="BO101"/>
  <c r="BM101"/>
  <c r="Y101"/>
  <c r="BP101" s="1"/>
  <c r="P101"/>
  <c r="BP100"/>
  <c r="BO100"/>
  <c r="BN100"/>
  <c r="BM100"/>
  <c r="Z100"/>
  <c r="Y100"/>
  <c r="P100"/>
  <c r="BO99"/>
  <c r="BM99"/>
  <c r="Y99"/>
  <c r="BP99" s="1"/>
  <c r="P99"/>
  <c r="BO98"/>
  <c r="BM98"/>
  <c r="Y98"/>
  <c r="BN98" s="1"/>
  <c r="P98"/>
  <c r="BO97"/>
  <c r="BM97"/>
  <c r="Y97"/>
  <c r="P97"/>
  <c r="BO96"/>
  <c r="BM96"/>
  <c r="Y96"/>
  <c r="BN96" s="1"/>
  <c r="X94"/>
  <c r="X93"/>
  <c r="BO92"/>
  <c r="BM92"/>
  <c r="Y92"/>
  <c r="P92"/>
  <c r="BP91"/>
  <c r="BO91"/>
  <c r="BM91"/>
  <c r="Y91"/>
  <c r="Z91" s="1"/>
  <c r="P91"/>
  <c r="BO90"/>
  <c r="BM90"/>
  <c r="Y90"/>
  <c r="P90"/>
  <c r="X87"/>
  <c r="X86"/>
  <c r="BP85"/>
  <c r="BO85"/>
  <c r="BN85"/>
  <c r="BM85"/>
  <c r="Z85"/>
  <c r="Y85"/>
  <c r="P85"/>
  <c r="BO84"/>
  <c r="BM84"/>
  <c r="Y84"/>
  <c r="Y87" s="1"/>
  <c r="P84"/>
  <c r="X82"/>
  <c r="X81"/>
  <c r="BP80"/>
  <c r="BO80"/>
  <c r="BM80"/>
  <c r="Y80"/>
  <c r="Z80" s="1"/>
  <c r="P80"/>
  <c r="BO79"/>
  <c r="BM79"/>
  <c r="Y79"/>
  <c r="P79"/>
  <c r="BO78"/>
  <c r="BM78"/>
  <c r="Y78"/>
  <c r="Z78" s="1"/>
  <c r="P78"/>
  <c r="BO77"/>
  <c r="BM77"/>
  <c r="Y77"/>
  <c r="BP77" s="1"/>
  <c r="P77"/>
  <c r="BO76"/>
  <c r="BM76"/>
  <c r="Y76"/>
  <c r="BP76" s="1"/>
  <c r="P76"/>
  <c r="BP75"/>
  <c r="BO75"/>
  <c r="BN75"/>
  <c r="BM75"/>
  <c r="Y75"/>
  <c r="Z75" s="1"/>
  <c r="P75"/>
  <c r="X73"/>
  <c r="X72"/>
  <c r="BO71"/>
  <c r="BM71"/>
  <c r="Y71"/>
  <c r="BP71" s="1"/>
  <c r="P71"/>
  <c r="BO70"/>
  <c r="BM70"/>
  <c r="Y70"/>
  <c r="Z70" s="1"/>
  <c r="P70"/>
  <c r="BO69"/>
  <c r="BM69"/>
  <c r="Y69"/>
  <c r="P69"/>
  <c r="X67"/>
  <c r="X66"/>
  <c r="BP65"/>
  <c r="BO65"/>
  <c r="BN65"/>
  <c r="BM65"/>
  <c r="Z65"/>
  <c r="Y65"/>
  <c r="P65"/>
  <c r="BO64"/>
  <c r="BM64"/>
  <c r="Y64"/>
  <c r="P64"/>
  <c r="BO63"/>
  <c r="BM63"/>
  <c r="Y63"/>
  <c r="BP63" s="1"/>
  <c r="P63"/>
  <c r="BO62"/>
  <c r="BM62"/>
  <c r="Y62"/>
  <c r="BP62" s="1"/>
  <c r="P62"/>
  <c r="X60"/>
  <c r="X59"/>
  <c r="BO58"/>
  <c r="BM58"/>
  <c r="Y58"/>
  <c r="Z58" s="1"/>
  <c r="P58"/>
  <c r="BO57"/>
  <c r="BM57"/>
  <c r="Y57"/>
  <c r="BP57" s="1"/>
  <c r="P57"/>
  <c r="BO56"/>
  <c r="BM56"/>
  <c r="Y56"/>
  <c r="BP56" s="1"/>
  <c r="P56"/>
  <c r="BP55"/>
  <c r="BO55"/>
  <c r="BN55"/>
  <c r="BM55"/>
  <c r="Z55"/>
  <c r="Y55"/>
  <c r="P55"/>
  <c r="BO54"/>
  <c r="BM54"/>
  <c r="Y54"/>
  <c r="Z54" s="1"/>
  <c r="P54"/>
  <c r="BO53"/>
  <c r="BM53"/>
  <c r="Y53"/>
  <c r="BP53" s="1"/>
  <c r="P53"/>
  <c r="X50"/>
  <c r="X49"/>
  <c r="BO48"/>
  <c r="BM48"/>
  <c r="Y48"/>
  <c r="P48"/>
  <c r="X46"/>
  <c r="X45"/>
  <c r="BP44"/>
  <c r="BO44"/>
  <c r="BN44"/>
  <c r="BM44"/>
  <c r="Z44"/>
  <c r="Y44"/>
  <c r="P44"/>
  <c r="BO43"/>
  <c r="BM43"/>
  <c r="Y43"/>
  <c r="BP43" s="1"/>
  <c r="P43"/>
  <c r="BO42"/>
  <c r="BM42"/>
  <c r="Y42"/>
  <c r="BP42" s="1"/>
  <c r="P42"/>
  <c r="BP41"/>
  <c r="BO41"/>
  <c r="BN41"/>
  <c r="BM41"/>
  <c r="Z41"/>
  <c r="Y41"/>
  <c r="P41"/>
  <c r="X37"/>
  <c r="Y36"/>
  <c r="X36"/>
  <c r="BP35"/>
  <c r="BO35"/>
  <c r="BM35"/>
  <c r="Y35"/>
  <c r="Z35" s="1"/>
  <c r="Z36" s="1"/>
  <c r="P35"/>
  <c r="X33"/>
  <c r="X32"/>
  <c r="BO31"/>
  <c r="BM31"/>
  <c r="Y31"/>
  <c r="BP31" s="1"/>
  <c r="P31"/>
  <c r="BO30"/>
  <c r="BM30"/>
  <c r="Y30"/>
  <c r="BP30" s="1"/>
  <c r="P30"/>
  <c r="BO29"/>
  <c r="BM29"/>
  <c r="Y29"/>
  <c r="Z29" s="1"/>
  <c r="P29"/>
  <c r="BP28"/>
  <c r="BO28"/>
  <c r="BN28"/>
  <c r="BM28"/>
  <c r="Z28"/>
  <c r="Y28"/>
  <c r="P28"/>
  <c r="BO27"/>
  <c r="BM27"/>
  <c r="Y27"/>
  <c r="BP27" s="1"/>
  <c r="P27"/>
  <c r="BO26"/>
  <c r="BM26"/>
  <c r="Y26"/>
  <c r="P26"/>
  <c r="X24"/>
  <c r="X23"/>
  <c r="BO22"/>
  <c r="BM22"/>
  <c r="Y22"/>
  <c r="BP22" s="1"/>
  <c r="H10"/>
  <c r="A9"/>
  <c r="A10" s="1"/>
  <c r="D7"/>
  <c r="Q6"/>
  <c r="P2"/>
  <c r="Y118" l="1"/>
  <c r="Z135"/>
  <c r="BP135"/>
  <c r="BN390"/>
  <c r="Z390"/>
  <c r="Y503"/>
  <c r="Z501"/>
  <c r="BP501"/>
  <c r="BN501"/>
  <c r="BP257"/>
  <c r="BN257"/>
  <c r="Z425"/>
  <c r="BP425"/>
  <c r="Z223"/>
  <c r="F10"/>
  <c r="Y23"/>
  <c r="Y24"/>
  <c r="X524"/>
  <c r="BN27"/>
  <c r="Y66"/>
  <c r="Y67"/>
  <c r="Y86"/>
  <c r="BN107"/>
  <c r="BN110"/>
  <c r="BP110"/>
  <c r="BN125"/>
  <c r="BN168"/>
  <c r="BN179"/>
  <c r="BN218"/>
  <c r="BP229"/>
  <c r="BP234"/>
  <c r="BN234"/>
  <c r="Z234"/>
  <c r="Z30"/>
  <c r="BN30"/>
  <c r="X526"/>
  <c r="Y37"/>
  <c r="Z42"/>
  <c r="BN42"/>
  <c r="Z53"/>
  <c r="BN53"/>
  <c r="Z56"/>
  <c r="BN62"/>
  <c r="Z63"/>
  <c r="BN63"/>
  <c r="BP70"/>
  <c r="Z77"/>
  <c r="BN77"/>
  <c r="Z84"/>
  <c r="Z86" s="1"/>
  <c r="BN84"/>
  <c r="BP84"/>
  <c r="Z98"/>
  <c r="Z101"/>
  <c r="BN101"/>
  <c r="Z114"/>
  <c r="BN114"/>
  <c r="BP114"/>
  <c r="BP115"/>
  <c r="Y117"/>
  <c r="BN121"/>
  <c r="Z122"/>
  <c r="BN122"/>
  <c r="Z130"/>
  <c r="Z145"/>
  <c r="BN145"/>
  <c r="Y148"/>
  <c r="BN151"/>
  <c r="BP151"/>
  <c r="Z155"/>
  <c r="Y159"/>
  <c r="BN169"/>
  <c r="Z170"/>
  <c r="BN170"/>
  <c r="Y183"/>
  <c r="Z190"/>
  <c r="Z192" s="1"/>
  <c r="J532"/>
  <c r="Z195"/>
  <c r="Z197" s="1"/>
  <c r="BN195"/>
  <c r="BP195"/>
  <c r="Y197"/>
  <c r="BP200"/>
  <c r="BN202"/>
  <c r="Z203"/>
  <c r="BN203"/>
  <c r="Z206"/>
  <c r="BN212"/>
  <c r="Z213"/>
  <c r="BN213"/>
  <c r="BP231"/>
  <c r="BN233"/>
  <c r="BN243"/>
  <c r="Y244"/>
  <c r="Z243"/>
  <c r="Z244" s="1"/>
  <c r="Y245"/>
  <c r="BP248"/>
  <c r="BN248"/>
  <c r="Z248"/>
  <c r="BN256"/>
  <c r="BP259"/>
  <c r="BN259"/>
  <c r="Z259"/>
  <c r="BN273"/>
  <c r="Y305"/>
  <c r="BN348"/>
  <c r="BP348"/>
  <c r="Y375"/>
  <c r="Y376"/>
  <c r="Y434"/>
  <c r="Y435"/>
  <c r="Y491"/>
  <c r="Y492"/>
  <c r="Y516"/>
  <c r="BN249"/>
  <c r="BN260"/>
  <c r="BP265"/>
  <c r="BN267"/>
  <c r="BN268"/>
  <c r="Y277"/>
  <c r="Y285"/>
  <c r="Y286"/>
  <c r="Z302"/>
  <c r="BN302"/>
  <c r="BN310"/>
  <c r="BP310"/>
  <c r="Z312"/>
  <c r="BN312"/>
  <c r="Z314"/>
  <c r="BN314"/>
  <c r="Z321"/>
  <c r="BN321"/>
  <c r="Z334"/>
  <c r="BN334"/>
  <c r="Z355"/>
  <c r="BN355"/>
  <c r="Z358"/>
  <c r="BN360"/>
  <c r="Z365"/>
  <c r="BN365"/>
  <c r="Y366"/>
  <c r="Y367"/>
  <c r="Z380"/>
  <c r="BN380"/>
  <c r="Z404"/>
  <c r="BN404"/>
  <c r="BN407"/>
  <c r="BN410"/>
  <c r="BP410"/>
  <c r="BP420"/>
  <c r="Z427"/>
  <c r="BN427"/>
  <c r="BP446"/>
  <c r="Z451"/>
  <c r="BN451"/>
  <c r="BP466"/>
  <c r="Z471"/>
  <c r="BN471"/>
  <c r="AB532"/>
  <c r="Z495"/>
  <c r="BN495"/>
  <c r="BP496"/>
  <c r="Z497"/>
  <c r="BN497"/>
  <c r="Y504"/>
  <c r="BN511"/>
  <c r="BP511"/>
  <c r="Z512"/>
  <c r="BN512"/>
  <c r="BN514"/>
  <c r="BP514"/>
  <c r="BP313"/>
  <c r="BN313"/>
  <c r="BP333"/>
  <c r="BN333"/>
  <c r="Y221"/>
  <c r="Y220"/>
  <c r="BP211"/>
  <c r="BP214"/>
  <c r="BN214"/>
  <c r="Z214"/>
  <c r="BN379"/>
  <c r="BP379"/>
  <c r="V532"/>
  <c r="Z379"/>
  <c r="BP92"/>
  <c r="BN92"/>
  <c r="Z173"/>
  <c r="Z211"/>
  <c r="Y282"/>
  <c r="Y281"/>
  <c r="P532"/>
  <c r="Y290"/>
  <c r="BN289"/>
  <c r="BP289"/>
  <c r="Z289"/>
  <c r="Z290" s="1"/>
  <c r="Q532"/>
  <c r="BN356"/>
  <c r="BP356"/>
  <c r="Z356"/>
  <c r="Z370"/>
  <c r="Z371" s="1"/>
  <c r="Z462"/>
  <c r="Z477"/>
  <c r="BN130"/>
  <c r="BN191"/>
  <c r="Y241"/>
  <c r="Y240"/>
  <c r="Z280"/>
  <c r="Z281" s="1"/>
  <c r="BN327"/>
  <c r="BP450"/>
  <c r="BN450"/>
  <c r="Z450"/>
  <c r="Y457"/>
  <c r="Y499"/>
  <c r="Y498"/>
  <c r="BP494"/>
  <c r="AC532"/>
  <c r="Y521"/>
  <c r="Y520"/>
  <c r="BP519"/>
  <c r="BN519"/>
  <c r="BN43"/>
  <c r="Y81"/>
  <c r="BN173"/>
  <c r="Y186"/>
  <c r="Y187"/>
  <c r="BN211"/>
  <c r="Z239"/>
  <c r="Z240" s="1"/>
  <c r="BP247"/>
  <c r="BN247"/>
  <c r="Y253"/>
  <c r="Z247"/>
  <c r="S532"/>
  <c r="Y306"/>
  <c r="BN370"/>
  <c r="Y383"/>
  <c r="BP407"/>
  <c r="BN462"/>
  <c r="BN477"/>
  <c r="Z494"/>
  <c r="Z498" s="1"/>
  <c r="Z519"/>
  <c r="Z520" s="1"/>
  <c r="Y50"/>
  <c r="Y49"/>
  <c r="BP48"/>
  <c r="BN48"/>
  <c r="Z31"/>
  <c r="C532"/>
  <c r="Y73"/>
  <c r="BP69"/>
  <c r="Y72"/>
  <c r="BN69"/>
  <c r="Z69"/>
  <c r="BP108"/>
  <c r="BN108"/>
  <c r="Z125"/>
  <c r="Y143"/>
  <c r="Y142"/>
  <c r="Z140"/>
  <c r="Z185"/>
  <c r="Z186" s="1"/>
  <c r="BP191"/>
  <c r="Z260"/>
  <c r="BN280"/>
  <c r="Z300"/>
  <c r="BP327"/>
  <c r="Y343"/>
  <c r="Y393"/>
  <c r="Y392"/>
  <c r="BP391"/>
  <c r="BN391"/>
  <c r="BP426"/>
  <c r="Y430"/>
  <c r="Y429"/>
  <c r="BN426"/>
  <c r="Z447"/>
  <c r="Z48"/>
  <c r="Z49" s="1"/>
  <c r="BN64"/>
  <c r="BP64"/>
  <c r="Y225"/>
  <c r="BP224"/>
  <c r="BN224"/>
  <c r="Z224"/>
  <c r="BN239"/>
  <c r="BP308"/>
  <c r="BN308"/>
  <c r="BP370"/>
  <c r="Y384"/>
  <c r="Z391"/>
  <c r="BP408"/>
  <c r="BN408"/>
  <c r="Z426"/>
  <c r="AA532"/>
  <c r="Y458"/>
  <c r="BN494"/>
  <c r="Z43"/>
  <c r="Z45" s="1"/>
  <c r="BP280"/>
  <c r="Y291"/>
  <c r="BP303"/>
  <c r="BN303"/>
  <c r="Z308"/>
  <c r="BP328"/>
  <c r="BN328"/>
  <c r="Y350"/>
  <c r="T532"/>
  <c r="BP346"/>
  <c r="BN447"/>
  <c r="Z472"/>
  <c r="Z507"/>
  <c r="BP513"/>
  <c r="BN513"/>
  <c r="D532"/>
  <c r="Y59"/>
  <c r="Y104"/>
  <c r="Y103"/>
  <c r="Z96"/>
  <c r="G532"/>
  <c r="Z146"/>
  <c r="Z147" s="1"/>
  <c r="BN171"/>
  <c r="BP171"/>
  <c r="Z171"/>
  <c r="BN206"/>
  <c r="BP218"/>
  <c r="BP239"/>
  <c r="Z303"/>
  <c r="Z328"/>
  <c r="Z340"/>
  <c r="Z346"/>
  <c r="Y388"/>
  <c r="Y387"/>
  <c r="BP386"/>
  <c r="BN454"/>
  <c r="Y464"/>
  <c r="Y463"/>
  <c r="BN460"/>
  <c r="BP460"/>
  <c r="Z460"/>
  <c r="Z513"/>
  <c r="Z515" s="1"/>
  <c r="X522"/>
  <c r="BN31"/>
  <c r="BN78"/>
  <c r="BN99"/>
  <c r="BP140"/>
  <c r="Z168"/>
  <c r="BP185"/>
  <c r="BN251"/>
  <c r="Y296"/>
  <c r="Y295"/>
  <c r="R532"/>
  <c r="BP300"/>
  <c r="Z320"/>
  <c r="BP360"/>
  <c r="Z386"/>
  <c r="Z387" s="1"/>
  <c r="Z405"/>
  <c r="Z421"/>
  <c r="Z422" s="1"/>
  <c r="BN444"/>
  <c r="BN472"/>
  <c r="BN507"/>
  <c r="Y33"/>
  <c r="Y32"/>
  <c r="BP26"/>
  <c r="BP219"/>
  <c r="BN219"/>
  <c r="BN340"/>
  <c r="BN346"/>
  <c r="BP454"/>
  <c r="Z489"/>
  <c r="X523"/>
  <c r="Z120"/>
  <c r="BP141"/>
  <c r="BN141"/>
  <c r="Z219"/>
  <c r="Y226"/>
  <c r="Y235"/>
  <c r="BP251"/>
  <c r="Y262"/>
  <c r="Y261"/>
  <c r="BP258"/>
  <c r="BN258"/>
  <c r="Z258"/>
  <c r="L532"/>
  <c r="BN320"/>
  <c r="Y323"/>
  <c r="Y361"/>
  <c r="BN386"/>
  <c r="BN405"/>
  <c r="BN421"/>
  <c r="BP444"/>
  <c r="BP507"/>
  <c r="Z64"/>
  <c r="Z26"/>
  <c r="BP78"/>
  <c r="BN56"/>
  <c r="Z76"/>
  <c r="BP96"/>
  <c r="BN102"/>
  <c r="Z141"/>
  <c r="I532"/>
  <c r="Y165"/>
  <c r="Y164"/>
  <c r="BP204"/>
  <c r="BN204"/>
  <c r="Z204"/>
  <c r="Z232"/>
  <c r="BN294"/>
  <c r="Y315"/>
  <c r="Y372"/>
  <c r="Y397"/>
  <c r="Z395"/>
  <c r="Z396" s="1"/>
  <c r="BP455"/>
  <c r="BN455"/>
  <c r="BN489"/>
  <c r="Z92"/>
  <c r="BN58"/>
  <c r="BN26"/>
  <c r="BP79"/>
  <c r="BN79"/>
  <c r="Z79"/>
  <c r="Z131"/>
  <c r="Z156"/>
  <c r="Z158" s="1"/>
  <c r="Z163"/>
  <c r="Z164" s="1"/>
  <c r="BN175"/>
  <c r="Z201"/>
  <c r="Z216"/>
  <c r="Y236"/>
  <c r="K532"/>
  <c r="Y252"/>
  <c r="BP268"/>
  <c r="Y276"/>
  <c r="BN275"/>
  <c r="BP275"/>
  <c r="Z275"/>
  <c r="O532"/>
  <c r="Y337"/>
  <c r="Y336"/>
  <c r="Z332"/>
  <c r="Z335"/>
  <c r="Z381"/>
  <c r="Y417"/>
  <c r="Y416"/>
  <c r="BP415"/>
  <c r="Z455"/>
  <c r="BN470"/>
  <c r="BP470"/>
  <c r="Z470"/>
  <c r="Y480"/>
  <c r="Y82"/>
  <c r="Y147"/>
  <c r="BN146"/>
  <c r="BP146"/>
  <c r="BP97"/>
  <c r="BN97"/>
  <c r="BN232"/>
  <c r="BP294"/>
  <c r="BN395"/>
  <c r="Z415"/>
  <c r="Z416" s="1"/>
  <c r="Y473"/>
  <c r="BP467"/>
  <c r="Z502"/>
  <c r="Z503" s="1"/>
  <c r="Z97"/>
  <c r="H532"/>
  <c r="Y153"/>
  <c r="BP175"/>
  <c r="Y208"/>
  <c r="Y269"/>
  <c r="Y316"/>
  <c r="Y330"/>
  <c r="BN335"/>
  <c r="BN381"/>
  <c r="BP403"/>
  <c r="BN403"/>
  <c r="Z403"/>
  <c r="Z452"/>
  <c r="Z467"/>
  <c r="Y484"/>
  <c r="BP482"/>
  <c r="Y483"/>
  <c r="BN482"/>
  <c r="Z99"/>
  <c r="BN29"/>
  <c r="BP29"/>
  <c r="BN123"/>
  <c r="BP123"/>
  <c r="H9"/>
  <c r="Y138"/>
  <c r="Y137"/>
  <c r="BP136"/>
  <c r="BN156"/>
  <c r="BN163"/>
  <c r="Y182"/>
  <c r="BN181"/>
  <c r="Z181"/>
  <c r="BP181"/>
  <c r="BN201"/>
  <c r="BN216"/>
  <c r="J9"/>
  <c r="BN91"/>
  <c r="Z136"/>
  <c r="Z137" s="1"/>
  <c r="Z151"/>
  <c r="Z152" s="1"/>
  <c r="BN229"/>
  <c r="Z249"/>
  <c r="BN358"/>
  <c r="BP395"/>
  <c r="BN415"/>
  <c r="Z482"/>
  <c r="Z483" s="1"/>
  <c r="BN502"/>
  <c r="BP58"/>
  <c r="Y94"/>
  <c r="Y127"/>
  <c r="Y126"/>
  <c r="BP120"/>
  <c r="F9"/>
  <c r="Y45"/>
  <c r="BN76"/>
  <c r="BN54"/>
  <c r="BP54"/>
  <c r="Y60"/>
  <c r="Z71"/>
  <c r="Y46"/>
  <c r="BN71"/>
  <c r="F532"/>
  <c r="Y112"/>
  <c r="Y111"/>
  <c r="Z107"/>
  <c r="Z111" s="1"/>
  <c r="BP163"/>
  <c r="Y176"/>
  <c r="Y209"/>
  <c r="BP266"/>
  <c r="M532"/>
  <c r="BP318"/>
  <c r="BN318"/>
  <c r="Y324"/>
  <c r="BP332"/>
  <c r="Z392"/>
  <c r="Z429"/>
  <c r="Z532"/>
  <c r="Y439"/>
  <c r="BP438"/>
  <c r="BN438"/>
  <c r="Z438"/>
  <c r="Z439" s="1"/>
  <c r="BN452"/>
  <c r="BN467"/>
  <c r="Y515"/>
  <c r="BN35"/>
  <c r="BN70"/>
  <c r="BN80"/>
  <c r="BP98"/>
  <c r="BP109"/>
  <c r="BN129"/>
  <c r="BP155"/>
  <c r="BN167"/>
  <c r="BP190"/>
  <c r="BN200"/>
  <c r="BN231"/>
  <c r="BP243"/>
  <c r="BN265"/>
  <c r="BP284"/>
  <c r="BP299"/>
  <c r="BP309"/>
  <c r="BP319"/>
  <c r="BP339"/>
  <c r="BP374"/>
  <c r="BP409"/>
  <c r="BN420"/>
  <c r="BP433"/>
  <c r="BN446"/>
  <c r="BP456"/>
  <c r="BN466"/>
  <c r="BN476"/>
  <c r="Y479"/>
  <c r="BN496"/>
  <c r="BP506"/>
  <c r="Y177"/>
  <c r="Y192"/>
  <c r="Z230"/>
  <c r="Y270"/>
  <c r="Y362"/>
  <c r="Y411"/>
  <c r="Z445"/>
  <c r="B532"/>
  <c r="U532"/>
  <c r="Z22"/>
  <c r="Z23" s="1"/>
  <c r="Z90"/>
  <c r="Z116"/>
  <c r="Z117" s="1"/>
  <c r="Y131"/>
  <c r="Z174"/>
  <c r="Z207"/>
  <c r="Z217"/>
  <c r="BN230"/>
  <c r="Z250"/>
  <c r="Z326"/>
  <c r="Z329" s="1"/>
  <c r="Z347"/>
  <c r="Z359"/>
  <c r="Z382"/>
  <c r="Z406"/>
  <c r="Y422"/>
  <c r="BN445"/>
  <c r="Z453"/>
  <c r="Z490"/>
  <c r="Y509"/>
  <c r="W532"/>
  <c r="Z57"/>
  <c r="Z59" s="1"/>
  <c r="Z27"/>
  <c r="Z62"/>
  <c r="Z66" s="1"/>
  <c r="Z121"/>
  <c r="Z169"/>
  <c r="Z179"/>
  <c r="Y193"/>
  <c r="Z202"/>
  <c r="Z212"/>
  <c r="Z233"/>
  <c r="Z256"/>
  <c r="Z261" s="1"/>
  <c r="Z267"/>
  <c r="Z269" s="1"/>
  <c r="Z273"/>
  <c r="Z276" s="1"/>
  <c r="Z354"/>
  <c r="Z364"/>
  <c r="Z366" s="1"/>
  <c r="Z401"/>
  <c r="Y412"/>
  <c r="Z448"/>
  <c r="Z468"/>
  <c r="Z478"/>
  <c r="E532"/>
  <c r="X532"/>
  <c r="BN22"/>
  <c r="BN57"/>
  <c r="BN90"/>
  <c r="Y93"/>
  <c r="BN116"/>
  <c r="BN174"/>
  <c r="BN207"/>
  <c r="BN217"/>
  <c r="BN250"/>
  <c r="BN326"/>
  <c r="Y329"/>
  <c r="BN347"/>
  <c r="BN359"/>
  <c r="BN382"/>
  <c r="BN406"/>
  <c r="BN453"/>
  <c r="Y474"/>
  <c r="BN490"/>
  <c r="Y532"/>
  <c r="Y132"/>
  <c r="Z284"/>
  <c r="Z285" s="1"/>
  <c r="Z299"/>
  <c r="Z309"/>
  <c r="Z319"/>
  <c r="Z323" s="1"/>
  <c r="Z339"/>
  <c r="Z342" s="1"/>
  <c r="BN354"/>
  <c r="BN364"/>
  <c r="Z374"/>
  <c r="Z375" s="1"/>
  <c r="BN401"/>
  <c r="Z409"/>
  <c r="Y423"/>
  <c r="Z433"/>
  <c r="Z434" s="1"/>
  <c r="BN448"/>
  <c r="Z456"/>
  <c r="BN468"/>
  <c r="BN478"/>
  <c r="Z506"/>
  <c r="Z508" s="1"/>
  <c r="BP90"/>
  <c r="BP326"/>
  <c r="BN155"/>
  <c r="BN339"/>
  <c r="Z361" l="1"/>
  <c r="Z225"/>
  <c r="X525"/>
  <c r="Z473"/>
  <c r="Z208"/>
  <c r="Z126"/>
  <c r="Z491"/>
  <c r="Y524"/>
  <c r="Y522"/>
  <c r="Z411"/>
  <c r="Z457"/>
  <c r="Z235"/>
  <c r="Z81"/>
  <c r="Y526"/>
  <c r="Z176"/>
  <c r="Z103"/>
  <c r="Z315"/>
  <c r="Z336"/>
  <c r="Z220"/>
  <c r="Z142"/>
  <c r="Z349"/>
  <c r="Z479"/>
  <c r="Z383"/>
  <c r="Z72"/>
  <c r="Y523"/>
  <c r="Z305"/>
  <c r="Z182"/>
  <c r="Z32"/>
  <c r="Z252"/>
  <c r="Z463"/>
  <c r="Z93"/>
  <c r="Z527" l="1"/>
  <c r="Y525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<sst xmlns="http://schemas.openxmlformats.org/spreadsheetml/2006/main" count="3865" uniqueCount="823">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</sst>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32"/>
  <sheetViews>
    <sheetView showGridLines="0" tabSelected="1" topLeftCell="E350" zoomScaleNormal="100" zoomScaleSheetLayoutView="100" workbookViewId="0">
      <selection activeCell="X357" sqref="X357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12" t="s">
        <v>26</v>
      </c>
      <c r="E1" s="912"/>
      <c r="F1" s="912"/>
      <c r="G1" s="14" t="s">
        <v>66</v>
      </c>
      <c r="H1" s="912" t="s">
        <v>46</v>
      </c>
      <c r="I1" s="912"/>
      <c r="J1" s="912"/>
      <c r="K1" s="912"/>
      <c r="L1" s="912"/>
      <c r="M1" s="912"/>
      <c r="N1" s="912"/>
      <c r="O1" s="912"/>
      <c r="P1" s="912"/>
      <c r="Q1" s="912"/>
      <c r="R1" s="913" t="s">
        <v>67</v>
      </c>
      <c r="S1" s="914"/>
      <c r="T1" s="91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5"/>
      <c r="R2" s="915"/>
      <c r="S2" s="915"/>
      <c r="T2" s="915"/>
      <c r="U2" s="915"/>
      <c r="V2" s="915"/>
      <c r="W2" s="91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5"/>
      <c r="Q3" s="915"/>
      <c r="R3" s="915"/>
      <c r="S3" s="915"/>
      <c r="T3" s="915"/>
      <c r="U3" s="915"/>
      <c r="V3" s="915"/>
      <c r="W3" s="91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4" t="s">
        <v>8</v>
      </c>
      <c r="B5" s="894"/>
      <c r="C5" s="894"/>
      <c r="D5" s="916"/>
      <c r="E5" s="916"/>
      <c r="F5" s="917" t="s">
        <v>14</v>
      </c>
      <c r="G5" s="917"/>
      <c r="H5" s="916"/>
      <c r="I5" s="916"/>
      <c r="J5" s="916"/>
      <c r="K5" s="916"/>
      <c r="L5" s="916"/>
      <c r="M5" s="916"/>
      <c r="N5" s="72"/>
      <c r="P5" s="27" t="s">
        <v>4</v>
      </c>
      <c r="Q5" s="918">
        <v>45813</v>
      </c>
      <c r="R5" s="918"/>
      <c r="T5" s="919" t="s">
        <v>3</v>
      </c>
      <c r="U5" s="920"/>
      <c r="V5" s="921" t="s">
        <v>809</v>
      </c>
      <c r="W5" s="922"/>
      <c r="AB5" s="59"/>
      <c r="AC5" s="59"/>
      <c r="AD5" s="59"/>
      <c r="AE5" s="59"/>
    </row>
    <row r="6" spans="1:32" s="17" customFormat="1" ht="24" customHeight="1">
      <c r="A6" s="894" t="s">
        <v>1</v>
      </c>
      <c r="B6" s="894"/>
      <c r="C6" s="894"/>
      <c r="D6" s="895" t="s">
        <v>75</v>
      </c>
      <c r="E6" s="895"/>
      <c r="F6" s="895"/>
      <c r="G6" s="895"/>
      <c r="H6" s="895"/>
      <c r="I6" s="895"/>
      <c r="J6" s="895"/>
      <c r="K6" s="895"/>
      <c r="L6" s="895"/>
      <c r="M6" s="895"/>
      <c r="N6" s="73"/>
      <c r="P6" s="27" t="s">
        <v>27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896"/>
      <c r="T6" s="897" t="s">
        <v>5</v>
      </c>
      <c r="U6" s="898"/>
      <c r="V6" s="899" t="s">
        <v>69</v>
      </c>
      <c r="W6" s="900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5" t="str">
        <f>IFERROR(VLOOKUP(DeliveryAddress,Table,3,0),1)</f>
        <v>1</v>
      </c>
      <c r="E7" s="906"/>
      <c r="F7" s="906"/>
      <c r="G7" s="906"/>
      <c r="H7" s="906"/>
      <c r="I7" s="906"/>
      <c r="J7" s="906"/>
      <c r="K7" s="906"/>
      <c r="L7" s="906"/>
      <c r="M7" s="907"/>
      <c r="N7" s="74"/>
      <c r="P7" s="29"/>
      <c r="Q7" s="48"/>
      <c r="R7" s="48"/>
      <c r="T7" s="897"/>
      <c r="U7" s="898"/>
      <c r="V7" s="901"/>
      <c r="W7" s="902"/>
      <c r="AB7" s="59"/>
      <c r="AC7" s="59"/>
      <c r="AD7" s="59"/>
      <c r="AE7" s="59"/>
    </row>
    <row r="8" spans="1:32" s="17" customFormat="1" ht="25.5" customHeight="1">
      <c r="A8" s="908" t="s">
        <v>57</v>
      </c>
      <c r="B8" s="908"/>
      <c r="C8" s="908"/>
      <c r="D8" s="909" t="s">
        <v>76</v>
      </c>
      <c r="E8" s="909"/>
      <c r="F8" s="909"/>
      <c r="G8" s="909"/>
      <c r="H8" s="909"/>
      <c r="I8" s="909"/>
      <c r="J8" s="909"/>
      <c r="K8" s="909"/>
      <c r="L8" s="909"/>
      <c r="M8" s="909"/>
      <c r="N8" s="75"/>
      <c r="P8" s="27" t="s">
        <v>11</v>
      </c>
      <c r="Q8" s="892">
        <v>0.41666666666666669</v>
      </c>
      <c r="R8" s="892"/>
      <c r="T8" s="897"/>
      <c r="U8" s="898"/>
      <c r="V8" s="901"/>
      <c r="W8" s="902"/>
      <c r="AB8" s="59"/>
      <c r="AC8" s="59"/>
      <c r="AD8" s="59"/>
      <c r="AE8" s="59"/>
    </row>
    <row r="9" spans="1:32" s="17" customFormat="1" ht="39.950000000000003" customHeight="1">
      <c r="A9" s="8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4"/>
      <c r="C9" s="884"/>
      <c r="D9" s="885" t="s">
        <v>45</v>
      </c>
      <c r="E9" s="886"/>
      <c r="F9" s="8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4"/>
      <c r="H9" s="910" t="str">
        <f>IF(AND($A$9="Тип доверенности/получателя при получении в адресе перегруза:",$D$9="Разовая доверенность"),"Введите ФИО","")</f>
        <v/>
      </c>
      <c r="I9" s="910"/>
      <c r="J9" s="9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0"/>
      <c r="L9" s="910"/>
      <c r="M9" s="910"/>
      <c r="N9" s="70"/>
      <c r="P9" s="31" t="s">
        <v>15</v>
      </c>
      <c r="Q9" s="911"/>
      <c r="R9" s="911"/>
      <c r="T9" s="897"/>
      <c r="U9" s="898"/>
      <c r="V9" s="903"/>
      <c r="W9" s="9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4"/>
      <c r="C10" s="884"/>
      <c r="D10" s="885"/>
      <c r="E10" s="886"/>
      <c r="F10" s="8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4"/>
      <c r="H10" s="887" t="str">
        <f>IFERROR(VLOOKUP($D$10,Proxy,2,FALSE),"")</f>
        <v/>
      </c>
      <c r="I10" s="887"/>
      <c r="J10" s="887"/>
      <c r="K10" s="887"/>
      <c r="L10" s="887"/>
      <c r="M10" s="887"/>
      <c r="N10" s="71"/>
      <c r="P10" s="31" t="s">
        <v>32</v>
      </c>
      <c r="Q10" s="888"/>
      <c r="R10" s="888"/>
      <c r="U10" s="29" t="s">
        <v>12</v>
      </c>
      <c r="V10" s="889" t="s">
        <v>70</v>
      </c>
      <c r="W10" s="8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91"/>
      <c r="R11" s="891"/>
      <c r="U11" s="29" t="s">
        <v>28</v>
      </c>
      <c r="V11" s="870" t="s">
        <v>54</v>
      </c>
      <c r="W11" s="8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9" t="s">
        <v>71</v>
      </c>
      <c r="B12" s="869"/>
      <c r="C12" s="869"/>
      <c r="D12" s="869"/>
      <c r="E12" s="869"/>
      <c r="F12" s="869"/>
      <c r="G12" s="869"/>
      <c r="H12" s="869"/>
      <c r="I12" s="869"/>
      <c r="J12" s="869"/>
      <c r="K12" s="869"/>
      <c r="L12" s="869"/>
      <c r="M12" s="869"/>
      <c r="N12" s="76"/>
      <c r="P12" s="27" t="s">
        <v>30</v>
      </c>
      <c r="Q12" s="892"/>
      <c r="R12" s="892"/>
      <c r="S12" s="28"/>
      <c r="T12"/>
      <c r="U12" s="29" t="s">
        <v>45</v>
      </c>
      <c r="V12" s="893"/>
      <c r="W12" s="893"/>
      <c r="X12"/>
      <c r="AB12" s="59"/>
      <c r="AC12" s="59"/>
      <c r="AD12" s="59"/>
      <c r="AE12" s="59"/>
    </row>
    <row r="13" spans="1:32" s="17" customFormat="1" ht="23.25" customHeight="1">
      <c r="A13" s="869" t="s">
        <v>72</v>
      </c>
      <c r="B13" s="869"/>
      <c r="C13" s="869"/>
      <c r="D13" s="869"/>
      <c r="E13" s="869"/>
      <c r="F13" s="869"/>
      <c r="G13" s="869"/>
      <c r="H13" s="869"/>
      <c r="I13" s="869"/>
      <c r="J13" s="869"/>
      <c r="K13" s="869"/>
      <c r="L13" s="869"/>
      <c r="M13" s="869"/>
      <c r="N13" s="76"/>
      <c r="O13" s="31"/>
      <c r="P13" s="31" t="s">
        <v>31</v>
      </c>
      <c r="Q13" s="870"/>
      <c r="R13" s="8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9" t="s">
        <v>73</v>
      </c>
      <c r="B14" s="869"/>
      <c r="C14" s="869"/>
      <c r="D14" s="869"/>
      <c r="E14" s="869"/>
      <c r="F14" s="869"/>
      <c r="G14" s="869"/>
      <c r="H14" s="869"/>
      <c r="I14" s="869"/>
      <c r="J14" s="869"/>
      <c r="K14" s="869"/>
      <c r="L14" s="869"/>
      <c r="M14" s="8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71" t="s">
        <v>74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71"/>
      <c r="N15" s="77"/>
      <c r="O15"/>
      <c r="P15" s="872" t="s">
        <v>60</v>
      </c>
      <c r="Q15" s="872"/>
      <c r="R15" s="872"/>
      <c r="S15" s="872"/>
      <c r="T15" s="87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3"/>
      <c r="Q16" s="873"/>
      <c r="R16" s="873"/>
      <c r="S16" s="873"/>
      <c r="T16" s="87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5" t="s">
        <v>58</v>
      </c>
      <c r="B17" s="855" t="s">
        <v>48</v>
      </c>
      <c r="C17" s="876" t="s">
        <v>47</v>
      </c>
      <c r="D17" s="878" t="s">
        <v>49</v>
      </c>
      <c r="E17" s="879"/>
      <c r="F17" s="855" t="s">
        <v>21</v>
      </c>
      <c r="G17" s="855" t="s">
        <v>24</v>
      </c>
      <c r="H17" s="855" t="s">
        <v>22</v>
      </c>
      <c r="I17" s="855" t="s">
        <v>23</v>
      </c>
      <c r="J17" s="855" t="s">
        <v>16</v>
      </c>
      <c r="K17" s="855" t="s">
        <v>65</v>
      </c>
      <c r="L17" s="855" t="s">
        <v>63</v>
      </c>
      <c r="M17" s="855" t="s">
        <v>2</v>
      </c>
      <c r="N17" s="855" t="s">
        <v>62</v>
      </c>
      <c r="O17" s="855" t="s">
        <v>25</v>
      </c>
      <c r="P17" s="878" t="s">
        <v>17</v>
      </c>
      <c r="Q17" s="882"/>
      <c r="R17" s="882"/>
      <c r="S17" s="882"/>
      <c r="T17" s="879"/>
      <c r="U17" s="874" t="s">
        <v>55</v>
      </c>
      <c r="V17" s="875"/>
      <c r="W17" s="855" t="s">
        <v>6</v>
      </c>
      <c r="X17" s="855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64</v>
      </c>
      <c r="AD17" s="863" t="s">
        <v>56</v>
      </c>
      <c r="AE17" s="864"/>
      <c r="AF17" s="865"/>
      <c r="AG17" s="82"/>
      <c r="BD17" s="81" t="s">
        <v>61</v>
      </c>
    </row>
    <row r="18" spans="1:68" ht="14.25" customHeight="1">
      <c r="A18" s="856"/>
      <c r="B18" s="856"/>
      <c r="C18" s="877"/>
      <c r="D18" s="880"/>
      <c r="E18" s="881"/>
      <c r="F18" s="856"/>
      <c r="G18" s="856"/>
      <c r="H18" s="856"/>
      <c r="I18" s="856"/>
      <c r="J18" s="856"/>
      <c r="K18" s="856"/>
      <c r="L18" s="856"/>
      <c r="M18" s="856"/>
      <c r="N18" s="856"/>
      <c r="O18" s="856"/>
      <c r="P18" s="880"/>
      <c r="Q18" s="883"/>
      <c r="R18" s="883"/>
      <c r="S18" s="883"/>
      <c r="T18" s="881"/>
      <c r="U18" s="83" t="s">
        <v>44</v>
      </c>
      <c r="V18" s="83" t="s">
        <v>43</v>
      </c>
      <c r="W18" s="856"/>
      <c r="X18" s="856"/>
      <c r="Y18" s="858"/>
      <c r="Z18" s="860"/>
      <c r="AA18" s="862"/>
      <c r="AB18" s="862"/>
      <c r="AC18" s="862"/>
      <c r="AD18" s="866"/>
      <c r="AE18" s="867"/>
      <c r="AF18" s="868"/>
      <c r="AG18" s="82"/>
      <c r="BD18" s="81"/>
    </row>
    <row r="19" spans="1:68" ht="27.75" customHeight="1">
      <c r="A19" s="621" t="s">
        <v>77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54"/>
      <c r="AB19" s="54"/>
      <c r="AC19" s="54"/>
    </row>
    <row r="20" spans="1:68" ht="16.5" customHeight="1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customHeight="1">
      <c r="A21" s="591" t="s">
        <v>78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2">
        <v>4680115886643</v>
      </c>
      <c r="E22" s="59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3" t="s">
        <v>81</v>
      </c>
      <c r="Q22" s="594"/>
      <c r="R22" s="594"/>
      <c r="S22" s="594"/>
      <c r="T22" s="59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9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0"/>
      <c r="P23" s="596" t="s">
        <v>40</v>
      </c>
      <c r="Q23" s="597"/>
      <c r="R23" s="597"/>
      <c r="S23" s="597"/>
      <c r="T23" s="597"/>
      <c r="U23" s="597"/>
      <c r="V23" s="59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0"/>
      <c r="P24" s="596" t="s">
        <v>40</v>
      </c>
      <c r="Q24" s="597"/>
      <c r="R24" s="597"/>
      <c r="S24" s="597"/>
      <c r="T24" s="597"/>
      <c r="U24" s="597"/>
      <c r="V24" s="59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1" t="s">
        <v>85</v>
      </c>
      <c r="B25" s="591"/>
      <c r="C25" s="591"/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2">
        <v>4680115885912</v>
      </c>
      <c r="E26" s="59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4"/>
      <c r="R26" s="594"/>
      <c r="S26" s="594"/>
      <c r="T26" s="59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2">
        <v>4607091388237</v>
      </c>
      <c r="E27" s="59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4"/>
      <c r="R27" s="594"/>
      <c r="S27" s="594"/>
      <c r="T27" s="59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2">
        <v>4680115886230</v>
      </c>
      <c r="E28" s="59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4"/>
      <c r="R28" s="594"/>
      <c r="S28" s="594"/>
      <c r="T28" s="59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2">
        <v>4680115886247</v>
      </c>
      <c r="E29" s="59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4"/>
      <c r="R29" s="594"/>
      <c r="S29" s="594"/>
      <c r="T29" s="59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2">
        <v>4680115885905</v>
      </c>
      <c r="E30" s="59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4"/>
      <c r="R30" s="594"/>
      <c r="S30" s="594"/>
      <c r="T30" s="59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2">
        <v>4607091388244</v>
      </c>
      <c r="E31" s="59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4"/>
      <c r="R31" s="594"/>
      <c r="S31" s="594"/>
      <c r="T31" s="59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9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0"/>
      <c r="P32" s="596" t="s">
        <v>40</v>
      </c>
      <c r="Q32" s="597"/>
      <c r="R32" s="597"/>
      <c r="S32" s="597"/>
      <c r="T32" s="597"/>
      <c r="U32" s="597"/>
      <c r="V32" s="59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0"/>
      <c r="P33" s="596" t="s">
        <v>40</v>
      </c>
      <c r="Q33" s="597"/>
      <c r="R33" s="597"/>
      <c r="S33" s="597"/>
      <c r="T33" s="597"/>
      <c r="U33" s="597"/>
      <c r="V33" s="59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1" t="s">
        <v>106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2">
        <v>4607091388503</v>
      </c>
      <c r="E35" s="59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4"/>
      <c r="R35" s="594"/>
      <c r="S35" s="594"/>
      <c r="T35" s="59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9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0"/>
      <c r="P36" s="596" t="s">
        <v>40</v>
      </c>
      <c r="Q36" s="597"/>
      <c r="R36" s="597"/>
      <c r="S36" s="597"/>
      <c r="T36" s="597"/>
      <c r="U36" s="597"/>
      <c r="V36" s="59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0"/>
      <c r="P37" s="596" t="s">
        <v>40</v>
      </c>
      <c r="Q37" s="597"/>
      <c r="R37" s="597"/>
      <c r="S37" s="597"/>
      <c r="T37" s="597"/>
      <c r="U37" s="597"/>
      <c r="V37" s="59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1" t="s">
        <v>112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54"/>
      <c r="AB38" s="54"/>
      <c r="AC38" s="54"/>
    </row>
    <row r="39" spans="1:68" ht="16.5" customHeight="1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customHeight="1">
      <c r="A40" s="591" t="s">
        <v>114</v>
      </c>
      <c r="B40" s="591"/>
      <c r="C40" s="591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2">
        <v>4607091385670</v>
      </c>
      <c r="E41" s="59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4"/>
      <c r="R41" s="594"/>
      <c r="S41" s="594"/>
      <c r="T41" s="59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92">
        <v>4607091385687</v>
      </c>
      <c r="E42" s="59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4"/>
      <c r="R42" s="594"/>
      <c r="S42" s="594"/>
      <c r="T42" s="59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92">
        <v>4680115882539</v>
      </c>
      <c r="E43" s="59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4"/>
      <c r="R43" s="594"/>
      <c r="S43" s="594"/>
      <c r="T43" s="59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592">
        <v>4680115883949</v>
      </c>
      <c r="E44" s="59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4"/>
      <c r="R44" s="594"/>
      <c r="S44" s="594"/>
      <c r="T44" s="59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599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0"/>
      <c r="P45" s="596" t="s">
        <v>40</v>
      </c>
      <c r="Q45" s="597"/>
      <c r="R45" s="597"/>
      <c r="S45" s="597"/>
      <c r="T45" s="597"/>
      <c r="U45" s="597"/>
      <c r="V45" s="59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0"/>
      <c r="P46" s="596" t="s">
        <v>40</v>
      </c>
      <c r="Q46" s="597"/>
      <c r="R46" s="597"/>
      <c r="S46" s="597"/>
      <c r="T46" s="597"/>
      <c r="U46" s="597"/>
      <c r="V46" s="59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>
      <c r="A47" s="591" t="s">
        <v>85</v>
      </c>
      <c r="B47" s="591"/>
      <c r="C47" s="591"/>
      <c r="D47" s="591"/>
      <c r="E47" s="591"/>
      <c r="F47" s="591"/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592">
        <v>4680115884915</v>
      </c>
      <c r="E48" s="59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4"/>
      <c r="R48" s="594"/>
      <c r="S48" s="594"/>
      <c r="T48" s="59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599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0"/>
      <c r="P49" s="596" t="s">
        <v>40</v>
      </c>
      <c r="Q49" s="597"/>
      <c r="R49" s="597"/>
      <c r="S49" s="597"/>
      <c r="T49" s="597"/>
      <c r="U49" s="597"/>
      <c r="V49" s="59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0"/>
      <c r="P50" s="596" t="s">
        <v>40</v>
      </c>
      <c r="Q50" s="597"/>
      <c r="R50" s="597"/>
      <c r="S50" s="597"/>
      <c r="T50" s="597"/>
      <c r="U50" s="597"/>
      <c r="V50" s="59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590" t="s">
        <v>133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65"/>
      <c r="AB51" s="65"/>
      <c r="AC51" s="79"/>
    </row>
    <row r="52" spans="1:68" ht="14.25" customHeight="1">
      <c r="A52" s="591" t="s">
        <v>114</v>
      </c>
      <c r="B52" s="591"/>
      <c r="C52" s="591"/>
      <c r="D52" s="591"/>
      <c r="E52" s="591"/>
      <c r="F52" s="591"/>
      <c r="G52" s="591"/>
      <c r="H52" s="591"/>
      <c r="I52" s="591"/>
      <c r="J52" s="591"/>
      <c r="K52" s="591"/>
      <c r="L52" s="591"/>
      <c r="M52" s="591"/>
      <c r="N52" s="591"/>
      <c r="O52" s="591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592">
        <v>4680115885882</v>
      </c>
      <c r="E53" s="59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4"/>
      <c r="R53" s="594"/>
      <c r="S53" s="594"/>
      <c r="T53" s="59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592">
        <v>4680115881426</v>
      </c>
      <c r="E54" s="59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4"/>
      <c r="R54" s="594"/>
      <c r="S54" s="594"/>
      <c r="T54" s="59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592">
        <v>4680115880283</v>
      </c>
      <c r="E55" s="59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4"/>
      <c r="R55" s="594"/>
      <c r="S55" s="594"/>
      <c r="T55" s="59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592">
        <v>4680115881525</v>
      </c>
      <c r="E56" s="59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4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4"/>
      <c r="R56" s="594"/>
      <c r="S56" s="594"/>
      <c r="T56" s="59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592">
        <v>4680115885899</v>
      </c>
      <c r="E57" s="59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4"/>
      <c r="R57" s="594"/>
      <c r="S57" s="594"/>
      <c r="T57" s="59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592">
        <v>4680115881419</v>
      </c>
      <c r="E58" s="59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4"/>
      <c r="R58" s="594"/>
      <c r="S58" s="594"/>
      <c r="T58" s="59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>
      <c r="A59" s="599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0"/>
      <c r="P59" s="596" t="s">
        <v>40</v>
      </c>
      <c r="Q59" s="597"/>
      <c r="R59" s="597"/>
      <c r="S59" s="597"/>
      <c r="T59" s="597"/>
      <c r="U59" s="597"/>
      <c r="V59" s="59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0"/>
      <c r="P60" s="596" t="s">
        <v>40</v>
      </c>
      <c r="Q60" s="597"/>
      <c r="R60" s="597"/>
      <c r="S60" s="597"/>
      <c r="T60" s="597"/>
      <c r="U60" s="597"/>
      <c r="V60" s="59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>
      <c r="A61" s="591" t="s">
        <v>153</v>
      </c>
      <c r="B61" s="591"/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592">
        <v>4680115881440</v>
      </c>
      <c r="E62" s="59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4"/>
      <c r="R62" s="594"/>
      <c r="S62" s="594"/>
      <c r="T62" s="59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592">
        <v>4680115882751</v>
      </c>
      <c r="E63" s="59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4"/>
      <c r="R63" s="594"/>
      <c r="S63" s="594"/>
      <c r="T63" s="59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592">
        <v>4680115885950</v>
      </c>
      <c r="E64" s="59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4"/>
      <c r="R64" s="594"/>
      <c r="S64" s="594"/>
      <c r="T64" s="59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592">
        <v>4680115881433</v>
      </c>
      <c r="E65" s="59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4"/>
      <c r="R65" s="594"/>
      <c r="S65" s="594"/>
      <c r="T65" s="59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>
      <c r="A66" s="599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0"/>
      <c r="P66" s="596" t="s">
        <v>40</v>
      </c>
      <c r="Q66" s="597"/>
      <c r="R66" s="597"/>
      <c r="S66" s="597"/>
      <c r="T66" s="597"/>
      <c r="U66" s="597"/>
      <c r="V66" s="59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0"/>
      <c r="P67" s="596" t="s">
        <v>40</v>
      </c>
      <c r="Q67" s="597"/>
      <c r="R67" s="597"/>
      <c r="S67" s="597"/>
      <c r="T67" s="597"/>
      <c r="U67" s="597"/>
      <c r="V67" s="59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>
      <c r="A68" s="591" t="s">
        <v>78</v>
      </c>
      <c r="B68" s="591"/>
      <c r="C68" s="591"/>
      <c r="D68" s="591"/>
      <c r="E68" s="591"/>
      <c r="F68" s="591"/>
      <c r="G68" s="591"/>
      <c r="H68" s="591"/>
      <c r="I68" s="591"/>
      <c r="J68" s="591"/>
      <c r="K68" s="591"/>
      <c r="L68" s="591"/>
      <c r="M68" s="591"/>
      <c r="N68" s="591"/>
      <c r="O68" s="591"/>
      <c r="P68" s="591"/>
      <c r="Q68" s="591"/>
      <c r="R68" s="591"/>
      <c r="S68" s="591"/>
      <c r="T68" s="591"/>
      <c r="U68" s="591"/>
      <c r="V68" s="591"/>
      <c r="W68" s="591"/>
      <c r="X68" s="591"/>
      <c r="Y68" s="591"/>
      <c r="Z68" s="591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592">
        <v>4680115885073</v>
      </c>
      <c r="E69" s="59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4"/>
      <c r="R69" s="594"/>
      <c r="S69" s="594"/>
      <c r="T69" s="59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592">
        <v>4680115885059</v>
      </c>
      <c r="E70" s="59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4"/>
      <c r="R70" s="594"/>
      <c r="S70" s="594"/>
      <c r="T70" s="59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592">
        <v>4680115885097</v>
      </c>
      <c r="E71" s="59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4"/>
      <c r="R71" s="594"/>
      <c r="S71" s="594"/>
      <c r="T71" s="59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599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0"/>
      <c r="P72" s="596" t="s">
        <v>40</v>
      </c>
      <c r="Q72" s="597"/>
      <c r="R72" s="597"/>
      <c r="S72" s="597"/>
      <c r="T72" s="597"/>
      <c r="U72" s="597"/>
      <c r="V72" s="59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0"/>
      <c r="P73" s="596" t="s">
        <v>40</v>
      </c>
      <c r="Q73" s="597"/>
      <c r="R73" s="597"/>
      <c r="S73" s="597"/>
      <c r="T73" s="597"/>
      <c r="U73" s="597"/>
      <c r="V73" s="59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591" t="s">
        <v>85</v>
      </c>
      <c r="B74" s="591"/>
      <c r="C74" s="591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592">
        <v>4680115881891</v>
      </c>
      <c r="E75" s="59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4"/>
      <c r="R75" s="594"/>
      <c r="S75" s="594"/>
      <c r="T75" s="595"/>
      <c r="U75" s="39" t="s">
        <v>45</v>
      </c>
      <c r="V75" s="39" t="s">
        <v>45</v>
      </c>
      <c r="W75" s="40" t="s">
        <v>0</v>
      </c>
      <c r="X75" s="58">
        <v>20</v>
      </c>
      <c r="Y75" s="55">
        <f t="shared" ref="Y75:Y80" si="11">IFERROR(IF(X75="",0,CEILING((X75/$H75),1)*$H75),"")</f>
        <v>25.200000000000003</v>
      </c>
      <c r="Z75" s="41">
        <f>IFERROR(IF(Y75=0,"",ROUNDUP(Y75/H75,0)*0.01898),"")</f>
        <v>5.6940000000000004E-2</v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21.235714285714284</v>
      </c>
      <c r="BN75" s="78">
        <f t="shared" ref="BN75:BN80" si="13">IFERROR(Y75*I75/H75,"0")</f>
        <v>26.757000000000001</v>
      </c>
      <c r="BO75" s="78">
        <f t="shared" ref="BO75:BO80" si="14">IFERROR(1/J75*(X75/H75),"0")</f>
        <v>3.7202380952380952E-2</v>
      </c>
      <c r="BP75" s="78">
        <f t="shared" ref="BP75:BP80" si="15">IFERROR(1/J75*(Y75/H75),"0")</f>
        <v>4.6875E-2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592">
        <v>4680115885769</v>
      </c>
      <c r="E76" s="59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4"/>
      <c r="R76" s="594"/>
      <c r="S76" s="594"/>
      <c r="T76" s="59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592">
        <v>4680115884410</v>
      </c>
      <c r="E77" s="59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4"/>
      <c r="R77" s="594"/>
      <c r="S77" s="594"/>
      <c r="T77" s="595"/>
      <c r="U77" s="39" t="s">
        <v>45</v>
      </c>
      <c r="V77" s="39" t="s">
        <v>45</v>
      </c>
      <c r="W77" s="40" t="s">
        <v>0</v>
      </c>
      <c r="X77" s="58">
        <v>40</v>
      </c>
      <c r="Y77" s="55">
        <f t="shared" si="11"/>
        <v>42</v>
      </c>
      <c r="Z77" s="41">
        <f>IFERROR(IF(Y77=0,"",ROUNDUP(Y77/H77,0)*0.01898),"")</f>
        <v>9.4899999999999998E-2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42.414285714285711</v>
      </c>
      <c r="BN77" s="78">
        <f t="shared" si="13"/>
        <v>44.534999999999997</v>
      </c>
      <c r="BO77" s="78">
        <f t="shared" si="14"/>
        <v>7.4404761904761904E-2</v>
      </c>
      <c r="BP77" s="78">
        <f t="shared" si="15"/>
        <v>7.8125E-2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592">
        <v>4680115884311</v>
      </c>
      <c r="E78" s="59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4"/>
      <c r="R78" s="594"/>
      <c r="S78" s="594"/>
      <c r="T78" s="59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592">
        <v>4680115885929</v>
      </c>
      <c r="E79" s="59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4"/>
      <c r="R79" s="594"/>
      <c r="S79" s="594"/>
      <c r="T79" s="59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592">
        <v>4680115884403</v>
      </c>
      <c r="E80" s="59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4"/>
      <c r="R80" s="594"/>
      <c r="S80" s="594"/>
      <c r="T80" s="59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599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0"/>
      <c r="P81" s="596" t="s">
        <v>40</v>
      </c>
      <c r="Q81" s="597"/>
      <c r="R81" s="597"/>
      <c r="S81" s="597"/>
      <c r="T81" s="597"/>
      <c r="U81" s="597"/>
      <c r="V81" s="598"/>
      <c r="W81" s="42" t="s">
        <v>39</v>
      </c>
      <c r="X81" s="43">
        <f>IFERROR(X75/H75,"0")+IFERROR(X76/H76,"0")+IFERROR(X77/H77,"0")+IFERROR(X78/H78,"0")+IFERROR(X79/H79,"0")+IFERROR(X80/H80,"0")</f>
        <v>7.1428571428571423</v>
      </c>
      <c r="Y81" s="43">
        <f>IFERROR(Y75/H75,"0")+IFERROR(Y76/H76,"0")+IFERROR(Y77/H77,"0")+IFERROR(Y78/H78,"0")+IFERROR(Y79/H79,"0")+IFERROR(Y80/H80,"0")</f>
        <v>8</v>
      </c>
      <c r="Z81" s="43">
        <f>IFERROR(IF(Z75="",0,Z75),"0")+IFERROR(IF(Z76="",0,Z76),"0")+IFERROR(IF(Z77="",0,Z77),"0")+IFERROR(IF(Z78="",0,Z78),"0")+IFERROR(IF(Z79="",0,Z79),"0")+IFERROR(IF(Z80="",0,Z80),"0")</f>
        <v>0.15184</v>
      </c>
      <c r="AA81" s="67"/>
      <c r="AB81" s="67"/>
      <c r="AC81" s="67"/>
    </row>
    <row r="82" spans="1:68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0"/>
      <c r="P82" s="596" t="s">
        <v>40</v>
      </c>
      <c r="Q82" s="597"/>
      <c r="R82" s="597"/>
      <c r="S82" s="597"/>
      <c r="T82" s="597"/>
      <c r="U82" s="597"/>
      <c r="V82" s="598"/>
      <c r="W82" s="42" t="s">
        <v>0</v>
      </c>
      <c r="X82" s="43">
        <f>IFERROR(SUM(X75:X80),"0")</f>
        <v>60</v>
      </c>
      <c r="Y82" s="43">
        <f>IFERROR(SUM(Y75:Y80),"0")</f>
        <v>67.2</v>
      </c>
      <c r="Z82" s="42"/>
      <c r="AA82" s="67"/>
      <c r="AB82" s="67"/>
      <c r="AC82" s="67"/>
    </row>
    <row r="83" spans="1:68" ht="14.25" customHeight="1">
      <c r="A83" s="591" t="s">
        <v>188</v>
      </c>
      <c r="B83" s="591"/>
      <c r="C83" s="591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592">
        <v>4680115881532</v>
      </c>
      <c r="E84" s="59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4"/>
      <c r="R84" s="594"/>
      <c r="S84" s="594"/>
      <c r="T84" s="595"/>
      <c r="U84" s="39" t="s">
        <v>45</v>
      </c>
      <c r="V84" s="39" t="s">
        <v>45</v>
      </c>
      <c r="W84" s="40" t="s">
        <v>0</v>
      </c>
      <c r="X84" s="58">
        <v>120</v>
      </c>
      <c r="Y84" s="55">
        <f>IFERROR(IF(X84="",0,CEILING((X84/$H84),1)*$H84),"")</f>
        <v>124.8</v>
      </c>
      <c r="Z84" s="41">
        <f>IFERROR(IF(Y84=0,"",ROUNDUP(Y84/H84,0)*0.01898),"")</f>
        <v>0.30368000000000001</v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126.69230769230769</v>
      </c>
      <c r="BN84" s="78">
        <f>IFERROR(Y84*I84/H84,"0")</f>
        <v>131.76</v>
      </c>
      <c r="BO84" s="78">
        <f>IFERROR(1/J84*(X84/H84),"0")</f>
        <v>0.24038461538461539</v>
      </c>
      <c r="BP84" s="78">
        <f>IFERROR(1/J84*(Y84/H84),"0")</f>
        <v>0.25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592">
        <v>4680115881464</v>
      </c>
      <c r="E85" s="59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4"/>
      <c r="R85" s="594"/>
      <c r="S85" s="594"/>
      <c r="T85" s="59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599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0"/>
      <c r="P86" s="596" t="s">
        <v>40</v>
      </c>
      <c r="Q86" s="597"/>
      <c r="R86" s="597"/>
      <c r="S86" s="597"/>
      <c r="T86" s="597"/>
      <c r="U86" s="597"/>
      <c r="V86" s="598"/>
      <c r="W86" s="42" t="s">
        <v>39</v>
      </c>
      <c r="X86" s="43">
        <f>IFERROR(X84/H84,"0")+IFERROR(X85/H85,"0")</f>
        <v>15.384615384615385</v>
      </c>
      <c r="Y86" s="43">
        <f>IFERROR(Y84/H84,"0")+IFERROR(Y85/H85,"0")</f>
        <v>16</v>
      </c>
      <c r="Z86" s="43">
        <f>IFERROR(IF(Z84="",0,Z84),"0")+IFERROR(IF(Z85="",0,Z85),"0")</f>
        <v>0.30368000000000001</v>
      </c>
      <c r="AA86" s="67"/>
      <c r="AB86" s="67"/>
      <c r="AC86" s="67"/>
    </row>
    <row r="87" spans="1:68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0"/>
      <c r="P87" s="596" t="s">
        <v>40</v>
      </c>
      <c r="Q87" s="597"/>
      <c r="R87" s="597"/>
      <c r="S87" s="597"/>
      <c r="T87" s="597"/>
      <c r="U87" s="597"/>
      <c r="V87" s="598"/>
      <c r="W87" s="42" t="s">
        <v>0</v>
      </c>
      <c r="X87" s="43">
        <f>IFERROR(SUM(X84:X85),"0")</f>
        <v>120</v>
      </c>
      <c r="Y87" s="43">
        <f>IFERROR(SUM(Y84:Y85),"0")</f>
        <v>124.8</v>
      </c>
      <c r="Z87" s="42"/>
      <c r="AA87" s="67"/>
      <c r="AB87" s="67"/>
      <c r="AC87" s="67"/>
    </row>
    <row r="88" spans="1:68" ht="16.5" customHeight="1">
      <c r="A88" s="590" t="s">
        <v>195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65"/>
      <c r="AB88" s="65"/>
      <c r="AC88" s="79"/>
    </row>
    <row r="89" spans="1:68" ht="14.25" customHeight="1">
      <c r="A89" s="591" t="s">
        <v>114</v>
      </c>
      <c r="B89" s="591"/>
      <c r="C89" s="591"/>
      <c r="D89" s="591"/>
      <c r="E89" s="591"/>
      <c r="F89" s="591"/>
      <c r="G89" s="591"/>
      <c r="H89" s="591"/>
      <c r="I89" s="591"/>
      <c r="J89" s="591"/>
      <c r="K89" s="591"/>
      <c r="L89" s="591"/>
      <c r="M89" s="591"/>
      <c r="N89" s="591"/>
      <c r="O89" s="591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592">
        <v>4680115881327</v>
      </c>
      <c r="E90" s="59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4"/>
      <c r="R90" s="594"/>
      <c r="S90" s="594"/>
      <c r="T90" s="59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592">
        <v>4680115881518</v>
      </c>
      <c r="E91" s="59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4"/>
      <c r="R91" s="594"/>
      <c r="S91" s="594"/>
      <c r="T91" s="59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592">
        <v>4680115881303</v>
      </c>
      <c r="E92" s="59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4"/>
      <c r="R92" s="594"/>
      <c r="S92" s="594"/>
      <c r="T92" s="59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599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0"/>
      <c r="P93" s="596" t="s">
        <v>40</v>
      </c>
      <c r="Q93" s="597"/>
      <c r="R93" s="597"/>
      <c r="S93" s="597"/>
      <c r="T93" s="597"/>
      <c r="U93" s="597"/>
      <c r="V93" s="59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0"/>
      <c r="P94" s="596" t="s">
        <v>40</v>
      </c>
      <c r="Q94" s="597"/>
      <c r="R94" s="597"/>
      <c r="S94" s="597"/>
      <c r="T94" s="597"/>
      <c r="U94" s="597"/>
      <c r="V94" s="59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591" t="s">
        <v>85</v>
      </c>
      <c r="B95" s="591"/>
      <c r="C95" s="591"/>
      <c r="D95" s="591"/>
      <c r="E95" s="591"/>
      <c r="F95" s="591"/>
      <c r="G95" s="591"/>
      <c r="H95" s="591"/>
      <c r="I95" s="591"/>
      <c r="J95" s="591"/>
      <c r="K95" s="591"/>
      <c r="L95" s="591"/>
      <c r="M95" s="591"/>
      <c r="N95" s="591"/>
      <c r="O95" s="591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592">
        <v>4607091386967</v>
      </c>
      <c r="E96" s="59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9" t="s">
        <v>205</v>
      </c>
      <c r="Q96" s="594"/>
      <c r="R96" s="594"/>
      <c r="S96" s="594"/>
      <c r="T96" s="59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592">
        <v>4607091386967</v>
      </c>
      <c r="E97" s="59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4"/>
      <c r="R97" s="594"/>
      <c r="S97" s="594"/>
      <c r="T97" s="59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592">
        <v>4680115884953</v>
      </c>
      <c r="E98" s="592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4"/>
      <c r="R98" s="594"/>
      <c r="S98" s="594"/>
      <c r="T98" s="59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592">
        <v>4607091385731</v>
      </c>
      <c r="E99" s="59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4"/>
      <c r="R99" s="594"/>
      <c r="S99" s="594"/>
      <c r="T99" s="59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592">
        <v>4607091385731</v>
      </c>
      <c r="E100" s="59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4"/>
      <c r="R100" s="594"/>
      <c r="S100" s="594"/>
      <c r="T100" s="59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592">
        <v>4680115880894</v>
      </c>
      <c r="E101" s="592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4"/>
      <c r="R101" s="594"/>
      <c r="S101" s="594"/>
      <c r="T101" s="59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>
      <c r="A102" s="63" t="s">
        <v>218</v>
      </c>
      <c r="B102" s="63" t="s">
        <v>219</v>
      </c>
      <c r="C102" s="36">
        <v>4301051687</v>
      </c>
      <c r="D102" s="592">
        <v>4680115880214</v>
      </c>
      <c r="E102" s="592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81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94"/>
      <c r="R102" s="594"/>
      <c r="S102" s="594"/>
      <c r="T102" s="59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>
      <c r="A103" s="599"/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600"/>
      <c r="P103" s="596" t="s">
        <v>40</v>
      </c>
      <c r="Q103" s="597"/>
      <c r="R103" s="597"/>
      <c r="S103" s="597"/>
      <c r="T103" s="597"/>
      <c r="U103" s="597"/>
      <c r="V103" s="598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>
      <c r="A104" s="599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0"/>
      <c r="P104" s="596" t="s">
        <v>40</v>
      </c>
      <c r="Q104" s="597"/>
      <c r="R104" s="597"/>
      <c r="S104" s="597"/>
      <c r="T104" s="597"/>
      <c r="U104" s="597"/>
      <c r="V104" s="598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>
      <c r="A105" s="590" t="s">
        <v>220</v>
      </c>
      <c r="B105" s="590"/>
      <c r="C105" s="590"/>
      <c r="D105" s="590"/>
      <c r="E105" s="590"/>
      <c r="F105" s="590"/>
      <c r="G105" s="590"/>
      <c r="H105" s="590"/>
      <c r="I105" s="590"/>
      <c r="J105" s="590"/>
      <c r="K105" s="590"/>
      <c r="L105" s="590"/>
      <c r="M105" s="590"/>
      <c r="N105" s="590"/>
      <c r="O105" s="590"/>
      <c r="P105" s="590"/>
      <c r="Q105" s="590"/>
      <c r="R105" s="590"/>
      <c r="S105" s="590"/>
      <c r="T105" s="590"/>
      <c r="U105" s="590"/>
      <c r="V105" s="590"/>
      <c r="W105" s="590"/>
      <c r="X105" s="590"/>
      <c r="Y105" s="590"/>
      <c r="Z105" s="590"/>
      <c r="AA105" s="65"/>
      <c r="AB105" s="65"/>
      <c r="AC105" s="79"/>
    </row>
    <row r="106" spans="1:68" ht="14.25" customHeight="1">
      <c r="A106" s="591" t="s">
        <v>114</v>
      </c>
      <c r="B106" s="591"/>
      <c r="C106" s="591"/>
      <c r="D106" s="591"/>
      <c r="E106" s="591"/>
      <c r="F106" s="591"/>
      <c r="G106" s="591"/>
      <c r="H106" s="591"/>
      <c r="I106" s="591"/>
      <c r="J106" s="591"/>
      <c r="K106" s="591"/>
      <c r="L106" s="591"/>
      <c r="M106" s="591"/>
      <c r="N106" s="591"/>
      <c r="O106" s="591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66"/>
      <c r="AB106" s="66"/>
      <c r="AC106" s="80"/>
    </row>
    <row r="107" spans="1:68" ht="16.5" customHeight="1">
      <c r="A107" s="63" t="s">
        <v>221</v>
      </c>
      <c r="B107" s="63" t="s">
        <v>222</v>
      </c>
      <c r="C107" s="36">
        <v>4301011514</v>
      </c>
      <c r="D107" s="592">
        <v>4680115882133</v>
      </c>
      <c r="E107" s="592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8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94"/>
      <c r="R107" s="594"/>
      <c r="S107" s="594"/>
      <c r="T107" s="595"/>
      <c r="U107" s="39" t="s">
        <v>45</v>
      </c>
      <c r="V107" s="39" t="s">
        <v>45</v>
      </c>
      <c r="W107" s="40" t="s">
        <v>0</v>
      </c>
      <c r="X107" s="58">
        <v>30</v>
      </c>
      <c r="Y107" s="55">
        <f>IFERROR(IF(X107="",0,CEILING((X107/$H107),1)*$H107),"")</f>
        <v>32.400000000000006</v>
      </c>
      <c r="Z107" s="41">
        <f>IFERROR(IF(Y107=0,"",ROUNDUP(Y107/H107,0)*0.01898),"")</f>
        <v>5.6940000000000004E-2</v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31.208333333333329</v>
      </c>
      <c r="BN107" s="78">
        <f>IFERROR(Y107*I107/H107,"0")</f>
        <v>33.705000000000005</v>
      </c>
      <c r="BO107" s="78">
        <f>IFERROR(1/J107*(X107/H107),"0")</f>
        <v>4.3402777777777776E-2</v>
      </c>
      <c r="BP107" s="78">
        <f>IFERROR(1/J107*(Y107/H107),"0")</f>
        <v>4.6875000000000007E-2</v>
      </c>
    </row>
    <row r="108" spans="1:68" ht="16.5" customHeight="1">
      <c r="A108" s="63" t="s">
        <v>224</v>
      </c>
      <c r="B108" s="63" t="s">
        <v>225</v>
      </c>
      <c r="C108" s="36">
        <v>4301011417</v>
      </c>
      <c r="D108" s="592">
        <v>4680115880269</v>
      </c>
      <c r="E108" s="592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94"/>
      <c r="R108" s="594"/>
      <c r="S108" s="594"/>
      <c r="T108" s="59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4301011415</v>
      </c>
      <c r="D109" s="592">
        <v>4680115880429</v>
      </c>
      <c r="E109" s="59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94"/>
      <c r="R109" s="594"/>
      <c r="S109" s="594"/>
      <c r="T109" s="59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228</v>
      </c>
      <c r="B110" s="63" t="s">
        <v>229</v>
      </c>
      <c r="C110" s="36">
        <v>4301011462</v>
      </c>
      <c r="D110" s="592">
        <v>4680115881457</v>
      </c>
      <c r="E110" s="592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94"/>
      <c r="R110" s="594"/>
      <c r="S110" s="594"/>
      <c r="T110" s="59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599"/>
      <c r="B111" s="599"/>
      <c r="C111" s="599"/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600"/>
      <c r="P111" s="596" t="s">
        <v>40</v>
      </c>
      <c r="Q111" s="597"/>
      <c r="R111" s="597"/>
      <c r="S111" s="597"/>
      <c r="T111" s="597"/>
      <c r="U111" s="597"/>
      <c r="V111" s="598"/>
      <c r="W111" s="42" t="s">
        <v>39</v>
      </c>
      <c r="X111" s="43">
        <f>IFERROR(X107/H107,"0")+IFERROR(X108/H108,"0")+IFERROR(X109/H109,"0")+IFERROR(X110/H110,"0")</f>
        <v>2.7777777777777777</v>
      </c>
      <c r="Y111" s="43">
        <f>IFERROR(Y107/H107,"0")+IFERROR(Y108/H108,"0")+IFERROR(Y109/H109,"0")+IFERROR(Y110/H110,"0")</f>
        <v>3.0000000000000004</v>
      </c>
      <c r="Z111" s="43">
        <f>IFERROR(IF(Z107="",0,Z107),"0")+IFERROR(IF(Z108="",0,Z108),"0")+IFERROR(IF(Z109="",0,Z109),"0")+IFERROR(IF(Z110="",0,Z110),"0")</f>
        <v>5.6940000000000004E-2</v>
      </c>
      <c r="AA111" s="67"/>
      <c r="AB111" s="67"/>
      <c r="AC111" s="67"/>
    </row>
    <row r="112" spans="1:68">
      <c r="A112" s="599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0"/>
      <c r="P112" s="596" t="s">
        <v>40</v>
      </c>
      <c r="Q112" s="597"/>
      <c r="R112" s="597"/>
      <c r="S112" s="597"/>
      <c r="T112" s="597"/>
      <c r="U112" s="597"/>
      <c r="V112" s="598"/>
      <c r="W112" s="42" t="s">
        <v>0</v>
      </c>
      <c r="X112" s="43">
        <f>IFERROR(SUM(X107:X110),"0")</f>
        <v>30</v>
      </c>
      <c r="Y112" s="43">
        <f>IFERROR(SUM(Y107:Y110),"0")</f>
        <v>32.400000000000006</v>
      </c>
      <c r="Z112" s="42"/>
      <c r="AA112" s="67"/>
      <c r="AB112" s="67"/>
      <c r="AC112" s="67"/>
    </row>
    <row r="113" spans="1:68" ht="14.25" customHeight="1">
      <c r="A113" s="591" t="s">
        <v>153</v>
      </c>
      <c r="B113" s="591"/>
      <c r="C113" s="591"/>
      <c r="D113" s="591"/>
      <c r="E113" s="591"/>
      <c r="F113" s="591"/>
      <c r="G113" s="591"/>
      <c r="H113" s="591"/>
      <c r="I113" s="591"/>
      <c r="J113" s="591"/>
      <c r="K113" s="591"/>
      <c r="L113" s="591"/>
      <c r="M113" s="591"/>
      <c r="N113" s="591"/>
      <c r="O113" s="591"/>
      <c r="P113" s="591"/>
      <c r="Q113" s="591"/>
      <c r="R113" s="591"/>
      <c r="S113" s="591"/>
      <c r="T113" s="591"/>
      <c r="U113" s="591"/>
      <c r="V113" s="591"/>
      <c r="W113" s="591"/>
      <c r="X113" s="591"/>
      <c r="Y113" s="591"/>
      <c r="Z113" s="591"/>
      <c r="AA113" s="66"/>
      <c r="AB113" s="66"/>
      <c r="AC113" s="80"/>
    </row>
    <row r="114" spans="1:68" ht="16.5" customHeight="1">
      <c r="A114" s="63" t="s">
        <v>230</v>
      </c>
      <c r="B114" s="63" t="s">
        <v>231</v>
      </c>
      <c r="C114" s="36">
        <v>4301020345</v>
      </c>
      <c r="D114" s="592">
        <v>4680115881488</v>
      </c>
      <c r="E114" s="592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94"/>
      <c r="R114" s="594"/>
      <c r="S114" s="594"/>
      <c r="T114" s="59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4301020346</v>
      </c>
      <c r="D115" s="592">
        <v>4680115882775</v>
      </c>
      <c r="E115" s="592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8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94"/>
      <c r="R115" s="594"/>
      <c r="S115" s="594"/>
      <c r="T115" s="59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235</v>
      </c>
      <c r="B116" s="63" t="s">
        <v>236</v>
      </c>
      <c r="C116" s="36">
        <v>4301020344</v>
      </c>
      <c r="D116" s="592">
        <v>4680115880658</v>
      </c>
      <c r="E116" s="592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8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94"/>
      <c r="R116" s="594"/>
      <c r="S116" s="594"/>
      <c r="T116" s="595"/>
      <c r="U116" s="39" t="s">
        <v>45</v>
      </c>
      <c r="V116" s="39" t="s">
        <v>45</v>
      </c>
      <c r="W116" s="40" t="s">
        <v>0</v>
      </c>
      <c r="X116" s="58">
        <v>32</v>
      </c>
      <c r="Y116" s="55">
        <f>IFERROR(IF(X116="",0,CEILING((X116/$H116),1)*$H116),"")</f>
        <v>33.6</v>
      </c>
      <c r="Z116" s="41">
        <f>IFERROR(IF(Y116=0,"",ROUNDUP(Y116/H116,0)*0.00651),"")</f>
        <v>9.1139999999999999E-2</v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34.400000000000006</v>
      </c>
      <c r="BN116" s="78">
        <f>IFERROR(Y116*I116/H116,"0")</f>
        <v>36.120000000000005</v>
      </c>
      <c r="BO116" s="78">
        <f>IFERROR(1/J116*(X116/H116),"0")</f>
        <v>7.3260073260073263E-2</v>
      </c>
      <c r="BP116" s="78">
        <f>IFERROR(1/J116*(Y116/H116),"0")</f>
        <v>7.6923076923076941E-2</v>
      </c>
    </row>
    <row r="117" spans="1:68">
      <c r="A117" s="599"/>
      <c r="B117" s="599"/>
      <c r="C117" s="599"/>
      <c r="D117" s="599"/>
      <c r="E117" s="599"/>
      <c r="F117" s="599"/>
      <c r="G117" s="599"/>
      <c r="H117" s="599"/>
      <c r="I117" s="599"/>
      <c r="J117" s="599"/>
      <c r="K117" s="599"/>
      <c r="L117" s="599"/>
      <c r="M117" s="599"/>
      <c r="N117" s="599"/>
      <c r="O117" s="600"/>
      <c r="P117" s="596" t="s">
        <v>40</v>
      </c>
      <c r="Q117" s="597"/>
      <c r="R117" s="597"/>
      <c r="S117" s="597"/>
      <c r="T117" s="597"/>
      <c r="U117" s="597"/>
      <c r="V117" s="598"/>
      <c r="W117" s="42" t="s">
        <v>39</v>
      </c>
      <c r="X117" s="43">
        <f>IFERROR(X114/H114,"0")+IFERROR(X115/H115,"0")+IFERROR(X116/H116,"0")</f>
        <v>13.333333333333334</v>
      </c>
      <c r="Y117" s="43">
        <f>IFERROR(Y114/H114,"0")+IFERROR(Y115/H115,"0")+IFERROR(Y116/H116,"0")</f>
        <v>14.000000000000002</v>
      </c>
      <c r="Z117" s="43">
        <f>IFERROR(IF(Z114="",0,Z114),"0")+IFERROR(IF(Z115="",0,Z115),"0")+IFERROR(IF(Z116="",0,Z116),"0")</f>
        <v>9.1139999999999999E-2</v>
      </c>
      <c r="AA117" s="67"/>
      <c r="AB117" s="67"/>
      <c r="AC117" s="67"/>
    </row>
    <row r="118" spans="1:68">
      <c r="A118" s="599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0"/>
      <c r="P118" s="596" t="s">
        <v>40</v>
      </c>
      <c r="Q118" s="597"/>
      <c r="R118" s="597"/>
      <c r="S118" s="597"/>
      <c r="T118" s="597"/>
      <c r="U118" s="597"/>
      <c r="V118" s="598"/>
      <c r="W118" s="42" t="s">
        <v>0</v>
      </c>
      <c r="X118" s="43">
        <f>IFERROR(SUM(X114:X116),"0")</f>
        <v>32</v>
      </c>
      <c r="Y118" s="43">
        <f>IFERROR(SUM(Y114:Y116),"0")</f>
        <v>33.6</v>
      </c>
      <c r="Z118" s="42"/>
      <c r="AA118" s="67"/>
      <c r="AB118" s="67"/>
      <c r="AC118" s="67"/>
    </row>
    <row r="119" spans="1:68" ht="14.25" customHeight="1">
      <c r="A119" s="591" t="s">
        <v>85</v>
      </c>
      <c r="B119" s="591"/>
      <c r="C119" s="591"/>
      <c r="D119" s="591"/>
      <c r="E119" s="591"/>
      <c r="F119" s="591"/>
      <c r="G119" s="591"/>
      <c r="H119" s="591"/>
      <c r="I119" s="591"/>
      <c r="J119" s="591"/>
      <c r="K119" s="591"/>
      <c r="L119" s="591"/>
      <c r="M119" s="591"/>
      <c r="N119" s="591"/>
      <c r="O119" s="591"/>
      <c r="P119" s="591"/>
      <c r="Q119" s="591"/>
      <c r="R119" s="591"/>
      <c r="S119" s="591"/>
      <c r="T119" s="591"/>
      <c r="U119" s="591"/>
      <c r="V119" s="591"/>
      <c r="W119" s="591"/>
      <c r="X119" s="591"/>
      <c r="Y119" s="591"/>
      <c r="Z119" s="591"/>
      <c r="AA119" s="66"/>
      <c r="AB119" s="66"/>
      <c r="AC119" s="80"/>
    </row>
    <row r="120" spans="1:68" ht="27" customHeight="1">
      <c r="A120" s="63" t="s">
        <v>237</v>
      </c>
      <c r="B120" s="63" t="s">
        <v>238</v>
      </c>
      <c r="C120" s="36">
        <v>4301051360</v>
      </c>
      <c r="D120" s="592">
        <v>4607091385168</v>
      </c>
      <c r="E120" s="592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8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4"/>
      <c r="R120" s="594"/>
      <c r="S120" s="594"/>
      <c r="T120" s="59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>
      <c r="A121" s="63" t="s">
        <v>237</v>
      </c>
      <c r="B121" s="63" t="s">
        <v>240</v>
      </c>
      <c r="C121" s="36">
        <v>4301051724</v>
      </c>
      <c r="D121" s="592">
        <v>4607091385168</v>
      </c>
      <c r="E121" s="59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4"/>
      <c r="R121" s="594"/>
      <c r="S121" s="594"/>
      <c r="T121" s="59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>
      <c r="A122" s="63" t="s">
        <v>242</v>
      </c>
      <c r="B122" s="63" t="s">
        <v>243</v>
      </c>
      <c r="C122" s="36">
        <v>4301051730</v>
      </c>
      <c r="D122" s="592">
        <v>4607091383256</v>
      </c>
      <c r="E122" s="592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8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94"/>
      <c r="R122" s="594"/>
      <c r="S122" s="594"/>
      <c r="T122" s="59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>
      <c r="A123" s="63" t="s">
        <v>244</v>
      </c>
      <c r="B123" s="63" t="s">
        <v>245</v>
      </c>
      <c r="C123" s="36">
        <v>4301051721</v>
      </c>
      <c r="D123" s="592">
        <v>4607091385748</v>
      </c>
      <c r="E123" s="592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94"/>
      <c r="R123" s="594"/>
      <c r="S123" s="594"/>
      <c r="T123" s="59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>
      <c r="A124" s="63" t="s">
        <v>246</v>
      </c>
      <c r="B124" s="63" t="s">
        <v>247</v>
      </c>
      <c r="C124" s="36">
        <v>4301051740</v>
      </c>
      <c r="D124" s="592">
        <v>4680115884533</v>
      </c>
      <c r="E124" s="592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94"/>
      <c r="R124" s="594"/>
      <c r="S124" s="594"/>
      <c r="T124" s="59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>
      <c r="A125" s="63" t="s">
        <v>249</v>
      </c>
      <c r="B125" s="63" t="s">
        <v>250</v>
      </c>
      <c r="C125" s="36">
        <v>4301051486</v>
      </c>
      <c r="D125" s="592">
        <v>4680115882645</v>
      </c>
      <c r="E125" s="592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94"/>
      <c r="R125" s="594"/>
      <c r="S125" s="594"/>
      <c r="T125" s="59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>
      <c r="A126" s="599"/>
      <c r="B126" s="599"/>
      <c r="C126" s="599"/>
      <c r="D126" s="599"/>
      <c r="E126" s="599"/>
      <c r="F126" s="599"/>
      <c r="G126" s="599"/>
      <c r="H126" s="599"/>
      <c r="I126" s="599"/>
      <c r="J126" s="599"/>
      <c r="K126" s="599"/>
      <c r="L126" s="599"/>
      <c r="M126" s="599"/>
      <c r="N126" s="599"/>
      <c r="O126" s="600"/>
      <c r="P126" s="596" t="s">
        <v>40</v>
      </c>
      <c r="Q126" s="597"/>
      <c r="R126" s="597"/>
      <c r="S126" s="597"/>
      <c r="T126" s="597"/>
      <c r="U126" s="597"/>
      <c r="V126" s="598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>
      <c r="A127" s="599"/>
      <c r="B127" s="599"/>
      <c r="C127" s="599"/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600"/>
      <c r="P127" s="596" t="s">
        <v>40</v>
      </c>
      <c r="Q127" s="597"/>
      <c r="R127" s="597"/>
      <c r="S127" s="597"/>
      <c r="T127" s="597"/>
      <c r="U127" s="597"/>
      <c r="V127" s="598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>
      <c r="A128" s="591" t="s">
        <v>188</v>
      </c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1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66"/>
      <c r="AB128" s="66"/>
      <c r="AC128" s="80"/>
    </row>
    <row r="129" spans="1:68" ht="27" customHeight="1">
      <c r="A129" s="63" t="s">
        <v>252</v>
      </c>
      <c r="B129" s="63" t="s">
        <v>253</v>
      </c>
      <c r="C129" s="36">
        <v>4301060357</v>
      </c>
      <c r="D129" s="592">
        <v>4680115882652</v>
      </c>
      <c r="E129" s="592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94"/>
      <c r="R129" s="594"/>
      <c r="S129" s="594"/>
      <c r="T129" s="595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>
      <c r="A130" s="63" t="s">
        <v>255</v>
      </c>
      <c r="B130" s="63" t="s">
        <v>256</v>
      </c>
      <c r="C130" s="36">
        <v>4301060317</v>
      </c>
      <c r="D130" s="592">
        <v>4680115880238</v>
      </c>
      <c r="E130" s="592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94"/>
      <c r="R130" s="594"/>
      <c r="S130" s="594"/>
      <c r="T130" s="59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>
      <c r="A131" s="599"/>
      <c r="B131" s="599"/>
      <c r="C131" s="599"/>
      <c r="D131" s="599"/>
      <c r="E131" s="599"/>
      <c r="F131" s="599"/>
      <c r="G131" s="599"/>
      <c r="H131" s="599"/>
      <c r="I131" s="599"/>
      <c r="J131" s="599"/>
      <c r="K131" s="599"/>
      <c r="L131" s="599"/>
      <c r="M131" s="599"/>
      <c r="N131" s="599"/>
      <c r="O131" s="600"/>
      <c r="P131" s="596" t="s">
        <v>40</v>
      </c>
      <c r="Q131" s="597"/>
      <c r="R131" s="597"/>
      <c r="S131" s="597"/>
      <c r="T131" s="597"/>
      <c r="U131" s="597"/>
      <c r="V131" s="59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>
      <c r="A132" s="599"/>
      <c r="B132" s="599"/>
      <c r="C132" s="599"/>
      <c r="D132" s="599"/>
      <c r="E132" s="599"/>
      <c r="F132" s="599"/>
      <c r="G132" s="599"/>
      <c r="H132" s="599"/>
      <c r="I132" s="599"/>
      <c r="J132" s="599"/>
      <c r="K132" s="599"/>
      <c r="L132" s="599"/>
      <c r="M132" s="599"/>
      <c r="N132" s="599"/>
      <c r="O132" s="600"/>
      <c r="P132" s="596" t="s">
        <v>40</v>
      </c>
      <c r="Q132" s="597"/>
      <c r="R132" s="597"/>
      <c r="S132" s="597"/>
      <c r="T132" s="597"/>
      <c r="U132" s="597"/>
      <c r="V132" s="59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>
      <c r="A133" s="590" t="s">
        <v>258</v>
      </c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0"/>
      <c r="P133" s="590"/>
      <c r="Q133" s="590"/>
      <c r="R133" s="590"/>
      <c r="S133" s="590"/>
      <c r="T133" s="590"/>
      <c r="U133" s="590"/>
      <c r="V133" s="590"/>
      <c r="W133" s="590"/>
      <c r="X133" s="590"/>
      <c r="Y133" s="590"/>
      <c r="Z133" s="590"/>
      <c r="AA133" s="65"/>
      <c r="AB133" s="65"/>
      <c r="AC133" s="79"/>
    </row>
    <row r="134" spans="1:68" ht="14.25" customHeight="1">
      <c r="A134" s="591" t="s">
        <v>114</v>
      </c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1"/>
      <c r="P134" s="591"/>
      <c r="Q134" s="591"/>
      <c r="R134" s="591"/>
      <c r="S134" s="591"/>
      <c r="T134" s="591"/>
      <c r="U134" s="591"/>
      <c r="V134" s="591"/>
      <c r="W134" s="591"/>
      <c r="X134" s="591"/>
      <c r="Y134" s="591"/>
      <c r="Z134" s="591"/>
      <c r="AA134" s="66"/>
      <c r="AB134" s="66"/>
      <c r="AC134" s="80"/>
    </row>
    <row r="135" spans="1:68" ht="27" customHeight="1">
      <c r="A135" s="63" t="s">
        <v>259</v>
      </c>
      <c r="B135" s="63" t="s">
        <v>260</v>
      </c>
      <c r="C135" s="36">
        <v>4301011564</v>
      </c>
      <c r="D135" s="592">
        <v>4680115882577</v>
      </c>
      <c r="E135" s="592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94"/>
      <c r="R135" s="594"/>
      <c r="S135" s="594"/>
      <c r="T135" s="595"/>
      <c r="U135" s="39" t="s">
        <v>45</v>
      </c>
      <c r="V135" s="39" t="s">
        <v>45</v>
      </c>
      <c r="W135" s="40" t="s">
        <v>0</v>
      </c>
      <c r="X135" s="58">
        <v>70</v>
      </c>
      <c r="Y135" s="55">
        <f>IFERROR(IF(X135="",0,CEILING((X135/$H135),1)*$H135),"")</f>
        <v>70.400000000000006</v>
      </c>
      <c r="Z135" s="41">
        <f>IFERROR(IF(Y135=0,"",ROUNDUP(Y135/H135,0)*0.00651),"")</f>
        <v>0.14322000000000001</v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73.9375</v>
      </c>
      <c r="BN135" s="78">
        <f>IFERROR(Y135*I135/H135,"0")</f>
        <v>74.36</v>
      </c>
      <c r="BO135" s="78">
        <f>IFERROR(1/J135*(X135/H135),"0")</f>
        <v>0.1201923076923077</v>
      </c>
      <c r="BP135" s="78">
        <f>IFERROR(1/J135*(Y135/H135),"0")</f>
        <v>0.12087912087912089</v>
      </c>
    </row>
    <row r="136" spans="1:68" ht="27" customHeight="1">
      <c r="A136" s="63" t="s">
        <v>259</v>
      </c>
      <c r="B136" s="63" t="s">
        <v>262</v>
      </c>
      <c r="C136" s="36">
        <v>4301011562</v>
      </c>
      <c r="D136" s="592">
        <v>4680115882577</v>
      </c>
      <c r="E136" s="592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94"/>
      <c r="R136" s="594"/>
      <c r="S136" s="594"/>
      <c r="T136" s="59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99"/>
      <c r="B137" s="599"/>
      <c r="C137" s="599"/>
      <c r="D137" s="599"/>
      <c r="E137" s="599"/>
      <c r="F137" s="599"/>
      <c r="G137" s="599"/>
      <c r="H137" s="599"/>
      <c r="I137" s="599"/>
      <c r="J137" s="599"/>
      <c r="K137" s="599"/>
      <c r="L137" s="599"/>
      <c r="M137" s="599"/>
      <c r="N137" s="599"/>
      <c r="O137" s="600"/>
      <c r="P137" s="596" t="s">
        <v>40</v>
      </c>
      <c r="Q137" s="597"/>
      <c r="R137" s="597"/>
      <c r="S137" s="597"/>
      <c r="T137" s="597"/>
      <c r="U137" s="597"/>
      <c r="V137" s="598"/>
      <c r="W137" s="42" t="s">
        <v>39</v>
      </c>
      <c r="X137" s="43">
        <f>IFERROR(X135/H135,"0")+IFERROR(X136/H136,"0")</f>
        <v>21.875</v>
      </c>
      <c r="Y137" s="43">
        <f>IFERROR(Y135/H135,"0")+IFERROR(Y136/H136,"0")</f>
        <v>22</v>
      </c>
      <c r="Z137" s="43">
        <f>IFERROR(IF(Z135="",0,Z135),"0")+IFERROR(IF(Z136="",0,Z136),"0")</f>
        <v>0.14322000000000001</v>
      </c>
      <c r="AA137" s="67"/>
      <c r="AB137" s="67"/>
      <c r="AC137" s="67"/>
    </row>
    <row r="138" spans="1:68">
      <c r="A138" s="599"/>
      <c r="B138" s="599"/>
      <c r="C138" s="599"/>
      <c r="D138" s="599"/>
      <c r="E138" s="599"/>
      <c r="F138" s="599"/>
      <c r="G138" s="599"/>
      <c r="H138" s="599"/>
      <c r="I138" s="599"/>
      <c r="J138" s="599"/>
      <c r="K138" s="599"/>
      <c r="L138" s="599"/>
      <c r="M138" s="599"/>
      <c r="N138" s="599"/>
      <c r="O138" s="600"/>
      <c r="P138" s="596" t="s">
        <v>40</v>
      </c>
      <c r="Q138" s="597"/>
      <c r="R138" s="597"/>
      <c r="S138" s="597"/>
      <c r="T138" s="597"/>
      <c r="U138" s="597"/>
      <c r="V138" s="598"/>
      <c r="W138" s="42" t="s">
        <v>0</v>
      </c>
      <c r="X138" s="43">
        <f>IFERROR(SUM(X135:X136),"0")</f>
        <v>70</v>
      </c>
      <c r="Y138" s="43">
        <f>IFERROR(SUM(Y135:Y136),"0")</f>
        <v>70.400000000000006</v>
      </c>
      <c r="Z138" s="42"/>
      <c r="AA138" s="67"/>
      <c r="AB138" s="67"/>
      <c r="AC138" s="67"/>
    </row>
    <row r="139" spans="1:68" ht="14.25" customHeight="1">
      <c r="A139" s="591" t="s">
        <v>78</v>
      </c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1"/>
      <c r="P139" s="591"/>
      <c r="Q139" s="591"/>
      <c r="R139" s="591"/>
      <c r="S139" s="591"/>
      <c r="T139" s="591"/>
      <c r="U139" s="591"/>
      <c r="V139" s="591"/>
      <c r="W139" s="591"/>
      <c r="X139" s="591"/>
      <c r="Y139" s="591"/>
      <c r="Z139" s="591"/>
      <c r="AA139" s="66"/>
      <c r="AB139" s="66"/>
      <c r="AC139" s="80"/>
    </row>
    <row r="140" spans="1:68" ht="27" customHeight="1">
      <c r="A140" s="63" t="s">
        <v>263</v>
      </c>
      <c r="B140" s="63" t="s">
        <v>264</v>
      </c>
      <c r="C140" s="36">
        <v>4301031235</v>
      </c>
      <c r="D140" s="592">
        <v>4680115883444</v>
      </c>
      <c r="E140" s="592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94"/>
      <c r="R140" s="594"/>
      <c r="S140" s="594"/>
      <c r="T140" s="595"/>
      <c r="U140" s="39" t="s">
        <v>45</v>
      </c>
      <c r="V140" s="39" t="s">
        <v>45</v>
      </c>
      <c r="W140" s="40" t="s">
        <v>0</v>
      </c>
      <c r="X140" s="58">
        <v>66</v>
      </c>
      <c r="Y140" s="55">
        <f>IFERROR(IF(X140="",0,CEILING((X140/$H140),1)*$H140),"")</f>
        <v>67.199999999999989</v>
      </c>
      <c r="Z140" s="41">
        <f>IFERROR(IF(Y140=0,"",ROUNDUP(Y140/H140,0)*0.00651),"")</f>
        <v>0.15623999999999999</v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72.317142857142855</v>
      </c>
      <c r="BN140" s="78">
        <f>IFERROR(Y140*I140/H140,"0")</f>
        <v>73.631999999999991</v>
      </c>
      <c r="BO140" s="78">
        <f>IFERROR(1/J140*(X140/H140),"0")</f>
        <v>0.1295133437990581</v>
      </c>
      <c r="BP140" s="78">
        <f>IFERROR(1/J140*(Y140/H140),"0")</f>
        <v>0.13186813186813187</v>
      </c>
    </row>
    <row r="141" spans="1:68" ht="27" customHeight="1">
      <c r="A141" s="63" t="s">
        <v>263</v>
      </c>
      <c r="B141" s="63" t="s">
        <v>266</v>
      </c>
      <c r="C141" s="36">
        <v>4301031234</v>
      </c>
      <c r="D141" s="592">
        <v>4680115883444</v>
      </c>
      <c r="E141" s="592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94"/>
      <c r="R141" s="594"/>
      <c r="S141" s="594"/>
      <c r="T141" s="59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99"/>
      <c r="B142" s="599"/>
      <c r="C142" s="599"/>
      <c r="D142" s="599"/>
      <c r="E142" s="599"/>
      <c r="F142" s="599"/>
      <c r="G142" s="599"/>
      <c r="H142" s="599"/>
      <c r="I142" s="599"/>
      <c r="J142" s="599"/>
      <c r="K142" s="599"/>
      <c r="L142" s="599"/>
      <c r="M142" s="599"/>
      <c r="N142" s="599"/>
      <c r="O142" s="600"/>
      <c r="P142" s="596" t="s">
        <v>40</v>
      </c>
      <c r="Q142" s="597"/>
      <c r="R142" s="597"/>
      <c r="S142" s="597"/>
      <c r="T142" s="597"/>
      <c r="U142" s="597"/>
      <c r="V142" s="598"/>
      <c r="W142" s="42" t="s">
        <v>39</v>
      </c>
      <c r="X142" s="43">
        <f>IFERROR(X140/H140,"0")+IFERROR(X141/H141,"0")</f>
        <v>23.571428571428573</v>
      </c>
      <c r="Y142" s="43">
        <f>IFERROR(Y140/H140,"0")+IFERROR(Y141/H141,"0")</f>
        <v>23.999999999999996</v>
      </c>
      <c r="Z142" s="43">
        <f>IFERROR(IF(Z140="",0,Z140),"0")+IFERROR(IF(Z141="",0,Z141),"0")</f>
        <v>0.15623999999999999</v>
      </c>
      <c r="AA142" s="67"/>
      <c r="AB142" s="67"/>
      <c r="AC142" s="67"/>
    </row>
    <row r="143" spans="1:68">
      <c r="A143" s="599"/>
      <c r="B143" s="599"/>
      <c r="C143" s="599"/>
      <c r="D143" s="599"/>
      <c r="E143" s="599"/>
      <c r="F143" s="599"/>
      <c r="G143" s="599"/>
      <c r="H143" s="599"/>
      <c r="I143" s="599"/>
      <c r="J143" s="599"/>
      <c r="K143" s="599"/>
      <c r="L143" s="599"/>
      <c r="M143" s="599"/>
      <c r="N143" s="599"/>
      <c r="O143" s="600"/>
      <c r="P143" s="596" t="s">
        <v>40</v>
      </c>
      <c r="Q143" s="597"/>
      <c r="R143" s="597"/>
      <c r="S143" s="597"/>
      <c r="T143" s="597"/>
      <c r="U143" s="597"/>
      <c r="V143" s="598"/>
      <c r="W143" s="42" t="s">
        <v>0</v>
      </c>
      <c r="X143" s="43">
        <f>IFERROR(SUM(X140:X141),"0")</f>
        <v>66</v>
      </c>
      <c r="Y143" s="43">
        <f>IFERROR(SUM(Y140:Y141),"0")</f>
        <v>67.199999999999989</v>
      </c>
      <c r="Z143" s="42"/>
      <c r="AA143" s="67"/>
      <c r="AB143" s="67"/>
      <c r="AC143" s="67"/>
    </row>
    <row r="144" spans="1:68" ht="14.25" customHeight="1">
      <c r="A144" s="591" t="s">
        <v>85</v>
      </c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591"/>
      <c r="S144" s="591"/>
      <c r="T144" s="591"/>
      <c r="U144" s="591"/>
      <c r="V144" s="591"/>
      <c r="W144" s="591"/>
      <c r="X144" s="591"/>
      <c r="Y144" s="591"/>
      <c r="Z144" s="591"/>
      <c r="AA144" s="66"/>
      <c r="AB144" s="66"/>
      <c r="AC144" s="80"/>
    </row>
    <row r="145" spans="1:68" ht="16.5" customHeight="1">
      <c r="A145" s="63" t="s">
        <v>267</v>
      </c>
      <c r="B145" s="63" t="s">
        <v>268</v>
      </c>
      <c r="C145" s="36">
        <v>4301051477</v>
      </c>
      <c r="D145" s="592">
        <v>4680115882584</v>
      </c>
      <c r="E145" s="592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94"/>
      <c r="R145" s="594"/>
      <c r="S145" s="594"/>
      <c r="T145" s="595"/>
      <c r="U145" s="39" t="s">
        <v>45</v>
      </c>
      <c r="V145" s="39" t="s">
        <v>45</v>
      </c>
      <c r="W145" s="40" t="s">
        <v>0</v>
      </c>
      <c r="X145" s="58">
        <v>55</v>
      </c>
      <c r="Y145" s="55">
        <f>IFERROR(IF(X145="",0,CEILING((X145/$H145),1)*$H145),"")</f>
        <v>55.440000000000005</v>
      </c>
      <c r="Z145" s="41">
        <f>IFERROR(IF(Y145=0,"",ROUNDUP(Y145/H145,0)*0.00651),"")</f>
        <v>0.13671</v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60.583333333333329</v>
      </c>
      <c r="BN145" s="78">
        <f>IFERROR(Y145*I145/H145,"0")</f>
        <v>61.068000000000005</v>
      </c>
      <c r="BO145" s="78">
        <f>IFERROR(1/J145*(X145/H145),"0")</f>
        <v>0.11446886446886446</v>
      </c>
      <c r="BP145" s="78">
        <f>IFERROR(1/J145*(Y145/H145),"0")</f>
        <v>0.11538461538461539</v>
      </c>
    </row>
    <row r="146" spans="1:68" ht="16.5" customHeight="1">
      <c r="A146" s="63" t="s">
        <v>267</v>
      </c>
      <c r="B146" s="63" t="s">
        <v>269</v>
      </c>
      <c r="C146" s="36">
        <v>4301051476</v>
      </c>
      <c r="D146" s="592">
        <v>4680115882584</v>
      </c>
      <c r="E146" s="592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94"/>
      <c r="R146" s="594"/>
      <c r="S146" s="594"/>
      <c r="T146" s="59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99"/>
      <c r="B147" s="599"/>
      <c r="C147" s="599"/>
      <c r="D147" s="599"/>
      <c r="E147" s="599"/>
      <c r="F147" s="599"/>
      <c r="G147" s="599"/>
      <c r="H147" s="599"/>
      <c r="I147" s="599"/>
      <c r="J147" s="599"/>
      <c r="K147" s="599"/>
      <c r="L147" s="599"/>
      <c r="M147" s="599"/>
      <c r="N147" s="599"/>
      <c r="O147" s="600"/>
      <c r="P147" s="596" t="s">
        <v>40</v>
      </c>
      <c r="Q147" s="597"/>
      <c r="R147" s="597"/>
      <c r="S147" s="597"/>
      <c r="T147" s="597"/>
      <c r="U147" s="597"/>
      <c r="V147" s="598"/>
      <c r="W147" s="42" t="s">
        <v>39</v>
      </c>
      <c r="X147" s="43">
        <f>IFERROR(X145/H145,"0")+IFERROR(X146/H146,"0")</f>
        <v>20.833333333333332</v>
      </c>
      <c r="Y147" s="43">
        <f>IFERROR(Y145/H145,"0")+IFERROR(Y146/H146,"0")</f>
        <v>21</v>
      </c>
      <c r="Z147" s="43">
        <f>IFERROR(IF(Z145="",0,Z145),"0")+IFERROR(IF(Z146="",0,Z146),"0")</f>
        <v>0.13671</v>
      </c>
      <c r="AA147" s="67"/>
      <c r="AB147" s="67"/>
      <c r="AC147" s="67"/>
    </row>
    <row r="148" spans="1:68">
      <c r="A148" s="599"/>
      <c r="B148" s="599"/>
      <c r="C148" s="599"/>
      <c r="D148" s="599"/>
      <c r="E148" s="599"/>
      <c r="F148" s="599"/>
      <c r="G148" s="599"/>
      <c r="H148" s="599"/>
      <c r="I148" s="599"/>
      <c r="J148" s="599"/>
      <c r="K148" s="599"/>
      <c r="L148" s="599"/>
      <c r="M148" s="599"/>
      <c r="N148" s="599"/>
      <c r="O148" s="600"/>
      <c r="P148" s="596" t="s">
        <v>40</v>
      </c>
      <c r="Q148" s="597"/>
      <c r="R148" s="597"/>
      <c r="S148" s="597"/>
      <c r="T148" s="597"/>
      <c r="U148" s="597"/>
      <c r="V148" s="598"/>
      <c r="W148" s="42" t="s">
        <v>0</v>
      </c>
      <c r="X148" s="43">
        <f>IFERROR(SUM(X145:X146),"0")</f>
        <v>55</v>
      </c>
      <c r="Y148" s="43">
        <f>IFERROR(SUM(Y145:Y146),"0")</f>
        <v>55.440000000000005</v>
      </c>
      <c r="Z148" s="42"/>
      <c r="AA148" s="67"/>
      <c r="AB148" s="67"/>
      <c r="AC148" s="67"/>
    </row>
    <row r="149" spans="1:68" ht="16.5" customHeight="1">
      <c r="A149" s="590" t="s">
        <v>112</v>
      </c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  <c r="V149" s="590"/>
      <c r="W149" s="590"/>
      <c r="X149" s="590"/>
      <c r="Y149" s="590"/>
      <c r="Z149" s="590"/>
      <c r="AA149" s="65"/>
      <c r="AB149" s="65"/>
      <c r="AC149" s="79"/>
    </row>
    <row r="150" spans="1:68" ht="14.25" customHeight="1">
      <c r="A150" s="591" t="s">
        <v>114</v>
      </c>
      <c r="B150" s="591"/>
      <c r="C150" s="591"/>
      <c r="D150" s="591"/>
      <c r="E150" s="591"/>
      <c r="F150" s="591"/>
      <c r="G150" s="591"/>
      <c r="H150" s="591"/>
      <c r="I150" s="591"/>
      <c r="J150" s="591"/>
      <c r="K150" s="591"/>
      <c r="L150" s="591"/>
      <c r="M150" s="591"/>
      <c r="N150" s="591"/>
      <c r="O150" s="591"/>
      <c r="P150" s="59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66"/>
      <c r="AB150" s="66"/>
      <c r="AC150" s="80"/>
    </row>
    <row r="151" spans="1:68" ht="27" customHeight="1">
      <c r="A151" s="63" t="s">
        <v>270</v>
      </c>
      <c r="B151" s="63" t="s">
        <v>271</v>
      </c>
      <c r="C151" s="36">
        <v>4301011705</v>
      </c>
      <c r="D151" s="592">
        <v>4607091384604</v>
      </c>
      <c r="E151" s="592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94"/>
      <c r="R151" s="594"/>
      <c r="S151" s="594"/>
      <c r="T151" s="59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>
      <c r="A152" s="599"/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600"/>
      <c r="P152" s="596" t="s">
        <v>40</v>
      </c>
      <c r="Q152" s="597"/>
      <c r="R152" s="597"/>
      <c r="S152" s="597"/>
      <c r="T152" s="597"/>
      <c r="U152" s="597"/>
      <c r="V152" s="59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>
      <c r="A153" s="599"/>
      <c r="B153" s="599"/>
      <c r="C153" s="599"/>
      <c r="D153" s="599"/>
      <c r="E153" s="599"/>
      <c r="F153" s="599"/>
      <c r="G153" s="599"/>
      <c r="H153" s="599"/>
      <c r="I153" s="599"/>
      <c r="J153" s="599"/>
      <c r="K153" s="599"/>
      <c r="L153" s="599"/>
      <c r="M153" s="599"/>
      <c r="N153" s="599"/>
      <c r="O153" s="600"/>
      <c r="P153" s="596" t="s">
        <v>40</v>
      </c>
      <c r="Q153" s="597"/>
      <c r="R153" s="597"/>
      <c r="S153" s="597"/>
      <c r="T153" s="597"/>
      <c r="U153" s="597"/>
      <c r="V153" s="59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>
      <c r="A154" s="591" t="s">
        <v>78</v>
      </c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1"/>
      <c r="P154" s="591"/>
      <c r="Q154" s="591"/>
      <c r="R154" s="591"/>
      <c r="S154" s="591"/>
      <c r="T154" s="591"/>
      <c r="U154" s="591"/>
      <c r="V154" s="591"/>
      <c r="W154" s="591"/>
      <c r="X154" s="591"/>
      <c r="Y154" s="591"/>
      <c r="Z154" s="591"/>
      <c r="AA154" s="66"/>
      <c r="AB154" s="66"/>
      <c r="AC154" s="80"/>
    </row>
    <row r="155" spans="1:68" ht="16.5" customHeight="1">
      <c r="A155" s="63" t="s">
        <v>273</v>
      </c>
      <c r="B155" s="63" t="s">
        <v>274</v>
      </c>
      <c r="C155" s="36">
        <v>4301030895</v>
      </c>
      <c r="D155" s="592">
        <v>4607091387667</v>
      </c>
      <c r="E155" s="59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94"/>
      <c r="R155" s="594"/>
      <c r="S155" s="594"/>
      <c r="T155" s="59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>
      <c r="A156" s="63" t="s">
        <v>276</v>
      </c>
      <c r="B156" s="63" t="s">
        <v>277</v>
      </c>
      <c r="C156" s="36">
        <v>4301030961</v>
      </c>
      <c r="D156" s="592">
        <v>4607091387636</v>
      </c>
      <c r="E156" s="592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94"/>
      <c r="R156" s="594"/>
      <c r="S156" s="594"/>
      <c r="T156" s="59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>
      <c r="A157" s="63" t="s">
        <v>279</v>
      </c>
      <c r="B157" s="63" t="s">
        <v>280</v>
      </c>
      <c r="C157" s="36">
        <v>4301030963</v>
      </c>
      <c r="D157" s="592">
        <v>4607091382426</v>
      </c>
      <c r="E157" s="59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94"/>
      <c r="R157" s="594"/>
      <c r="S157" s="594"/>
      <c r="T157" s="59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>
      <c r="A158" s="599"/>
      <c r="B158" s="599"/>
      <c r="C158" s="599"/>
      <c r="D158" s="599"/>
      <c r="E158" s="599"/>
      <c r="F158" s="599"/>
      <c r="G158" s="599"/>
      <c r="H158" s="599"/>
      <c r="I158" s="599"/>
      <c r="J158" s="599"/>
      <c r="K158" s="599"/>
      <c r="L158" s="599"/>
      <c r="M158" s="599"/>
      <c r="N158" s="599"/>
      <c r="O158" s="600"/>
      <c r="P158" s="596" t="s">
        <v>40</v>
      </c>
      <c r="Q158" s="597"/>
      <c r="R158" s="597"/>
      <c r="S158" s="597"/>
      <c r="T158" s="597"/>
      <c r="U158" s="597"/>
      <c r="V158" s="59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>
      <c r="A159" s="599"/>
      <c r="B159" s="599"/>
      <c r="C159" s="599"/>
      <c r="D159" s="599"/>
      <c r="E159" s="599"/>
      <c r="F159" s="599"/>
      <c r="G159" s="599"/>
      <c r="H159" s="599"/>
      <c r="I159" s="599"/>
      <c r="J159" s="599"/>
      <c r="K159" s="599"/>
      <c r="L159" s="599"/>
      <c r="M159" s="599"/>
      <c r="N159" s="599"/>
      <c r="O159" s="600"/>
      <c r="P159" s="596" t="s">
        <v>40</v>
      </c>
      <c r="Q159" s="597"/>
      <c r="R159" s="597"/>
      <c r="S159" s="597"/>
      <c r="T159" s="597"/>
      <c r="U159" s="597"/>
      <c r="V159" s="59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>
      <c r="A160" s="621" t="s">
        <v>282</v>
      </c>
      <c r="B160" s="621"/>
      <c r="C160" s="621"/>
      <c r="D160" s="621"/>
      <c r="E160" s="621"/>
      <c r="F160" s="621"/>
      <c r="G160" s="621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  <c r="U160" s="621"/>
      <c r="V160" s="621"/>
      <c r="W160" s="621"/>
      <c r="X160" s="621"/>
      <c r="Y160" s="621"/>
      <c r="Z160" s="621"/>
      <c r="AA160" s="54"/>
      <c r="AB160" s="54"/>
      <c r="AC160" s="54"/>
    </row>
    <row r="161" spans="1:68" ht="16.5" customHeight="1">
      <c r="A161" s="590" t="s">
        <v>283</v>
      </c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65"/>
      <c r="AB161" s="65"/>
      <c r="AC161" s="79"/>
    </row>
    <row r="162" spans="1:68" ht="14.25" customHeight="1">
      <c r="A162" s="591" t="s">
        <v>153</v>
      </c>
      <c r="B162" s="591"/>
      <c r="C162" s="591"/>
      <c r="D162" s="591"/>
      <c r="E162" s="591"/>
      <c r="F162" s="591"/>
      <c r="G162" s="591"/>
      <c r="H162" s="591"/>
      <c r="I162" s="591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66"/>
      <c r="AB162" s="66"/>
      <c r="AC162" s="80"/>
    </row>
    <row r="163" spans="1:68" ht="27" customHeight="1">
      <c r="A163" s="63" t="s">
        <v>284</v>
      </c>
      <c r="B163" s="63" t="s">
        <v>285</v>
      </c>
      <c r="C163" s="36">
        <v>4301020323</v>
      </c>
      <c r="D163" s="592">
        <v>4680115886223</v>
      </c>
      <c r="E163" s="592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94"/>
      <c r="R163" s="594"/>
      <c r="S163" s="594"/>
      <c r="T163" s="595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>
      <c r="A164" s="599"/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600"/>
      <c r="P164" s="596" t="s">
        <v>40</v>
      </c>
      <c r="Q164" s="597"/>
      <c r="R164" s="597"/>
      <c r="S164" s="597"/>
      <c r="T164" s="597"/>
      <c r="U164" s="597"/>
      <c r="V164" s="598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>
      <c r="A165" s="599"/>
      <c r="B165" s="599"/>
      <c r="C165" s="599"/>
      <c r="D165" s="599"/>
      <c r="E165" s="599"/>
      <c r="F165" s="599"/>
      <c r="G165" s="599"/>
      <c r="H165" s="599"/>
      <c r="I165" s="599"/>
      <c r="J165" s="599"/>
      <c r="K165" s="599"/>
      <c r="L165" s="599"/>
      <c r="M165" s="599"/>
      <c r="N165" s="599"/>
      <c r="O165" s="600"/>
      <c r="P165" s="596" t="s">
        <v>40</v>
      </c>
      <c r="Q165" s="597"/>
      <c r="R165" s="597"/>
      <c r="S165" s="597"/>
      <c r="T165" s="597"/>
      <c r="U165" s="597"/>
      <c r="V165" s="598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>
      <c r="A166" s="591" t="s">
        <v>78</v>
      </c>
      <c r="B166" s="591"/>
      <c r="C166" s="591"/>
      <c r="D166" s="591"/>
      <c r="E166" s="591"/>
      <c r="F166" s="591"/>
      <c r="G166" s="591"/>
      <c r="H166" s="591"/>
      <c r="I166" s="591"/>
      <c r="J166" s="591"/>
      <c r="K166" s="591"/>
      <c r="L166" s="591"/>
      <c r="M166" s="591"/>
      <c r="N166" s="591"/>
      <c r="O166" s="591"/>
      <c r="P166" s="591"/>
      <c r="Q166" s="591"/>
      <c r="R166" s="591"/>
      <c r="S166" s="591"/>
      <c r="T166" s="591"/>
      <c r="U166" s="591"/>
      <c r="V166" s="591"/>
      <c r="W166" s="591"/>
      <c r="X166" s="591"/>
      <c r="Y166" s="591"/>
      <c r="Z166" s="591"/>
      <c r="AA166" s="66"/>
      <c r="AB166" s="66"/>
      <c r="AC166" s="80"/>
    </row>
    <row r="167" spans="1:68" ht="27" customHeight="1">
      <c r="A167" s="63" t="s">
        <v>287</v>
      </c>
      <c r="B167" s="63" t="s">
        <v>288</v>
      </c>
      <c r="C167" s="36">
        <v>4301031191</v>
      </c>
      <c r="D167" s="592">
        <v>4680115880993</v>
      </c>
      <c r="E167" s="592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94"/>
      <c r="R167" s="594"/>
      <c r="S167" s="594"/>
      <c r="T167" s="59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>
      <c r="A168" s="63" t="s">
        <v>290</v>
      </c>
      <c r="B168" s="63" t="s">
        <v>291</v>
      </c>
      <c r="C168" s="36">
        <v>4301031204</v>
      </c>
      <c r="D168" s="592">
        <v>4680115881761</v>
      </c>
      <c r="E168" s="592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94"/>
      <c r="R168" s="594"/>
      <c r="S168" s="594"/>
      <c r="T168" s="59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>
      <c r="A169" s="63" t="s">
        <v>293</v>
      </c>
      <c r="B169" s="63" t="s">
        <v>294</v>
      </c>
      <c r="C169" s="36">
        <v>4301031201</v>
      </c>
      <c r="D169" s="592">
        <v>4680115881563</v>
      </c>
      <c r="E169" s="592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94"/>
      <c r="R169" s="594"/>
      <c r="S169" s="594"/>
      <c r="T169" s="595"/>
      <c r="U169" s="39" t="s">
        <v>45</v>
      </c>
      <c r="V169" s="39" t="s">
        <v>45</v>
      </c>
      <c r="W169" s="40" t="s">
        <v>0</v>
      </c>
      <c r="X169" s="58">
        <v>90</v>
      </c>
      <c r="Y169" s="55">
        <f t="shared" si="26"/>
        <v>92.4</v>
      </c>
      <c r="Z169" s="41">
        <f>IFERROR(IF(Y169=0,"",ROUNDUP(Y169/H169,0)*0.00902),"")</f>
        <v>0.19844000000000001</v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94.5</v>
      </c>
      <c r="BN169" s="78">
        <f t="shared" si="28"/>
        <v>97.02000000000001</v>
      </c>
      <c r="BO169" s="78">
        <f t="shared" si="29"/>
        <v>0.16233766233766234</v>
      </c>
      <c r="BP169" s="78">
        <f t="shared" si="30"/>
        <v>0.16666666666666669</v>
      </c>
    </row>
    <row r="170" spans="1:68" ht="27" customHeight="1">
      <c r="A170" s="63" t="s">
        <v>296</v>
      </c>
      <c r="B170" s="63" t="s">
        <v>297</v>
      </c>
      <c r="C170" s="36">
        <v>4301031199</v>
      </c>
      <c r="D170" s="592">
        <v>4680115880986</v>
      </c>
      <c r="E170" s="592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94"/>
      <c r="R170" s="594"/>
      <c r="S170" s="594"/>
      <c r="T170" s="59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>
      <c r="A171" s="63" t="s">
        <v>298</v>
      </c>
      <c r="B171" s="63" t="s">
        <v>299</v>
      </c>
      <c r="C171" s="36">
        <v>4301031205</v>
      </c>
      <c r="D171" s="592">
        <v>4680115881785</v>
      </c>
      <c r="E171" s="592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94"/>
      <c r="R171" s="594"/>
      <c r="S171" s="594"/>
      <c r="T171" s="59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>
      <c r="A172" s="63" t="s">
        <v>300</v>
      </c>
      <c r="B172" s="63" t="s">
        <v>301</v>
      </c>
      <c r="C172" s="36">
        <v>4301031399</v>
      </c>
      <c r="D172" s="592">
        <v>4680115886537</v>
      </c>
      <c r="E172" s="592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94"/>
      <c r="R172" s="594"/>
      <c r="S172" s="594"/>
      <c r="T172" s="59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>
      <c r="A173" s="63" t="s">
        <v>303</v>
      </c>
      <c r="B173" s="63" t="s">
        <v>304</v>
      </c>
      <c r="C173" s="36">
        <v>4301031202</v>
      </c>
      <c r="D173" s="592">
        <v>4680115881679</v>
      </c>
      <c r="E173" s="592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94"/>
      <c r="R173" s="594"/>
      <c r="S173" s="594"/>
      <c r="T173" s="59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>
      <c r="A174" s="63" t="s">
        <v>305</v>
      </c>
      <c r="B174" s="63" t="s">
        <v>306</v>
      </c>
      <c r="C174" s="36">
        <v>4301031158</v>
      </c>
      <c r="D174" s="592">
        <v>4680115880191</v>
      </c>
      <c r="E174" s="592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94"/>
      <c r="R174" s="594"/>
      <c r="S174" s="594"/>
      <c r="T174" s="59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>
      <c r="A175" s="63" t="s">
        <v>307</v>
      </c>
      <c r="B175" s="63" t="s">
        <v>308</v>
      </c>
      <c r="C175" s="36">
        <v>4301031245</v>
      </c>
      <c r="D175" s="592">
        <v>4680115883963</v>
      </c>
      <c r="E175" s="592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94"/>
      <c r="R175" s="594"/>
      <c r="S175" s="594"/>
      <c r="T175" s="59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>
      <c r="A176" s="599"/>
      <c r="B176" s="599"/>
      <c r="C176" s="599"/>
      <c r="D176" s="599"/>
      <c r="E176" s="599"/>
      <c r="F176" s="599"/>
      <c r="G176" s="599"/>
      <c r="H176" s="599"/>
      <c r="I176" s="599"/>
      <c r="J176" s="599"/>
      <c r="K176" s="599"/>
      <c r="L176" s="599"/>
      <c r="M176" s="599"/>
      <c r="N176" s="599"/>
      <c r="O176" s="600"/>
      <c r="P176" s="596" t="s">
        <v>40</v>
      </c>
      <c r="Q176" s="597"/>
      <c r="R176" s="597"/>
      <c r="S176" s="597"/>
      <c r="T176" s="597"/>
      <c r="U176" s="597"/>
      <c r="V176" s="598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21.428571428571427</v>
      </c>
      <c r="Y176" s="43">
        <f>IFERROR(Y167/H167,"0")+IFERROR(Y168/H168,"0")+IFERROR(Y169/H169,"0")+IFERROR(Y170/H170,"0")+IFERROR(Y171/H171,"0")+IFERROR(Y172/H172,"0")+IFERROR(Y173/H173,"0")+IFERROR(Y174/H174,"0")+IFERROR(Y175/H175,"0")</f>
        <v>22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0.19844000000000001</v>
      </c>
      <c r="AA176" s="67"/>
      <c r="AB176" s="67"/>
      <c r="AC176" s="67"/>
    </row>
    <row r="177" spans="1:68">
      <c r="A177" s="599"/>
      <c r="B177" s="599"/>
      <c r="C177" s="599"/>
      <c r="D177" s="599"/>
      <c r="E177" s="599"/>
      <c r="F177" s="599"/>
      <c r="G177" s="599"/>
      <c r="H177" s="599"/>
      <c r="I177" s="599"/>
      <c r="J177" s="599"/>
      <c r="K177" s="599"/>
      <c r="L177" s="599"/>
      <c r="M177" s="599"/>
      <c r="N177" s="599"/>
      <c r="O177" s="600"/>
      <c r="P177" s="596" t="s">
        <v>40</v>
      </c>
      <c r="Q177" s="597"/>
      <c r="R177" s="597"/>
      <c r="S177" s="597"/>
      <c r="T177" s="597"/>
      <c r="U177" s="597"/>
      <c r="V177" s="598"/>
      <c r="W177" s="42" t="s">
        <v>0</v>
      </c>
      <c r="X177" s="43">
        <f>IFERROR(SUM(X167:X175),"0")</f>
        <v>90</v>
      </c>
      <c r="Y177" s="43">
        <f>IFERROR(SUM(Y167:Y175),"0")</f>
        <v>92.4</v>
      </c>
      <c r="Z177" s="42"/>
      <c r="AA177" s="67"/>
      <c r="AB177" s="67"/>
      <c r="AC177" s="67"/>
    </row>
    <row r="178" spans="1:68" ht="14.25" customHeight="1">
      <c r="A178" s="591" t="s">
        <v>106</v>
      </c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1"/>
      <c r="P178" s="591"/>
      <c r="Q178" s="591"/>
      <c r="R178" s="591"/>
      <c r="S178" s="591"/>
      <c r="T178" s="591"/>
      <c r="U178" s="591"/>
      <c r="V178" s="591"/>
      <c r="W178" s="591"/>
      <c r="X178" s="591"/>
      <c r="Y178" s="591"/>
      <c r="Z178" s="591"/>
      <c r="AA178" s="66"/>
      <c r="AB178" s="66"/>
      <c r="AC178" s="80"/>
    </row>
    <row r="179" spans="1:68" ht="27" customHeight="1">
      <c r="A179" s="63" t="s">
        <v>310</v>
      </c>
      <c r="B179" s="63" t="s">
        <v>311</v>
      </c>
      <c r="C179" s="36">
        <v>4301032053</v>
      </c>
      <c r="D179" s="592">
        <v>4680115886780</v>
      </c>
      <c r="E179" s="592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94"/>
      <c r="R179" s="594"/>
      <c r="S179" s="594"/>
      <c r="T179" s="59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>
      <c r="A180" s="63" t="s">
        <v>315</v>
      </c>
      <c r="B180" s="63" t="s">
        <v>316</v>
      </c>
      <c r="C180" s="36">
        <v>4301032051</v>
      </c>
      <c r="D180" s="592">
        <v>4680115886742</v>
      </c>
      <c r="E180" s="59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94"/>
      <c r="R180" s="594"/>
      <c r="S180" s="594"/>
      <c r="T180" s="59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>
      <c r="A181" s="63" t="s">
        <v>318</v>
      </c>
      <c r="B181" s="63" t="s">
        <v>319</v>
      </c>
      <c r="C181" s="36">
        <v>4301032052</v>
      </c>
      <c r="D181" s="592">
        <v>4680115886766</v>
      </c>
      <c r="E181" s="59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94"/>
      <c r="R181" s="594"/>
      <c r="S181" s="594"/>
      <c r="T181" s="59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599"/>
      <c r="B182" s="599"/>
      <c r="C182" s="599"/>
      <c r="D182" s="599"/>
      <c r="E182" s="599"/>
      <c r="F182" s="599"/>
      <c r="G182" s="599"/>
      <c r="H182" s="599"/>
      <c r="I182" s="599"/>
      <c r="J182" s="599"/>
      <c r="K182" s="599"/>
      <c r="L182" s="599"/>
      <c r="M182" s="599"/>
      <c r="N182" s="599"/>
      <c r="O182" s="600"/>
      <c r="P182" s="596" t="s">
        <v>40</v>
      </c>
      <c r="Q182" s="597"/>
      <c r="R182" s="597"/>
      <c r="S182" s="597"/>
      <c r="T182" s="597"/>
      <c r="U182" s="597"/>
      <c r="V182" s="598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>
      <c r="A183" s="599"/>
      <c r="B183" s="599"/>
      <c r="C183" s="599"/>
      <c r="D183" s="599"/>
      <c r="E183" s="599"/>
      <c r="F183" s="599"/>
      <c r="G183" s="599"/>
      <c r="H183" s="599"/>
      <c r="I183" s="599"/>
      <c r="J183" s="599"/>
      <c r="K183" s="599"/>
      <c r="L183" s="599"/>
      <c r="M183" s="599"/>
      <c r="N183" s="599"/>
      <c r="O183" s="600"/>
      <c r="P183" s="596" t="s">
        <v>40</v>
      </c>
      <c r="Q183" s="597"/>
      <c r="R183" s="597"/>
      <c r="S183" s="597"/>
      <c r="T183" s="597"/>
      <c r="U183" s="597"/>
      <c r="V183" s="598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>
      <c r="A184" s="591" t="s">
        <v>320</v>
      </c>
      <c r="B184" s="591"/>
      <c r="C184" s="591"/>
      <c r="D184" s="591"/>
      <c r="E184" s="591"/>
      <c r="F184" s="591"/>
      <c r="G184" s="591"/>
      <c r="H184" s="591"/>
      <c r="I184" s="591"/>
      <c r="J184" s="591"/>
      <c r="K184" s="591"/>
      <c r="L184" s="591"/>
      <c r="M184" s="591"/>
      <c r="N184" s="591"/>
      <c r="O184" s="591"/>
      <c r="P184" s="591"/>
      <c r="Q184" s="591"/>
      <c r="R184" s="591"/>
      <c r="S184" s="591"/>
      <c r="T184" s="591"/>
      <c r="U184" s="591"/>
      <c r="V184" s="591"/>
      <c r="W184" s="591"/>
      <c r="X184" s="591"/>
      <c r="Y184" s="591"/>
      <c r="Z184" s="591"/>
      <c r="AA184" s="66"/>
      <c r="AB184" s="66"/>
      <c r="AC184" s="80"/>
    </row>
    <row r="185" spans="1:68" ht="27" customHeight="1">
      <c r="A185" s="63" t="s">
        <v>321</v>
      </c>
      <c r="B185" s="63" t="s">
        <v>322</v>
      </c>
      <c r="C185" s="36">
        <v>4301170013</v>
      </c>
      <c r="D185" s="592">
        <v>4680115886797</v>
      </c>
      <c r="E185" s="592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94"/>
      <c r="R185" s="594"/>
      <c r="S185" s="594"/>
      <c r="T185" s="59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>
      <c r="A186" s="599"/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600"/>
      <c r="P186" s="596" t="s">
        <v>40</v>
      </c>
      <c r="Q186" s="597"/>
      <c r="R186" s="597"/>
      <c r="S186" s="597"/>
      <c r="T186" s="597"/>
      <c r="U186" s="597"/>
      <c r="V186" s="598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>
      <c r="A187" s="599"/>
      <c r="B187" s="599"/>
      <c r="C187" s="599"/>
      <c r="D187" s="599"/>
      <c r="E187" s="599"/>
      <c r="F187" s="599"/>
      <c r="G187" s="599"/>
      <c r="H187" s="599"/>
      <c r="I187" s="599"/>
      <c r="J187" s="599"/>
      <c r="K187" s="599"/>
      <c r="L187" s="599"/>
      <c r="M187" s="599"/>
      <c r="N187" s="599"/>
      <c r="O187" s="600"/>
      <c r="P187" s="596" t="s">
        <v>40</v>
      </c>
      <c r="Q187" s="597"/>
      <c r="R187" s="597"/>
      <c r="S187" s="597"/>
      <c r="T187" s="597"/>
      <c r="U187" s="597"/>
      <c r="V187" s="598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>
      <c r="A188" s="590" t="s">
        <v>323</v>
      </c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0"/>
      <c r="P188" s="590"/>
      <c r="Q188" s="590"/>
      <c r="R188" s="590"/>
      <c r="S188" s="590"/>
      <c r="T188" s="590"/>
      <c r="U188" s="590"/>
      <c r="V188" s="590"/>
      <c r="W188" s="590"/>
      <c r="X188" s="590"/>
      <c r="Y188" s="590"/>
      <c r="Z188" s="590"/>
      <c r="AA188" s="65"/>
      <c r="AB188" s="65"/>
      <c r="AC188" s="79"/>
    </row>
    <row r="189" spans="1:68" ht="14.25" customHeight="1">
      <c r="A189" s="591" t="s">
        <v>114</v>
      </c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1"/>
      <c r="P189" s="591"/>
      <c r="Q189" s="591"/>
      <c r="R189" s="591"/>
      <c r="S189" s="591"/>
      <c r="T189" s="591"/>
      <c r="U189" s="591"/>
      <c r="V189" s="591"/>
      <c r="W189" s="591"/>
      <c r="X189" s="591"/>
      <c r="Y189" s="591"/>
      <c r="Z189" s="591"/>
      <c r="AA189" s="66"/>
      <c r="AB189" s="66"/>
      <c r="AC189" s="80"/>
    </row>
    <row r="190" spans="1:68" ht="16.5" customHeight="1">
      <c r="A190" s="63" t="s">
        <v>324</v>
      </c>
      <c r="B190" s="63" t="s">
        <v>325</v>
      </c>
      <c r="C190" s="36">
        <v>4301011450</v>
      </c>
      <c r="D190" s="592">
        <v>4680115881402</v>
      </c>
      <c r="E190" s="59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94"/>
      <c r="R190" s="594"/>
      <c r="S190" s="594"/>
      <c r="T190" s="59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>
      <c r="A191" s="63" t="s">
        <v>327</v>
      </c>
      <c r="B191" s="63" t="s">
        <v>328</v>
      </c>
      <c r="C191" s="36">
        <v>4301011768</v>
      </c>
      <c r="D191" s="592">
        <v>4680115881396</v>
      </c>
      <c r="E191" s="592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94"/>
      <c r="R191" s="594"/>
      <c r="S191" s="594"/>
      <c r="T191" s="595"/>
      <c r="U191" s="39" t="s">
        <v>45</v>
      </c>
      <c r="V191" s="39" t="s">
        <v>45</v>
      </c>
      <c r="W191" s="40" t="s">
        <v>0</v>
      </c>
      <c r="X191" s="58">
        <v>54</v>
      </c>
      <c r="Y191" s="55">
        <f>IFERROR(IF(X191="",0,CEILING((X191/$H191),1)*$H191),"")</f>
        <v>54</v>
      </c>
      <c r="Z191" s="41">
        <f>IFERROR(IF(Y191=0,"",ROUNDUP(Y191/H191,0)*0.00651),"")</f>
        <v>0.13020000000000001</v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57.599999999999987</v>
      </c>
      <c r="BN191" s="78">
        <f>IFERROR(Y191*I191/H191,"0")</f>
        <v>57.599999999999987</v>
      </c>
      <c r="BO191" s="78">
        <f>IFERROR(1/J191*(X191/H191),"0")</f>
        <v>0.1098901098901099</v>
      </c>
      <c r="BP191" s="78">
        <f>IFERROR(1/J191*(Y191/H191),"0")</f>
        <v>0.1098901098901099</v>
      </c>
    </row>
    <row r="192" spans="1:68">
      <c r="A192" s="599"/>
      <c r="B192" s="599"/>
      <c r="C192" s="599"/>
      <c r="D192" s="599"/>
      <c r="E192" s="599"/>
      <c r="F192" s="599"/>
      <c r="G192" s="599"/>
      <c r="H192" s="599"/>
      <c r="I192" s="599"/>
      <c r="J192" s="599"/>
      <c r="K192" s="599"/>
      <c r="L192" s="599"/>
      <c r="M192" s="599"/>
      <c r="N192" s="599"/>
      <c r="O192" s="600"/>
      <c r="P192" s="596" t="s">
        <v>40</v>
      </c>
      <c r="Q192" s="597"/>
      <c r="R192" s="597"/>
      <c r="S192" s="597"/>
      <c r="T192" s="597"/>
      <c r="U192" s="597"/>
      <c r="V192" s="598"/>
      <c r="W192" s="42" t="s">
        <v>39</v>
      </c>
      <c r="X192" s="43">
        <f>IFERROR(X190/H190,"0")+IFERROR(X191/H191,"0")</f>
        <v>20</v>
      </c>
      <c r="Y192" s="43">
        <f>IFERROR(Y190/H190,"0")+IFERROR(Y191/H191,"0")</f>
        <v>20</v>
      </c>
      <c r="Z192" s="43">
        <f>IFERROR(IF(Z190="",0,Z190),"0")+IFERROR(IF(Z191="",0,Z191),"0")</f>
        <v>0.13020000000000001</v>
      </c>
      <c r="AA192" s="67"/>
      <c r="AB192" s="67"/>
      <c r="AC192" s="67"/>
    </row>
    <row r="193" spans="1:68">
      <c r="A193" s="599"/>
      <c r="B193" s="599"/>
      <c r="C193" s="599"/>
      <c r="D193" s="599"/>
      <c r="E193" s="599"/>
      <c r="F193" s="599"/>
      <c r="G193" s="599"/>
      <c r="H193" s="599"/>
      <c r="I193" s="599"/>
      <c r="J193" s="599"/>
      <c r="K193" s="599"/>
      <c r="L193" s="599"/>
      <c r="M193" s="599"/>
      <c r="N193" s="599"/>
      <c r="O193" s="600"/>
      <c r="P193" s="596" t="s">
        <v>40</v>
      </c>
      <c r="Q193" s="597"/>
      <c r="R193" s="597"/>
      <c r="S193" s="597"/>
      <c r="T193" s="597"/>
      <c r="U193" s="597"/>
      <c r="V193" s="598"/>
      <c r="W193" s="42" t="s">
        <v>0</v>
      </c>
      <c r="X193" s="43">
        <f>IFERROR(SUM(X190:X191),"0")</f>
        <v>54</v>
      </c>
      <c r="Y193" s="43">
        <f>IFERROR(SUM(Y190:Y191),"0")</f>
        <v>54</v>
      </c>
      <c r="Z193" s="42"/>
      <c r="AA193" s="67"/>
      <c r="AB193" s="67"/>
      <c r="AC193" s="67"/>
    </row>
    <row r="194" spans="1:68" ht="14.25" customHeight="1">
      <c r="A194" s="591" t="s">
        <v>153</v>
      </c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1"/>
      <c r="P194" s="591"/>
      <c r="Q194" s="591"/>
      <c r="R194" s="591"/>
      <c r="S194" s="591"/>
      <c r="T194" s="591"/>
      <c r="U194" s="591"/>
      <c r="V194" s="591"/>
      <c r="W194" s="591"/>
      <c r="X194" s="591"/>
      <c r="Y194" s="591"/>
      <c r="Z194" s="591"/>
      <c r="AA194" s="66"/>
      <c r="AB194" s="66"/>
      <c r="AC194" s="80"/>
    </row>
    <row r="195" spans="1:68" ht="16.5" customHeight="1">
      <c r="A195" s="63" t="s">
        <v>329</v>
      </c>
      <c r="B195" s="63" t="s">
        <v>330</v>
      </c>
      <c r="C195" s="36">
        <v>4301020262</v>
      </c>
      <c r="D195" s="592">
        <v>4680115882935</v>
      </c>
      <c r="E195" s="59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94"/>
      <c r="R195" s="594"/>
      <c r="S195" s="594"/>
      <c r="T195" s="595"/>
      <c r="U195" s="39" t="s">
        <v>45</v>
      </c>
      <c r="V195" s="39" t="s">
        <v>45</v>
      </c>
      <c r="W195" s="40" t="s">
        <v>0</v>
      </c>
      <c r="X195" s="58">
        <v>40</v>
      </c>
      <c r="Y195" s="55">
        <f>IFERROR(IF(X195="",0,CEILING((X195/$H195),1)*$H195),"")</f>
        <v>43.2</v>
      </c>
      <c r="Z195" s="41">
        <f>IFERROR(IF(Y195=0,"",ROUNDUP(Y195/H195,0)*0.01898),"")</f>
        <v>7.5920000000000001E-2</v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41.611111111111107</v>
      </c>
      <c r="BN195" s="78">
        <f>IFERROR(Y195*I195/H195,"0")</f>
        <v>44.94</v>
      </c>
      <c r="BO195" s="78">
        <f>IFERROR(1/J195*(X195/H195),"0")</f>
        <v>5.7870370370370364E-2</v>
      </c>
      <c r="BP195" s="78">
        <f>IFERROR(1/J195*(Y195/H195),"0")</f>
        <v>6.25E-2</v>
      </c>
    </row>
    <row r="196" spans="1:68" ht="16.5" customHeight="1">
      <c r="A196" s="63" t="s">
        <v>332</v>
      </c>
      <c r="B196" s="63" t="s">
        <v>333</v>
      </c>
      <c r="C196" s="36">
        <v>4301020220</v>
      </c>
      <c r="D196" s="592">
        <v>4680115880764</v>
      </c>
      <c r="E196" s="592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94"/>
      <c r="R196" s="594"/>
      <c r="S196" s="594"/>
      <c r="T196" s="59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>
      <c r="A197" s="599"/>
      <c r="B197" s="599"/>
      <c r="C197" s="599"/>
      <c r="D197" s="599"/>
      <c r="E197" s="599"/>
      <c r="F197" s="599"/>
      <c r="G197" s="599"/>
      <c r="H197" s="599"/>
      <c r="I197" s="599"/>
      <c r="J197" s="599"/>
      <c r="K197" s="599"/>
      <c r="L197" s="599"/>
      <c r="M197" s="599"/>
      <c r="N197" s="599"/>
      <c r="O197" s="600"/>
      <c r="P197" s="596" t="s">
        <v>40</v>
      </c>
      <c r="Q197" s="597"/>
      <c r="R197" s="597"/>
      <c r="S197" s="597"/>
      <c r="T197" s="597"/>
      <c r="U197" s="597"/>
      <c r="V197" s="598"/>
      <c r="W197" s="42" t="s">
        <v>39</v>
      </c>
      <c r="X197" s="43">
        <f>IFERROR(X195/H195,"0")+IFERROR(X196/H196,"0")</f>
        <v>3.7037037037037033</v>
      </c>
      <c r="Y197" s="43">
        <f>IFERROR(Y195/H195,"0")+IFERROR(Y196/H196,"0")</f>
        <v>4</v>
      </c>
      <c r="Z197" s="43">
        <f>IFERROR(IF(Z195="",0,Z195),"0")+IFERROR(IF(Z196="",0,Z196),"0")</f>
        <v>7.5920000000000001E-2</v>
      </c>
      <c r="AA197" s="67"/>
      <c r="AB197" s="67"/>
      <c r="AC197" s="67"/>
    </row>
    <row r="198" spans="1:68">
      <c r="A198" s="599"/>
      <c r="B198" s="599"/>
      <c r="C198" s="599"/>
      <c r="D198" s="599"/>
      <c r="E198" s="599"/>
      <c r="F198" s="599"/>
      <c r="G198" s="599"/>
      <c r="H198" s="599"/>
      <c r="I198" s="599"/>
      <c r="J198" s="599"/>
      <c r="K198" s="599"/>
      <c r="L198" s="599"/>
      <c r="M198" s="599"/>
      <c r="N198" s="599"/>
      <c r="O198" s="600"/>
      <c r="P198" s="596" t="s">
        <v>40</v>
      </c>
      <c r="Q198" s="597"/>
      <c r="R198" s="597"/>
      <c r="S198" s="597"/>
      <c r="T198" s="597"/>
      <c r="U198" s="597"/>
      <c r="V198" s="598"/>
      <c r="W198" s="42" t="s">
        <v>0</v>
      </c>
      <c r="X198" s="43">
        <f>IFERROR(SUM(X195:X196),"0")</f>
        <v>40</v>
      </c>
      <c r="Y198" s="43">
        <f>IFERROR(SUM(Y195:Y196),"0")</f>
        <v>43.2</v>
      </c>
      <c r="Z198" s="42"/>
      <c r="AA198" s="67"/>
      <c r="AB198" s="67"/>
      <c r="AC198" s="67"/>
    </row>
    <row r="199" spans="1:68" ht="14.25" customHeight="1">
      <c r="A199" s="591" t="s">
        <v>78</v>
      </c>
      <c r="B199" s="591"/>
      <c r="C199" s="591"/>
      <c r="D199" s="591"/>
      <c r="E199" s="591"/>
      <c r="F199" s="591"/>
      <c r="G199" s="591"/>
      <c r="H199" s="591"/>
      <c r="I199" s="591"/>
      <c r="J199" s="591"/>
      <c r="K199" s="591"/>
      <c r="L199" s="591"/>
      <c r="M199" s="591"/>
      <c r="N199" s="591"/>
      <c r="O199" s="591"/>
      <c r="P199" s="591"/>
      <c r="Q199" s="591"/>
      <c r="R199" s="591"/>
      <c r="S199" s="591"/>
      <c r="T199" s="591"/>
      <c r="U199" s="591"/>
      <c r="V199" s="591"/>
      <c r="W199" s="591"/>
      <c r="X199" s="591"/>
      <c r="Y199" s="591"/>
      <c r="Z199" s="591"/>
      <c r="AA199" s="66"/>
      <c r="AB199" s="66"/>
      <c r="AC199" s="80"/>
    </row>
    <row r="200" spans="1:68" ht="27" customHeight="1">
      <c r="A200" s="63" t="s">
        <v>334</v>
      </c>
      <c r="B200" s="63" t="s">
        <v>335</v>
      </c>
      <c r="C200" s="36">
        <v>4301031224</v>
      </c>
      <c r="D200" s="592">
        <v>4680115882683</v>
      </c>
      <c r="E200" s="592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94"/>
      <c r="R200" s="594"/>
      <c r="S200" s="594"/>
      <c r="T200" s="595"/>
      <c r="U200" s="39" t="s">
        <v>45</v>
      </c>
      <c r="V200" s="39" t="s">
        <v>45</v>
      </c>
      <c r="W200" s="40" t="s">
        <v>0</v>
      </c>
      <c r="X200" s="58">
        <v>235</v>
      </c>
      <c r="Y200" s="55">
        <f t="shared" ref="Y200:Y207" si="31">IFERROR(IF(X200="",0,CEILING((X200/$H200),1)*$H200),"")</f>
        <v>237.60000000000002</v>
      </c>
      <c r="Z200" s="41">
        <f>IFERROR(IF(Y200=0,"",ROUNDUP(Y200/H200,0)*0.00902),"")</f>
        <v>0.39688000000000001</v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244.13888888888889</v>
      </c>
      <c r="BN200" s="78">
        <f t="shared" ref="BN200:BN207" si="33">IFERROR(Y200*I200/H200,"0")</f>
        <v>246.84</v>
      </c>
      <c r="BO200" s="78">
        <f t="shared" ref="BO200:BO207" si="34">IFERROR(1/J200*(X200/H200),"0")</f>
        <v>0.32968574635241304</v>
      </c>
      <c r="BP200" s="78">
        <f t="shared" ref="BP200:BP207" si="35">IFERROR(1/J200*(Y200/H200),"0")</f>
        <v>0.33333333333333337</v>
      </c>
    </row>
    <row r="201" spans="1:68" ht="27" customHeight="1">
      <c r="A201" s="63" t="s">
        <v>337</v>
      </c>
      <c r="B201" s="63" t="s">
        <v>338</v>
      </c>
      <c r="C201" s="36">
        <v>4301031230</v>
      </c>
      <c r="D201" s="592">
        <v>4680115882690</v>
      </c>
      <c r="E201" s="592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94"/>
      <c r="R201" s="594"/>
      <c r="S201" s="594"/>
      <c r="T201" s="595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31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103.88888888888889</v>
      </c>
      <c r="BN201" s="78">
        <f t="shared" si="33"/>
        <v>106.59000000000002</v>
      </c>
      <c r="BO201" s="78">
        <f t="shared" si="34"/>
        <v>0.14029180695847362</v>
      </c>
      <c r="BP201" s="78">
        <f t="shared" si="35"/>
        <v>0.14393939393939395</v>
      </c>
    </row>
    <row r="202" spans="1:68" ht="27" customHeight="1">
      <c r="A202" s="63" t="s">
        <v>340</v>
      </c>
      <c r="B202" s="63" t="s">
        <v>341</v>
      </c>
      <c r="C202" s="36">
        <v>4301031220</v>
      </c>
      <c r="D202" s="592">
        <v>4680115882669</v>
      </c>
      <c r="E202" s="59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94"/>
      <c r="R202" s="594"/>
      <c r="S202" s="594"/>
      <c r="T202" s="595"/>
      <c r="U202" s="39" t="s">
        <v>45</v>
      </c>
      <c r="V202" s="39" t="s">
        <v>45</v>
      </c>
      <c r="W202" s="40" t="s">
        <v>0</v>
      </c>
      <c r="X202" s="58">
        <v>405</v>
      </c>
      <c r="Y202" s="55">
        <f t="shared" si="31"/>
        <v>405</v>
      </c>
      <c r="Z202" s="41">
        <f>IFERROR(IF(Y202=0,"",ROUNDUP(Y202/H202,0)*0.00902),"")</f>
        <v>0.67649999999999999</v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420.75</v>
      </c>
      <c r="BN202" s="78">
        <f t="shared" si="33"/>
        <v>420.75</v>
      </c>
      <c r="BO202" s="78">
        <f t="shared" si="34"/>
        <v>0.56818181818181823</v>
      </c>
      <c r="BP202" s="78">
        <f t="shared" si="35"/>
        <v>0.56818181818181823</v>
      </c>
    </row>
    <row r="203" spans="1:68" ht="27" customHeight="1">
      <c r="A203" s="63" t="s">
        <v>343</v>
      </c>
      <c r="B203" s="63" t="s">
        <v>344</v>
      </c>
      <c r="C203" s="36">
        <v>4301031221</v>
      </c>
      <c r="D203" s="592">
        <v>4680115882676</v>
      </c>
      <c r="E203" s="59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94"/>
      <c r="R203" s="594"/>
      <c r="S203" s="594"/>
      <c r="T203" s="595"/>
      <c r="U203" s="39" t="s">
        <v>45</v>
      </c>
      <c r="V203" s="39" t="s">
        <v>45</v>
      </c>
      <c r="W203" s="40" t="s">
        <v>0</v>
      </c>
      <c r="X203" s="58">
        <v>300</v>
      </c>
      <c r="Y203" s="55">
        <f t="shared" si="31"/>
        <v>302.40000000000003</v>
      </c>
      <c r="Z203" s="41">
        <f>IFERROR(IF(Y203=0,"",ROUNDUP(Y203/H203,0)*0.00902),"")</f>
        <v>0.50512000000000001</v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311.66666666666663</v>
      </c>
      <c r="BN203" s="78">
        <f t="shared" si="33"/>
        <v>314.16000000000003</v>
      </c>
      <c r="BO203" s="78">
        <f t="shared" si="34"/>
        <v>0.42087542087542085</v>
      </c>
      <c r="BP203" s="78">
        <f t="shared" si="35"/>
        <v>0.42424242424242425</v>
      </c>
    </row>
    <row r="204" spans="1:68" ht="27" customHeight="1">
      <c r="A204" s="63" t="s">
        <v>346</v>
      </c>
      <c r="B204" s="63" t="s">
        <v>347</v>
      </c>
      <c r="C204" s="36">
        <v>4301031223</v>
      </c>
      <c r="D204" s="592">
        <v>4680115884014</v>
      </c>
      <c r="E204" s="592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94"/>
      <c r="R204" s="594"/>
      <c r="S204" s="594"/>
      <c r="T204" s="59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348</v>
      </c>
      <c r="B205" s="63" t="s">
        <v>349</v>
      </c>
      <c r="C205" s="36">
        <v>4301031222</v>
      </c>
      <c r="D205" s="592">
        <v>4680115884007</v>
      </c>
      <c r="E205" s="592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94"/>
      <c r="R205" s="594"/>
      <c r="S205" s="594"/>
      <c r="T205" s="59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350</v>
      </c>
      <c r="B206" s="63" t="s">
        <v>351</v>
      </c>
      <c r="C206" s="36">
        <v>4301031229</v>
      </c>
      <c r="D206" s="592">
        <v>4680115884038</v>
      </c>
      <c r="E206" s="592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94"/>
      <c r="R206" s="594"/>
      <c r="S206" s="594"/>
      <c r="T206" s="59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352</v>
      </c>
      <c r="B207" s="63" t="s">
        <v>353</v>
      </c>
      <c r="C207" s="36">
        <v>4301031225</v>
      </c>
      <c r="D207" s="592">
        <v>4680115884021</v>
      </c>
      <c r="E207" s="59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94"/>
      <c r="R207" s="594"/>
      <c r="S207" s="594"/>
      <c r="T207" s="59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>
      <c r="A208" s="599"/>
      <c r="B208" s="599"/>
      <c r="C208" s="599"/>
      <c r="D208" s="599"/>
      <c r="E208" s="599"/>
      <c r="F208" s="599"/>
      <c r="G208" s="599"/>
      <c r="H208" s="599"/>
      <c r="I208" s="599"/>
      <c r="J208" s="599"/>
      <c r="K208" s="599"/>
      <c r="L208" s="599"/>
      <c r="M208" s="599"/>
      <c r="N208" s="599"/>
      <c r="O208" s="600"/>
      <c r="P208" s="596" t="s">
        <v>40</v>
      </c>
      <c r="Q208" s="597"/>
      <c r="R208" s="597"/>
      <c r="S208" s="597"/>
      <c r="T208" s="597"/>
      <c r="U208" s="597"/>
      <c r="V208" s="598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192.59259259259258</v>
      </c>
      <c r="Y208" s="43">
        <f>IFERROR(Y200/H200,"0")+IFERROR(Y201/H201,"0")+IFERROR(Y202/H202,"0")+IFERROR(Y203/H203,"0")+IFERROR(Y204/H204,"0")+IFERROR(Y205/H205,"0")+IFERROR(Y206/H206,"0")+IFERROR(Y207/H207,"0")</f>
        <v>194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1.7498799999999999</v>
      </c>
      <c r="AA208" s="67"/>
      <c r="AB208" s="67"/>
      <c r="AC208" s="67"/>
    </row>
    <row r="209" spans="1:68">
      <c r="A209" s="599"/>
      <c r="B209" s="599"/>
      <c r="C209" s="599"/>
      <c r="D209" s="599"/>
      <c r="E209" s="599"/>
      <c r="F209" s="599"/>
      <c r="G209" s="599"/>
      <c r="H209" s="599"/>
      <c r="I209" s="599"/>
      <c r="J209" s="599"/>
      <c r="K209" s="599"/>
      <c r="L209" s="599"/>
      <c r="M209" s="599"/>
      <c r="N209" s="599"/>
      <c r="O209" s="600"/>
      <c r="P209" s="596" t="s">
        <v>40</v>
      </c>
      <c r="Q209" s="597"/>
      <c r="R209" s="597"/>
      <c r="S209" s="597"/>
      <c r="T209" s="597"/>
      <c r="U209" s="597"/>
      <c r="V209" s="598"/>
      <c r="W209" s="42" t="s">
        <v>0</v>
      </c>
      <c r="X209" s="43">
        <f>IFERROR(SUM(X200:X207),"0")</f>
        <v>1040</v>
      </c>
      <c r="Y209" s="43">
        <f>IFERROR(SUM(Y200:Y207),"0")</f>
        <v>1047.6000000000001</v>
      </c>
      <c r="Z209" s="42"/>
      <c r="AA209" s="67"/>
      <c r="AB209" s="67"/>
      <c r="AC209" s="67"/>
    </row>
    <row r="210" spans="1:68" ht="14.25" customHeight="1">
      <c r="A210" s="591" t="s">
        <v>85</v>
      </c>
      <c r="B210" s="591"/>
      <c r="C210" s="591"/>
      <c r="D210" s="591"/>
      <c r="E210" s="591"/>
      <c r="F210" s="591"/>
      <c r="G210" s="591"/>
      <c r="H210" s="591"/>
      <c r="I210" s="591"/>
      <c r="J210" s="591"/>
      <c r="K210" s="591"/>
      <c r="L210" s="59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591"/>
      <c r="AA210" s="66"/>
      <c r="AB210" s="66"/>
      <c r="AC210" s="80"/>
    </row>
    <row r="211" spans="1:68" ht="27" customHeight="1">
      <c r="A211" s="63" t="s">
        <v>354</v>
      </c>
      <c r="B211" s="63" t="s">
        <v>355</v>
      </c>
      <c r="C211" s="36">
        <v>4301051408</v>
      </c>
      <c r="D211" s="592">
        <v>4680115881594</v>
      </c>
      <c r="E211" s="592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94"/>
      <c r="R211" s="594"/>
      <c r="S211" s="594"/>
      <c r="T211" s="595"/>
      <c r="U211" s="39" t="s">
        <v>45</v>
      </c>
      <c r="V211" s="39" t="s">
        <v>45</v>
      </c>
      <c r="W211" s="40" t="s">
        <v>0</v>
      </c>
      <c r="X211" s="58">
        <v>20</v>
      </c>
      <c r="Y211" s="55">
        <f t="shared" ref="Y211:Y219" si="36">IFERROR(IF(X211="",0,CEILING((X211/$H211),1)*$H211),"")</f>
        <v>24.299999999999997</v>
      </c>
      <c r="Z211" s="41">
        <f>IFERROR(IF(Y211=0,"",ROUNDUP(Y211/H211,0)*0.01898),"")</f>
        <v>5.6940000000000004E-2</v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21.281481481481482</v>
      </c>
      <c r="BN211" s="78">
        <f t="shared" ref="BN211:BN219" si="38">IFERROR(Y211*I211/H211,"0")</f>
        <v>25.856999999999996</v>
      </c>
      <c r="BO211" s="78">
        <f t="shared" ref="BO211:BO219" si="39">IFERROR(1/J211*(X211/H211),"0")</f>
        <v>3.8580246913580252E-2</v>
      </c>
      <c r="BP211" s="78">
        <f t="shared" ref="BP211:BP219" si="40">IFERROR(1/J211*(Y211/H211),"0")</f>
        <v>4.6875E-2</v>
      </c>
    </row>
    <row r="212" spans="1:68" ht="27" customHeight="1">
      <c r="A212" s="63" t="s">
        <v>357</v>
      </c>
      <c r="B212" s="63" t="s">
        <v>358</v>
      </c>
      <c r="C212" s="36">
        <v>4301051411</v>
      </c>
      <c r="D212" s="592">
        <v>4680115881617</v>
      </c>
      <c r="E212" s="592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94"/>
      <c r="R212" s="594"/>
      <c r="S212" s="594"/>
      <c r="T212" s="59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>
      <c r="A213" s="63" t="s">
        <v>360</v>
      </c>
      <c r="B213" s="63" t="s">
        <v>361</v>
      </c>
      <c r="C213" s="36">
        <v>4301051656</v>
      </c>
      <c r="D213" s="592">
        <v>4680115880573</v>
      </c>
      <c r="E213" s="592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94"/>
      <c r="R213" s="594"/>
      <c r="S213" s="594"/>
      <c r="T213" s="595"/>
      <c r="U213" s="39" t="s">
        <v>45</v>
      </c>
      <c r="V213" s="39" t="s">
        <v>45</v>
      </c>
      <c r="W213" s="40" t="s">
        <v>0</v>
      </c>
      <c r="X213" s="58">
        <v>180</v>
      </c>
      <c r="Y213" s="55">
        <f t="shared" si="36"/>
        <v>182.7</v>
      </c>
      <c r="Z213" s="41">
        <f>IFERROR(IF(Y213=0,"",ROUNDUP(Y213/H213,0)*0.01898),"")</f>
        <v>0.39857999999999999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190.73793103448276</v>
      </c>
      <c r="BN213" s="78">
        <f t="shared" si="38"/>
        <v>193.59899999999999</v>
      </c>
      <c r="BO213" s="78">
        <f t="shared" si="39"/>
        <v>0.32327586206896552</v>
      </c>
      <c r="BP213" s="78">
        <f t="shared" si="40"/>
        <v>0.328125</v>
      </c>
    </row>
    <row r="214" spans="1:68" ht="27" customHeight="1">
      <c r="A214" s="63" t="s">
        <v>363</v>
      </c>
      <c r="B214" s="63" t="s">
        <v>364</v>
      </c>
      <c r="C214" s="36">
        <v>4301051407</v>
      </c>
      <c r="D214" s="592">
        <v>4680115882195</v>
      </c>
      <c r="E214" s="592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94"/>
      <c r="R214" s="594"/>
      <c r="S214" s="594"/>
      <c r="T214" s="59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>
      <c r="A215" s="63" t="s">
        <v>365</v>
      </c>
      <c r="B215" s="63" t="s">
        <v>366</v>
      </c>
      <c r="C215" s="36">
        <v>4301051752</v>
      </c>
      <c r="D215" s="592">
        <v>4680115882607</v>
      </c>
      <c r="E215" s="592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94"/>
      <c r="R215" s="594"/>
      <c r="S215" s="594"/>
      <c r="T215" s="59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>
      <c r="A216" s="63" t="s">
        <v>368</v>
      </c>
      <c r="B216" s="63" t="s">
        <v>369</v>
      </c>
      <c r="C216" s="36">
        <v>4301051666</v>
      </c>
      <c r="D216" s="592">
        <v>4680115880092</v>
      </c>
      <c r="E216" s="59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94"/>
      <c r="R216" s="594"/>
      <c r="S216" s="594"/>
      <c r="T216" s="595"/>
      <c r="U216" s="39" t="s">
        <v>45</v>
      </c>
      <c r="V216" s="39" t="s">
        <v>45</v>
      </c>
      <c r="W216" s="40" t="s">
        <v>0</v>
      </c>
      <c r="X216" s="58">
        <v>72</v>
      </c>
      <c r="Y216" s="55">
        <f t="shared" si="36"/>
        <v>72</v>
      </c>
      <c r="Z216" s="41">
        <f t="shared" si="41"/>
        <v>0.1953</v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79.560000000000016</v>
      </c>
      <c r="BN216" s="78">
        <f t="shared" si="38"/>
        <v>79.560000000000016</v>
      </c>
      <c r="BO216" s="78">
        <f t="shared" si="39"/>
        <v>0.16483516483516486</v>
      </c>
      <c r="BP216" s="78">
        <f t="shared" si="40"/>
        <v>0.16483516483516486</v>
      </c>
    </row>
    <row r="217" spans="1:68" ht="27" customHeight="1">
      <c r="A217" s="63" t="s">
        <v>370</v>
      </c>
      <c r="B217" s="63" t="s">
        <v>371</v>
      </c>
      <c r="C217" s="36">
        <v>4301051668</v>
      </c>
      <c r="D217" s="592">
        <v>4680115880221</v>
      </c>
      <c r="E217" s="59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94"/>
      <c r="R217" s="594"/>
      <c r="S217" s="594"/>
      <c r="T217" s="59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>
      <c r="A218" s="63" t="s">
        <v>372</v>
      </c>
      <c r="B218" s="63" t="s">
        <v>373</v>
      </c>
      <c r="C218" s="36">
        <v>4301051945</v>
      </c>
      <c r="D218" s="592">
        <v>4680115880504</v>
      </c>
      <c r="E218" s="59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94"/>
      <c r="R218" s="594"/>
      <c r="S218" s="594"/>
      <c r="T218" s="595"/>
      <c r="U218" s="39" t="s">
        <v>45</v>
      </c>
      <c r="V218" s="39" t="s">
        <v>45</v>
      </c>
      <c r="W218" s="40" t="s">
        <v>0</v>
      </c>
      <c r="X218" s="58">
        <v>32</v>
      </c>
      <c r="Y218" s="55">
        <f t="shared" si="36"/>
        <v>33.6</v>
      </c>
      <c r="Z218" s="41">
        <f t="shared" si="41"/>
        <v>9.1139999999999999E-2</v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35.360000000000007</v>
      </c>
      <c r="BN218" s="78">
        <f t="shared" si="38"/>
        <v>37.128000000000007</v>
      </c>
      <c r="BO218" s="78">
        <f t="shared" si="39"/>
        <v>7.3260073260073263E-2</v>
      </c>
      <c r="BP218" s="78">
        <f t="shared" si="40"/>
        <v>7.6923076923076941E-2</v>
      </c>
    </row>
    <row r="219" spans="1:68" ht="27" customHeight="1">
      <c r="A219" s="63" t="s">
        <v>375</v>
      </c>
      <c r="B219" s="63" t="s">
        <v>376</v>
      </c>
      <c r="C219" s="36">
        <v>4301051410</v>
      </c>
      <c r="D219" s="592">
        <v>4680115882164</v>
      </c>
      <c r="E219" s="592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94"/>
      <c r="R219" s="594"/>
      <c r="S219" s="594"/>
      <c r="T219" s="595"/>
      <c r="U219" s="39" t="s">
        <v>45</v>
      </c>
      <c r="V219" s="39" t="s">
        <v>45</v>
      </c>
      <c r="W219" s="40" t="s">
        <v>0</v>
      </c>
      <c r="X219" s="58">
        <v>108</v>
      </c>
      <c r="Y219" s="55">
        <f t="shared" si="36"/>
        <v>108</v>
      </c>
      <c r="Z219" s="41">
        <f t="shared" si="41"/>
        <v>0.29294999999999999</v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119.60999999999999</v>
      </c>
      <c r="BN219" s="78">
        <f t="shared" si="38"/>
        <v>119.60999999999999</v>
      </c>
      <c r="BO219" s="78">
        <f t="shared" si="39"/>
        <v>0.24725274725274726</v>
      </c>
      <c r="BP219" s="78">
        <f t="shared" si="40"/>
        <v>0.24725274725274726</v>
      </c>
    </row>
    <row r="220" spans="1:68">
      <c r="A220" s="599"/>
      <c r="B220" s="599"/>
      <c r="C220" s="599"/>
      <c r="D220" s="599"/>
      <c r="E220" s="599"/>
      <c r="F220" s="599"/>
      <c r="G220" s="599"/>
      <c r="H220" s="599"/>
      <c r="I220" s="599"/>
      <c r="J220" s="599"/>
      <c r="K220" s="599"/>
      <c r="L220" s="599"/>
      <c r="M220" s="599"/>
      <c r="N220" s="599"/>
      <c r="O220" s="600"/>
      <c r="P220" s="596" t="s">
        <v>40</v>
      </c>
      <c r="Q220" s="597"/>
      <c r="R220" s="597"/>
      <c r="S220" s="597"/>
      <c r="T220" s="597"/>
      <c r="U220" s="597"/>
      <c r="V220" s="598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111.49212430821626</v>
      </c>
      <c r="Y220" s="43">
        <f>IFERROR(Y211/H211,"0")+IFERROR(Y212/H212,"0")+IFERROR(Y213/H213,"0")+IFERROR(Y214/H214,"0")+IFERROR(Y215/H215,"0")+IFERROR(Y216/H216,"0")+IFERROR(Y217/H217,"0")+IFERROR(Y218/H218,"0")+IFERROR(Y219/H219,"0")</f>
        <v>113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1.03491</v>
      </c>
      <c r="AA220" s="67"/>
      <c r="AB220" s="67"/>
      <c r="AC220" s="67"/>
    </row>
    <row r="221" spans="1:68">
      <c r="A221" s="599"/>
      <c r="B221" s="599"/>
      <c r="C221" s="599"/>
      <c r="D221" s="599"/>
      <c r="E221" s="599"/>
      <c r="F221" s="599"/>
      <c r="G221" s="599"/>
      <c r="H221" s="599"/>
      <c r="I221" s="599"/>
      <c r="J221" s="599"/>
      <c r="K221" s="599"/>
      <c r="L221" s="599"/>
      <c r="M221" s="599"/>
      <c r="N221" s="599"/>
      <c r="O221" s="600"/>
      <c r="P221" s="596" t="s">
        <v>40</v>
      </c>
      <c r="Q221" s="597"/>
      <c r="R221" s="597"/>
      <c r="S221" s="597"/>
      <c r="T221" s="597"/>
      <c r="U221" s="597"/>
      <c r="V221" s="598"/>
      <c r="W221" s="42" t="s">
        <v>0</v>
      </c>
      <c r="X221" s="43">
        <f>IFERROR(SUM(X211:X219),"0")</f>
        <v>412</v>
      </c>
      <c r="Y221" s="43">
        <f>IFERROR(SUM(Y211:Y219),"0")</f>
        <v>420.6</v>
      </c>
      <c r="Z221" s="42"/>
      <c r="AA221" s="67"/>
      <c r="AB221" s="67"/>
      <c r="AC221" s="67"/>
    </row>
    <row r="222" spans="1:68" ht="14.25" customHeight="1">
      <c r="A222" s="591" t="s">
        <v>188</v>
      </c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1"/>
      <c r="P222" s="591"/>
      <c r="Q222" s="591"/>
      <c r="R222" s="591"/>
      <c r="S222" s="591"/>
      <c r="T222" s="591"/>
      <c r="U222" s="591"/>
      <c r="V222" s="591"/>
      <c r="W222" s="591"/>
      <c r="X222" s="591"/>
      <c r="Y222" s="591"/>
      <c r="Z222" s="591"/>
      <c r="AA222" s="66"/>
      <c r="AB222" s="66"/>
      <c r="AC222" s="80"/>
    </row>
    <row r="223" spans="1:68" ht="27" customHeight="1">
      <c r="A223" s="63" t="s">
        <v>378</v>
      </c>
      <c r="B223" s="63" t="s">
        <v>379</v>
      </c>
      <c r="C223" s="36">
        <v>4301060463</v>
      </c>
      <c r="D223" s="592">
        <v>4680115880818</v>
      </c>
      <c r="E223" s="592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94"/>
      <c r="R223" s="594"/>
      <c r="S223" s="594"/>
      <c r="T223" s="595"/>
      <c r="U223" s="39" t="s">
        <v>45</v>
      </c>
      <c r="V223" s="39" t="s">
        <v>45</v>
      </c>
      <c r="W223" s="40" t="s">
        <v>0</v>
      </c>
      <c r="X223" s="58">
        <v>76</v>
      </c>
      <c r="Y223" s="55">
        <f>IFERROR(IF(X223="",0,CEILING((X223/$H223),1)*$H223),"")</f>
        <v>76.8</v>
      </c>
      <c r="Z223" s="41">
        <f>IFERROR(IF(Y223=0,"",ROUNDUP(Y223/H223,0)*0.00651),"")</f>
        <v>0.20832000000000001</v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83.980000000000018</v>
      </c>
      <c r="BN223" s="78">
        <f>IFERROR(Y223*I223/H223,"0")</f>
        <v>84.864000000000004</v>
      </c>
      <c r="BO223" s="78">
        <f>IFERROR(1/J223*(X223/H223),"0")</f>
        <v>0.17399267399267401</v>
      </c>
      <c r="BP223" s="78">
        <f>IFERROR(1/J223*(Y223/H223),"0")</f>
        <v>0.17582417582417584</v>
      </c>
    </row>
    <row r="224" spans="1:68" ht="27" customHeight="1">
      <c r="A224" s="63" t="s">
        <v>381</v>
      </c>
      <c r="B224" s="63" t="s">
        <v>382</v>
      </c>
      <c r="C224" s="36">
        <v>4301060389</v>
      </c>
      <c r="D224" s="592">
        <v>4680115880801</v>
      </c>
      <c r="E224" s="592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94"/>
      <c r="R224" s="594"/>
      <c r="S224" s="594"/>
      <c r="T224" s="595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>
      <c r="A225" s="599"/>
      <c r="B225" s="599"/>
      <c r="C225" s="599"/>
      <c r="D225" s="599"/>
      <c r="E225" s="599"/>
      <c r="F225" s="599"/>
      <c r="G225" s="599"/>
      <c r="H225" s="599"/>
      <c r="I225" s="599"/>
      <c r="J225" s="599"/>
      <c r="K225" s="599"/>
      <c r="L225" s="599"/>
      <c r="M225" s="599"/>
      <c r="N225" s="599"/>
      <c r="O225" s="600"/>
      <c r="P225" s="596" t="s">
        <v>40</v>
      </c>
      <c r="Q225" s="597"/>
      <c r="R225" s="597"/>
      <c r="S225" s="597"/>
      <c r="T225" s="597"/>
      <c r="U225" s="597"/>
      <c r="V225" s="598"/>
      <c r="W225" s="42" t="s">
        <v>39</v>
      </c>
      <c r="X225" s="43">
        <f>IFERROR(X223/H223,"0")+IFERROR(X224/H224,"0")</f>
        <v>31.666666666666668</v>
      </c>
      <c r="Y225" s="43">
        <f>IFERROR(Y223/H223,"0")+IFERROR(Y224/H224,"0")</f>
        <v>32</v>
      </c>
      <c r="Z225" s="43">
        <f>IFERROR(IF(Z223="",0,Z223),"0")+IFERROR(IF(Z224="",0,Z224),"0")</f>
        <v>0.20832000000000001</v>
      </c>
      <c r="AA225" s="67"/>
      <c r="AB225" s="67"/>
      <c r="AC225" s="67"/>
    </row>
    <row r="226" spans="1:68">
      <c r="A226" s="599"/>
      <c r="B226" s="599"/>
      <c r="C226" s="599"/>
      <c r="D226" s="599"/>
      <c r="E226" s="599"/>
      <c r="F226" s="599"/>
      <c r="G226" s="599"/>
      <c r="H226" s="599"/>
      <c r="I226" s="599"/>
      <c r="J226" s="599"/>
      <c r="K226" s="599"/>
      <c r="L226" s="599"/>
      <c r="M226" s="599"/>
      <c r="N226" s="599"/>
      <c r="O226" s="600"/>
      <c r="P226" s="596" t="s">
        <v>40</v>
      </c>
      <c r="Q226" s="597"/>
      <c r="R226" s="597"/>
      <c r="S226" s="597"/>
      <c r="T226" s="597"/>
      <c r="U226" s="597"/>
      <c r="V226" s="598"/>
      <c r="W226" s="42" t="s">
        <v>0</v>
      </c>
      <c r="X226" s="43">
        <f>IFERROR(SUM(X223:X224),"0")</f>
        <v>76</v>
      </c>
      <c r="Y226" s="43">
        <f>IFERROR(SUM(Y223:Y224),"0")</f>
        <v>76.8</v>
      </c>
      <c r="Z226" s="42"/>
      <c r="AA226" s="67"/>
      <c r="AB226" s="67"/>
      <c r="AC226" s="67"/>
    </row>
    <row r="227" spans="1:68" ht="16.5" customHeight="1">
      <c r="A227" s="590" t="s">
        <v>384</v>
      </c>
      <c r="B227" s="590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  <c r="V227" s="590"/>
      <c r="W227" s="590"/>
      <c r="X227" s="590"/>
      <c r="Y227" s="590"/>
      <c r="Z227" s="590"/>
      <c r="AA227" s="65"/>
      <c r="AB227" s="65"/>
      <c r="AC227" s="79"/>
    </row>
    <row r="228" spans="1:68" ht="14.25" customHeight="1">
      <c r="A228" s="591" t="s">
        <v>114</v>
      </c>
      <c r="B228" s="591"/>
      <c r="C228" s="591"/>
      <c r="D228" s="591"/>
      <c r="E228" s="591"/>
      <c r="F228" s="591"/>
      <c r="G228" s="591"/>
      <c r="H228" s="591"/>
      <c r="I228" s="591"/>
      <c r="J228" s="591"/>
      <c r="K228" s="591"/>
      <c r="L228" s="59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591"/>
      <c r="AA228" s="66"/>
      <c r="AB228" s="66"/>
      <c r="AC228" s="80"/>
    </row>
    <row r="229" spans="1:68" ht="27" customHeight="1">
      <c r="A229" s="63" t="s">
        <v>385</v>
      </c>
      <c r="B229" s="63" t="s">
        <v>386</v>
      </c>
      <c r="C229" s="36">
        <v>4301011826</v>
      </c>
      <c r="D229" s="592">
        <v>4680115884137</v>
      </c>
      <c r="E229" s="592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94"/>
      <c r="R229" s="594"/>
      <c r="S229" s="594"/>
      <c r="T229" s="59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>
      <c r="A230" s="63" t="s">
        <v>388</v>
      </c>
      <c r="B230" s="63" t="s">
        <v>389</v>
      </c>
      <c r="C230" s="36">
        <v>4301011724</v>
      </c>
      <c r="D230" s="592">
        <v>4680115884236</v>
      </c>
      <c r="E230" s="592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94"/>
      <c r="R230" s="594"/>
      <c r="S230" s="594"/>
      <c r="T230" s="59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>
      <c r="A231" s="63" t="s">
        <v>391</v>
      </c>
      <c r="B231" s="63" t="s">
        <v>392</v>
      </c>
      <c r="C231" s="36">
        <v>4301011721</v>
      </c>
      <c r="D231" s="592">
        <v>4680115884175</v>
      </c>
      <c r="E231" s="59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94"/>
      <c r="R231" s="594"/>
      <c r="S231" s="594"/>
      <c r="T231" s="59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>
      <c r="A232" s="63" t="s">
        <v>394</v>
      </c>
      <c r="B232" s="63" t="s">
        <v>395</v>
      </c>
      <c r="C232" s="36">
        <v>4301011824</v>
      </c>
      <c r="D232" s="592">
        <v>4680115884144</v>
      </c>
      <c r="E232" s="592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94"/>
      <c r="R232" s="594"/>
      <c r="S232" s="594"/>
      <c r="T232" s="59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>
      <c r="A233" s="63" t="s">
        <v>396</v>
      </c>
      <c r="B233" s="63" t="s">
        <v>397</v>
      </c>
      <c r="C233" s="36">
        <v>4301011726</v>
      </c>
      <c r="D233" s="592">
        <v>4680115884182</v>
      </c>
      <c r="E233" s="592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94"/>
      <c r="R233" s="594"/>
      <c r="S233" s="594"/>
      <c r="T233" s="59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>
      <c r="A234" s="63" t="s">
        <v>398</v>
      </c>
      <c r="B234" s="63" t="s">
        <v>399</v>
      </c>
      <c r="C234" s="36">
        <v>4301011722</v>
      </c>
      <c r="D234" s="592">
        <v>4680115884205</v>
      </c>
      <c r="E234" s="59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94"/>
      <c r="R234" s="594"/>
      <c r="S234" s="594"/>
      <c r="T234" s="59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>
      <c r="A235" s="599"/>
      <c r="B235" s="599"/>
      <c r="C235" s="599"/>
      <c r="D235" s="599"/>
      <c r="E235" s="599"/>
      <c r="F235" s="599"/>
      <c r="G235" s="599"/>
      <c r="H235" s="599"/>
      <c r="I235" s="599"/>
      <c r="J235" s="599"/>
      <c r="K235" s="599"/>
      <c r="L235" s="599"/>
      <c r="M235" s="599"/>
      <c r="N235" s="599"/>
      <c r="O235" s="600"/>
      <c r="P235" s="596" t="s">
        <v>40</v>
      </c>
      <c r="Q235" s="597"/>
      <c r="R235" s="597"/>
      <c r="S235" s="597"/>
      <c r="T235" s="597"/>
      <c r="U235" s="597"/>
      <c r="V235" s="598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>
      <c r="A236" s="599"/>
      <c r="B236" s="599"/>
      <c r="C236" s="599"/>
      <c r="D236" s="599"/>
      <c r="E236" s="599"/>
      <c r="F236" s="599"/>
      <c r="G236" s="599"/>
      <c r="H236" s="599"/>
      <c r="I236" s="599"/>
      <c r="J236" s="599"/>
      <c r="K236" s="599"/>
      <c r="L236" s="599"/>
      <c r="M236" s="599"/>
      <c r="N236" s="599"/>
      <c r="O236" s="600"/>
      <c r="P236" s="596" t="s">
        <v>40</v>
      </c>
      <c r="Q236" s="597"/>
      <c r="R236" s="597"/>
      <c r="S236" s="597"/>
      <c r="T236" s="597"/>
      <c r="U236" s="597"/>
      <c r="V236" s="598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>
      <c r="A237" s="591" t="s">
        <v>153</v>
      </c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  <c r="AA237" s="66"/>
      <c r="AB237" s="66"/>
      <c r="AC237" s="80"/>
    </row>
    <row r="238" spans="1:68" ht="27" customHeight="1">
      <c r="A238" s="63" t="s">
        <v>400</v>
      </c>
      <c r="B238" s="63" t="s">
        <v>401</v>
      </c>
      <c r="C238" s="36">
        <v>4301020377</v>
      </c>
      <c r="D238" s="592">
        <v>4680115885981</v>
      </c>
      <c r="E238" s="592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4"/>
      <c r="R238" s="594"/>
      <c r="S238" s="594"/>
      <c r="T238" s="59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>
      <c r="A239" s="63" t="s">
        <v>400</v>
      </c>
      <c r="B239" s="63" t="s">
        <v>403</v>
      </c>
      <c r="C239" s="36">
        <v>4301020340</v>
      </c>
      <c r="D239" s="592">
        <v>4680115885721</v>
      </c>
      <c r="E239" s="592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94"/>
      <c r="R239" s="594"/>
      <c r="S239" s="594"/>
      <c r="T239" s="59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0"/>
      <c r="P240" s="596" t="s">
        <v>40</v>
      </c>
      <c r="Q240" s="597"/>
      <c r="R240" s="597"/>
      <c r="S240" s="597"/>
      <c r="T240" s="597"/>
      <c r="U240" s="597"/>
      <c r="V240" s="59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>
      <c r="A241" s="599"/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600"/>
      <c r="P241" s="596" t="s">
        <v>40</v>
      </c>
      <c r="Q241" s="597"/>
      <c r="R241" s="597"/>
      <c r="S241" s="597"/>
      <c r="T241" s="597"/>
      <c r="U241" s="597"/>
      <c r="V241" s="59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>
      <c r="A242" s="591" t="s">
        <v>404</v>
      </c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1"/>
      <c r="P242" s="591"/>
      <c r="Q242" s="591"/>
      <c r="R242" s="591"/>
      <c r="S242" s="591"/>
      <c r="T242" s="591"/>
      <c r="U242" s="591"/>
      <c r="V242" s="591"/>
      <c r="W242" s="591"/>
      <c r="X242" s="591"/>
      <c r="Y242" s="591"/>
      <c r="Z242" s="591"/>
      <c r="AA242" s="66"/>
      <c r="AB242" s="66"/>
      <c r="AC242" s="80"/>
    </row>
    <row r="243" spans="1:68" ht="27" customHeight="1">
      <c r="A243" s="63" t="s">
        <v>405</v>
      </c>
      <c r="B243" s="63" t="s">
        <v>406</v>
      </c>
      <c r="C243" s="36">
        <v>4301040361</v>
      </c>
      <c r="D243" s="592">
        <v>4680115886803</v>
      </c>
      <c r="E243" s="592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94"/>
      <c r="R243" s="594"/>
      <c r="S243" s="594"/>
      <c r="T243" s="59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599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0"/>
      <c r="P244" s="596" t="s">
        <v>40</v>
      </c>
      <c r="Q244" s="597"/>
      <c r="R244" s="597"/>
      <c r="S244" s="597"/>
      <c r="T244" s="597"/>
      <c r="U244" s="597"/>
      <c r="V244" s="598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0"/>
      <c r="P245" s="596" t="s">
        <v>40</v>
      </c>
      <c r="Q245" s="597"/>
      <c r="R245" s="597"/>
      <c r="S245" s="597"/>
      <c r="T245" s="597"/>
      <c r="U245" s="597"/>
      <c r="V245" s="598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>
      <c r="A246" s="591" t="s">
        <v>408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6"/>
      <c r="AB246" s="66"/>
      <c r="AC246" s="80"/>
    </row>
    <row r="247" spans="1:68" ht="27" customHeight="1">
      <c r="A247" s="63" t="s">
        <v>409</v>
      </c>
      <c r="B247" s="63" t="s">
        <v>410</v>
      </c>
      <c r="C247" s="36">
        <v>4301041004</v>
      </c>
      <c r="D247" s="592">
        <v>4680115886704</v>
      </c>
      <c r="E247" s="592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94"/>
      <c r="R247" s="594"/>
      <c r="S247" s="594"/>
      <c r="T247" s="59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4301041003</v>
      </c>
      <c r="D248" s="592">
        <v>4680115886681</v>
      </c>
      <c r="E248" s="592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4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4"/>
      <c r="R248" s="594"/>
      <c r="S248" s="594"/>
      <c r="T248" s="595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4301041007</v>
      </c>
      <c r="D249" s="592">
        <v>4680115886735</v>
      </c>
      <c r="E249" s="592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4"/>
      <c r="R249" s="594"/>
      <c r="S249" s="594"/>
      <c r="T249" s="59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4301041006</v>
      </c>
      <c r="D250" s="592">
        <v>4680115886728</v>
      </c>
      <c r="E250" s="592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4"/>
      <c r="R250" s="594"/>
      <c r="S250" s="594"/>
      <c r="T250" s="59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418</v>
      </c>
      <c r="B251" s="63" t="s">
        <v>419</v>
      </c>
      <c r="C251" s="36">
        <v>4301041005</v>
      </c>
      <c r="D251" s="592">
        <v>4680115886711</v>
      </c>
      <c r="E251" s="59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4"/>
      <c r="R251" s="594"/>
      <c r="S251" s="594"/>
      <c r="T251" s="59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>
      <c r="A252" s="599"/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600"/>
      <c r="P252" s="596" t="s">
        <v>40</v>
      </c>
      <c r="Q252" s="597"/>
      <c r="R252" s="597"/>
      <c r="S252" s="597"/>
      <c r="T252" s="597"/>
      <c r="U252" s="597"/>
      <c r="V252" s="598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9"/>
      <c r="B253" s="599"/>
      <c r="C253" s="599"/>
      <c r="D253" s="599"/>
      <c r="E253" s="599"/>
      <c r="F253" s="599"/>
      <c r="G253" s="599"/>
      <c r="H253" s="599"/>
      <c r="I253" s="599"/>
      <c r="J253" s="599"/>
      <c r="K253" s="599"/>
      <c r="L253" s="599"/>
      <c r="M253" s="599"/>
      <c r="N253" s="599"/>
      <c r="O253" s="600"/>
      <c r="P253" s="596" t="s">
        <v>40</v>
      </c>
      <c r="Q253" s="597"/>
      <c r="R253" s="597"/>
      <c r="S253" s="597"/>
      <c r="T253" s="597"/>
      <c r="U253" s="597"/>
      <c r="V253" s="598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>
      <c r="A254" s="590" t="s">
        <v>420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65"/>
      <c r="AB254" s="65"/>
      <c r="AC254" s="79"/>
    </row>
    <row r="255" spans="1:68" ht="14.25" customHeight="1">
      <c r="A255" s="591" t="s">
        <v>114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6"/>
      <c r="AB255" s="66"/>
      <c r="AC255" s="80"/>
    </row>
    <row r="256" spans="1:68" ht="27" customHeight="1">
      <c r="A256" s="63" t="s">
        <v>421</v>
      </c>
      <c r="B256" s="63" t="s">
        <v>422</v>
      </c>
      <c r="C256" s="36">
        <v>4301011855</v>
      </c>
      <c r="D256" s="592">
        <v>4680115885837</v>
      </c>
      <c r="E256" s="592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4"/>
      <c r="R256" s="594"/>
      <c r="S256" s="594"/>
      <c r="T256" s="59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424</v>
      </c>
      <c r="B257" s="63" t="s">
        <v>425</v>
      </c>
      <c r="C257" s="36">
        <v>4301011850</v>
      </c>
      <c r="D257" s="592">
        <v>4680115885806</v>
      </c>
      <c r="E257" s="592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4"/>
      <c r="R257" s="594"/>
      <c r="S257" s="594"/>
      <c r="T257" s="595"/>
      <c r="U257" s="39" t="s">
        <v>45</v>
      </c>
      <c r="V257" s="39" t="s">
        <v>45</v>
      </c>
      <c r="W257" s="40" t="s">
        <v>0</v>
      </c>
      <c r="X257" s="58">
        <v>40</v>
      </c>
      <c r="Y257" s="55">
        <f>IFERROR(IF(X257="",0,CEILING((X257/$H257),1)*$H257),"")</f>
        <v>43.2</v>
      </c>
      <c r="Z257" s="41">
        <f>IFERROR(IF(Y257=0,"",ROUNDUP(Y257/H257,0)*0.01898),"")</f>
        <v>7.5920000000000001E-2</v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41.611111111111107</v>
      </c>
      <c r="BN257" s="78">
        <f>IFERROR(Y257*I257/H257,"0")</f>
        <v>44.94</v>
      </c>
      <c r="BO257" s="78">
        <f>IFERROR(1/J257*(X257/H257),"0")</f>
        <v>5.7870370370370364E-2</v>
      </c>
      <c r="BP257" s="78">
        <f>IFERROR(1/J257*(Y257/H257),"0")</f>
        <v>6.25E-2</v>
      </c>
    </row>
    <row r="258" spans="1:68" ht="37.5" customHeight="1">
      <c r="A258" s="63" t="s">
        <v>427</v>
      </c>
      <c r="B258" s="63" t="s">
        <v>428</v>
      </c>
      <c r="C258" s="36">
        <v>4301011853</v>
      </c>
      <c r="D258" s="592">
        <v>4680115885851</v>
      </c>
      <c r="E258" s="592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4"/>
      <c r="R258" s="594"/>
      <c r="S258" s="594"/>
      <c r="T258" s="59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430</v>
      </c>
      <c r="B259" s="63" t="s">
        <v>431</v>
      </c>
      <c r="C259" s="36">
        <v>4301011852</v>
      </c>
      <c r="D259" s="592">
        <v>4680115885844</v>
      </c>
      <c r="E259" s="592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4"/>
      <c r="R259" s="594"/>
      <c r="S259" s="594"/>
      <c r="T259" s="59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433</v>
      </c>
      <c r="B260" s="63" t="s">
        <v>434</v>
      </c>
      <c r="C260" s="36">
        <v>4301011851</v>
      </c>
      <c r="D260" s="592">
        <v>4680115885820</v>
      </c>
      <c r="E260" s="592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4"/>
      <c r="R260" s="594"/>
      <c r="S260" s="594"/>
      <c r="T260" s="59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9"/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600"/>
      <c r="P261" s="596" t="s">
        <v>40</v>
      </c>
      <c r="Q261" s="597"/>
      <c r="R261" s="597"/>
      <c r="S261" s="597"/>
      <c r="T261" s="597"/>
      <c r="U261" s="597"/>
      <c r="V261" s="598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>
      <c r="A262" s="599"/>
      <c r="B262" s="599"/>
      <c r="C262" s="599"/>
      <c r="D262" s="599"/>
      <c r="E262" s="599"/>
      <c r="F262" s="599"/>
      <c r="G262" s="599"/>
      <c r="H262" s="599"/>
      <c r="I262" s="599"/>
      <c r="J262" s="599"/>
      <c r="K262" s="599"/>
      <c r="L262" s="599"/>
      <c r="M262" s="599"/>
      <c r="N262" s="599"/>
      <c r="O262" s="600"/>
      <c r="P262" s="596" t="s">
        <v>40</v>
      </c>
      <c r="Q262" s="597"/>
      <c r="R262" s="597"/>
      <c r="S262" s="597"/>
      <c r="T262" s="597"/>
      <c r="U262" s="597"/>
      <c r="V262" s="598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customHeight="1">
      <c r="A263" s="590" t="s">
        <v>436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65"/>
      <c r="AB263" s="65"/>
      <c r="AC263" s="79"/>
    </row>
    <row r="264" spans="1:68" ht="14.25" customHeight="1">
      <c r="A264" s="591" t="s">
        <v>114</v>
      </c>
      <c r="B264" s="591"/>
      <c r="C264" s="591"/>
      <c r="D264" s="591"/>
      <c r="E264" s="591"/>
      <c r="F264" s="591"/>
      <c r="G264" s="591"/>
      <c r="H264" s="591"/>
      <c r="I264" s="591"/>
      <c r="J264" s="591"/>
      <c r="K264" s="591"/>
      <c r="L264" s="591"/>
      <c r="M264" s="591"/>
      <c r="N264" s="591"/>
      <c r="O264" s="591"/>
      <c r="P264" s="591"/>
      <c r="Q264" s="591"/>
      <c r="R264" s="591"/>
      <c r="S264" s="591"/>
      <c r="T264" s="591"/>
      <c r="U264" s="591"/>
      <c r="V264" s="591"/>
      <c r="W264" s="591"/>
      <c r="X264" s="591"/>
      <c r="Y264" s="591"/>
      <c r="Z264" s="591"/>
      <c r="AA264" s="66"/>
      <c r="AB264" s="66"/>
      <c r="AC264" s="80"/>
    </row>
    <row r="265" spans="1:68" ht="27" customHeight="1">
      <c r="A265" s="63" t="s">
        <v>437</v>
      </c>
      <c r="B265" s="63" t="s">
        <v>438</v>
      </c>
      <c r="C265" s="36">
        <v>4301011223</v>
      </c>
      <c r="D265" s="592">
        <v>4607091383423</v>
      </c>
      <c r="E265" s="592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4"/>
      <c r="R265" s="594"/>
      <c r="S265" s="594"/>
      <c r="T265" s="59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439</v>
      </c>
      <c r="B266" s="63" t="s">
        <v>440</v>
      </c>
      <c r="C266" s="36">
        <v>4301012099</v>
      </c>
      <c r="D266" s="592">
        <v>4680115885691</v>
      </c>
      <c r="E266" s="592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4"/>
      <c r="R266" s="594"/>
      <c r="S266" s="594"/>
      <c r="T266" s="59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442</v>
      </c>
      <c r="B267" s="63" t="s">
        <v>443</v>
      </c>
      <c r="C267" s="36">
        <v>4301012098</v>
      </c>
      <c r="D267" s="592">
        <v>4680115885660</v>
      </c>
      <c r="E267" s="592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4"/>
      <c r="R267" s="594"/>
      <c r="S267" s="594"/>
      <c r="T267" s="59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445</v>
      </c>
      <c r="B268" s="63" t="s">
        <v>446</v>
      </c>
      <c r="C268" s="36">
        <v>4301012176</v>
      </c>
      <c r="D268" s="592">
        <v>4680115886773</v>
      </c>
      <c r="E268" s="592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8" t="s">
        <v>447</v>
      </c>
      <c r="Q268" s="594"/>
      <c r="R268" s="594"/>
      <c r="S268" s="594"/>
      <c r="T268" s="59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9"/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600"/>
      <c r="P269" s="596" t="s">
        <v>40</v>
      </c>
      <c r="Q269" s="597"/>
      <c r="R269" s="597"/>
      <c r="S269" s="597"/>
      <c r="T269" s="597"/>
      <c r="U269" s="597"/>
      <c r="V269" s="598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9"/>
      <c r="B270" s="599"/>
      <c r="C270" s="599"/>
      <c r="D270" s="599"/>
      <c r="E270" s="599"/>
      <c r="F270" s="599"/>
      <c r="G270" s="599"/>
      <c r="H270" s="599"/>
      <c r="I270" s="599"/>
      <c r="J270" s="599"/>
      <c r="K270" s="599"/>
      <c r="L270" s="599"/>
      <c r="M270" s="599"/>
      <c r="N270" s="599"/>
      <c r="O270" s="600"/>
      <c r="P270" s="596" t="s">
        <v>40</v>
      </c>
      <c r="Q270" s="597"/>
      <c r="R270" s="597"/>
      <c r="S270" s="597"/>
      <c r="T270" s="597"/>
      <c r="U270" s="597"/>
      <c r="V270" s="598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0" t="s">
        <v>449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65"/>
      <c r="AB271" s="65"/>
      <c r="AC271" s="79"/>
    </row>
    <row r="272" spans="1:68" ht="14.25" customHeight="1">
      <c r="A272" s="591" t="s">
        <v>85</v>
      </c>
      <c r="B272" s="591"/>
      <c r="C272" s="591"/>
      <c r="D272" s="591"/>
      <c r="E272" s="591"/>
      <c r="F272" s="591"/>
      <c r="G272" s="591"/>
      <c r="H272" s="591"/>
      <c r="I272" s="591"/>
      <c r="J272" s="591"/>
      <c r="K272" s="591"/>
      <c r="L272" s="591"/>
      <c r="M272" s="591"/>
      <c r="N272" s="591"/>
      <c r="O272" s="591"/>
      <c r="P272" s="591"/>
      <c r="Q272" s="591"/>
      <c r="R272" s="591"/>
      <c r="S272" s="591"/>
      <c r="T272" s="591"/>
      <c r="U272" s="591"/>
      <c r="V272" s="591"/>
      <c r="W272" s="591"/>
      <c r="X272" s="591"/>
      <c r="Y272" s="591"/>
      <c r="Z272" s="591"/>
      <c r="AA272" s="66"/>
      <c r="AB272" s="66"/>
      <c r="AC272" s="80"/>
    </row>
    <row r="273" spans="1:68" ht="27" customHeight="1">
      <c r="A273" s="63" t="s">
        <v>450</v>
      </c>
      <c r="B273" s="63" t="s">
        <v>451</v>
      </c>
      <c r="C273" s="36">
        <v>4301051893</v>
      </c>
      <c r="D273" s="592">
        <v>4680115886186</v>
      </c>
      <c r="E273" s="592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4"/>
      <c r="R273" s="594"/>
      <c r="S273" s="594"/>
      <c r="T273" s="59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453</v>
      </c>
      <c r="B274" s="63" t="s">
        <v>454</v>
      </c>
      <c r="C274" s="36">
        <v>4301051795</v>
      </c>
      <c r="D274" s="592">
        <v>4680115881228</v>
      </c>
      <c r="E274" s="592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4"/>
      <c r="R274" s="594"/>
      <c r="S274" s="594"/>
      <c r="T274" s="59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456</v>
      </c>
      <c r="B275" s="63" t="s">
        <v>457</v>
      </c>
      <c r="C275" s="36">
        <v>4301051388</v>
      </c>
      <c r="D275" s="592">
        <v>4680115881211</v>
      </c>
      <c r="E275" s="592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4"/>
      <c r="R275" s="594"/>
      <c r="S275" s="594"/>
      <c r="T275" s="59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9"/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600"/>
      <c r="P276" s="596" t="s">
        <v>40</v>
      </c>
      <c r="Q276" s="597"/>
      <c r="R276" s="597"/>
      <c r="S276" s="597"/>
      <c r="T276" s="597"/>
      <c r="U276" s="597"/>
      <c r="V276" s="598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9"/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600"/>
      <c r="P277" s="596" t="s">
        <v>40</v>
      </c>
      <c r="Q277" s="597"/>
      <c r="R277" s="597"/>
      <c r="S277" s="597"/>
      <c r="T277" s="597"/>
      <c r="U277" s="597"/>
      <c r="V277" s="598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0" t="s">
        <v>459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65"/>
      <c r="AB278" s="65"/>
      <c r="AC278" s="79"/>
    </row>
    <row r="279" spans="1:68" ht="14.25" customHeight="1">
      <c r="A279" s="591" t="s">
        <v>78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6"/>
      <c r="AB279" s="66"/>
      <c r="AC279" s="80"/>
    </row>
    <row r="280" spans="1:68" ht="27" customHeight="1">
      <c r="A280" s="63" t="s">
        <v>460</v>
      </c>
      <c r="B280" s="63" t="s">
        <v>461</v>
      </c>
      <c r="C280" s="36">
        <v>4301031307</v>
      </c>
      <c r="D280" s="592">
        <v>4680115880344</v>
      </c>
      <c r="E280" s="592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4"/>
      <c r="R280" s="594"/>
      <c r="S280" s="594"/>
      <c r="T280" s="59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9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0"/>
      <c r="P281" s="596" t="s">
        <v>40</v>
      </c>
      <c r="Q281" s="597"/>
      <c r="R281" s="597"/>
      <c r="S281" s="597"/>
      <c r="T281" s="597"/>
      <c r="U281" s="597"/>
      <c r="V281" s="598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0"/>
      <c r="P282" s="596" t="s">
        <v>40</v>
      </c>
      <c r="Q282" s="597"/>
      <c r="R282" s="597"/>
      <c r="S282" s="597"/>
      <c r="T282" s="597"/>
      <c r="U282" s="597"/>
      <c r="V282" s="598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1" t="s">
        <v>85</v>
      </c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1"/>
      <c r="P283" s="591"/>
      <c r="Q283" s="591"/>
      <c r="R283" s="591"/>
      <c r="S283" s="591"/>
      <c r="T283" s="591"/>
      <c r="U283" s="591"/>
      <c r="V283" s="591"/>
      <c r="W283" s="591"/>
      <c r="X283" s="591"/>
      <c r="Y283" s="591"/>
      <c r="Z283" s="591"/>
      <c r="AA283" s="66"/>
      <c r="AB283" s="66"/>
      <c r="AC283" s="80"/>
    </row>
    <row r="284" spans="1:68" ht="27" customHeight="1">
      <c r="A284" s="63" t="s">
        <v>463</v>
      </c>
      <c r="B284" s="63" t="s">
        <v>464</v>
      </c>
      <c r="C284" s="36">
        <v>4301051782</v>
      </c>
      <c r="D284" s="592">
        <v>4680115884618</v>
      </c>
      <c r="E284" s="592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4"/>
      <c r="R284" s="594"/>
      <c r="S284" s="594"/>
      <c r="T284" s="595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9"/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600"/>
      <c r="P285" s="596" t="s">
        <v>40</v>
      </c>
      <c r="Q285" s="597"/>
      <c r="R285" s="597"/>
      <c r="S285" s="597"/>
      <c r="T285" s="597"/>
      <c r="U285" s="597"/>
      <c r="V285" s="598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9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0"/>
      <c r="P286" s="596" t="s">
        <v>40</v>
      </c>
      <c r="Q286" s="597"/>
      <c r="R286" s="597"/>
      <c r="S286" s="597"/>
      <c r="T286" s="597"/>
      <c r="U286" s="597"/>
      <c r="V286" s="598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0" t="s">
        <v>466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customHeight="1">
      <c r="A288" s="591" t="s">
        <v>85</v>
      </c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1"/>
      <c r="P288" s="591"/>
      <c r="Q288" s="591"/>
      <c r="R288" s="591"/>
      <c r="S288" s="591"/>
      <c r="T288" s="591"/>
      <c r="U288" s="591"/>
      <c r="V288" s="591"/>
      <c r="W288" s="591"/>
      <c r="X288" s="591"/>
      <c r="Y288" s="591"/>
      <c r="Z288" s="591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4301051277</v>
      </c>
      <c r="D289" s="592">
        <v>4680115880511</v>
      </c>
      <c r="E289" s="592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94"/>
      <c r="R289" s="594"/>
      <c r="S289" s="594"/>
      <c r="T289" s="59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9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0"/>
      <c r="P290" s="596" t="s">
        <v>40</v>
      </c>
      <c r="Q290" s="597"/>
      <c r="R290" s="597"/>
      <c r="S290" s="597"/>
      <c r="T290" s="597"/>
      <c r="U290" s="597"/>
      <c r="V290" s="59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0"/>
      <c r="P291" s="596" t="s">
        <v>40</v>
      </c>
      <c r="Q291" s="597"/>
      <c r="R291" s="597"/>
      <c r="S291" s="597"/>
      <c r="T291" s="597"/>
      <c r="U291" s="597"/>
      <c r="V291" s="59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0" t="s">
        <v>470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65"/>
      <c r="AB292" s="65"/>
      <c r="AC292" s="79"/>
    </row>
    <row r="293" spans="1:68" ht="14.25" customHeight="1">
      <c r="A293" s="591" t="s">
        <v>114</v>
      </c>
      <c r="B293" s="591"/>
      <c r="C293" s="591"/>
      <c r="D293" s="591"/>
      <c r="E293" s="591"/>
      <c r="F293" s="591"/>
      <c r="G293" s="591"/>
      <c r="H293" s="591"/>
      <c r="I293" s="591"/>
      <c r="J293" s="591"/>
      <c r="K293" s="591"/>
      <c r="L293" s="591"/>
      <c r="M293" s="591"/>
      <c r="N293" s="591"/>
      <c r="O293" s="591"/>
      <c r="P293" s="591"/>
      <c r="Q293" s="591"/>
      <c r="R293" s="591"/>
      <c r="S293" s="591"/>
      <c r="T293" s="591"/>
      <c r="U293" s="591"/>
      <c r="V293" s="591"/>
      <c r="W293" s="591"/>
      <c r="X293" s="591"/>
      <c r="Y293" s="591"/>
      <c r="Z293" s="591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4301011662</v>
      </c>
      <c r="D294" s="592">
        <v>4680115883703</v>
      </c>
      <c r="E294" s="592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94"/>
      <c r="R294" s="594"/>
      <c r="S294" s="594"/>
      <c r="T294" s="59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>
      <c r="A295" s="599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0"/>
      <c r="P295" s="596" t="s">
        <v>40</v>
      </c>
      <c r="Q295" s="597"/>
      <c r="R295" s="597"/>
      <c r="S295" s="597"/>
      <c r="T295" s="597"/>
      <c r="U295" s="597"/>
      <c r="V295" s="59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0"/>
      <c r="P296" s="596" t="s">
        <v>40</v>
      </c>
      <c r="Q296" s="597"/>
      <c r="R296" s="597"/>
      <c r="S296" s="597"/>
      <c r="T296" s="597"/>
      <c r="U296" s="597"/>
      <c r="V296" s="59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>
      <c r="A297" s="590" t="s">
        <v>475</v>
      </c>
      <c r="B297" s="590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  <c r="V297" s="590"/>
      <c r="W297" s="590"/>
      <c r="X297" s="590"/>
      <c r="Y297" s="590"/>
      <c r="Z297" s="590"/>
      <c r="AA297" s="65"/>
      <c r="AB297" s="65"/>
      <c r="AC297" s="79"/>
    </row>
    <row r="298" spans="1:68" ht="14.25" customHeight="1">
      <c r="A298" s="591" t="s">
        <v>114</v>
      </c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1"/>
      <c r="P298" s="591"/>
      <c r="Q298" s="591"/>
      <c r="R298" s="591"/>
      <c r="S298" s="591"/>
      <c r="T298" s="591"/>
      <c r="U298" s="591"/>
      <c r="V298" s="591"/>
      <c r="W298" s="591"/>
      <c r="X298" s="591"/>
      <c r="Y298" s="591"/>
      <c r="Z298" s="591"/>
      <c r="AA298" s="66"/>
      <c r="AB298" s="66"/>
      <c r="AC298" s="80"/>
    </row>
    <row r="299" spans="1:68" ht="27" customHeight="1">
      <c r="A299" s="63" t="s">
        <v>476</v>
      </c>
      <c r="B299" s="63" t="s">
        <v>477</v>
      </c>
      <c r="C299" s="36">
        <v>4301012024</v>
      </c>
      <c r="D299" s="592">
        <v>4680115885615</v>
      </c>
      <c r="E299" s="592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94"/>
      <c r="R299" s="594"/>
      <c r="S299" s="594"/>
      <c r="T299" s="59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>
      <c r="A300" s="63" t="s">
        <v>479</v>
      </c>
      <c r="B300" s="63" t="s">
        <v>480</v>
      </c>
      <c r="C300" s="36">
        <v>4301011911</v>
      </c>
      <c r="D300" s="592">
        <v>4680115885554</v>
      </c>
      <c r="E300" s="592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94"/>
      <c r="R300" s="594"/>
      <c r="S300" s="594"/>
      <c r="T300" s="59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479</v>
      </c>
      <c r="B301" s="63" t="s">
        <v>483</v>
      </c>
      <c r="C301" s="36">
        <v>4301012016</v>
      </c>
      <c r="D301" s="592">
        <v>4680115885554</v>
      </c>
      <c r="E301" s="592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94"/>
      <c r="R301" s="594"/>
      <c r="S301" s="594"/>
      <c r="T301" s="59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>
      <c r="A302" s="63" t="s">
        <v>485</v>
      </c>
      <c r="B302" s="63" t="s">
        <v>486</v>
      </c>
      <c r="C302" s="36">
        <v>4301011858</v>
      </c>
      <c r="D302" s="592">
        <v>4680115885646</v>
      </c>
      <c r="E302" s="592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94"/>
      <c r="R302" s="594"/>
      <c r="S302" s="594"/>
      <c r="T302" s="59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>
      <c r="A303" s="63" t="s">
        <v>488</v>
      </c>
      <c r="B303" s="63" t="s">
        <v>489</v>
      </c>
      <c r="C303" s="36">
        <v>4301011857</v>
      </c>
      <c r="D303" s="592">
        <v>4680115885622</v>
      </c>
      <c r="E303" s="592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7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94"/>
      <c r="R303" s="594"/>
      <c r="S303" s="594"/>
      <c r="T303" s="59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490</v>
      </c>
      <c r="B304" s="63" t="s">
        <v>491</v>
      </c>
      <c r="C304" s="36">
        <v>4301011859</v>
      </c>
      <c r="D304" s="592">
        <v>4680115885608</v>
      </c>
      <c r="E304" s="592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7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94"/>
      <c r="R304" s="594"/>
      <c r="S304" s="594"/>
      <c r="T304" s="595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>
      <c r="A305" s="599"/>
      <c r="B305" s="599"/>
      <c r="C305" s="599"/>
      <c r="D305" s="599"/>
      <c r="E305" s="599"/>
      <c r="F305" s="599"/>
      <c r="G305" s="599"/>
      <c r="H305" s="599"/>
      <c r="I305" s="599"/>
      <c r="J305" s="599"/>
      <c r="K305" s="599"/>
      <c r="L305" s="599"/>
      <c r="M305" s="599"/>
      <c r="N305" s="599"/>
      <c r="O305" s="600"/>
      <c r="P305" s="596" t="s">
        <v>40</v>
      </c>
      <c r="Q305" s="597"/>
      <c r="R305" s="597"/>
      <c r="S305" s="597"/>
      <c r="T305" s="597"/>
      <c r="U305" s="597"/>
      <c r="V305" s="598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>
      <c r="A306" s="599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0"/>
      <c r="P306" s="596" t="s">
        <v>40</v>
      </c>
      <c r="Q306" s="597"/>
      <c r="R306" s="597"/>
      <c r="S306" s="597"/>
      <c r="T306" s="597"/>
      <c r="U306" s="597"/>
      <c r="V306" s="598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>
      <c r="A307" s="591" t="s">
        <v>78</v>
      </c>
      <c r="B307" s="591"/>
      <c r="C307" s="591"/>
      <c r="D307" s="591"/>
      <c r="E307" s="591"/>
      <c r="F307" s="591"/>
      <c r="G307" s="591"/>
      <c r="H307" s="591"/>
      <c r="I307" s="591"/>
      <c r="J307" s="591"/>
      <c r="K307" s="591"/>
      <c r="L307" s="591"/>
      <c r="M307" s="591"/>
      <c r="N307" s="591"/>
      <c r="O307" s="591"/>
      <c r="P307" s="591"/>
      <c r="Q307" s="591"/>
      <c r="R307" s="591"/>
      <c r="S307" s="591"/>
      <c r="T307" s="591"/>
      <c r="U307" s="591"/>
      <c r="V307" s="591"/>
      <c r="W307" s="591"/>
      <c r="X307" s="591"/>
      <c r="Y307" s="591"/>
      <c r="Z307" s="591"/>
      <c r="AA307" s="66"/>
      <c r="AB307" s="66"/>
      <c r="AC307" s="80"/>
    </row>
    <row r="308" spans="1:68" ht="27" customHeight="1">
      <c r="A308" s="63" t="s">
        <v>493</v>
      </c>
      <c r="B308" s="63" t="s">
        <v>494</v>
      </c>
      <c r="C308" s="36">
        <v>4301030878</v>
      </c>
      <c r="D308" s="592">
        <v>4607091387193</v>
      </c>
      <c r="E308" s="592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94"/>
      <c r="R308" s="594"/>
      <c r="S308" s="594"/>
      <c r="T308" s="595"/>
      <c r="U308" s="39" t="s">
        <v>45</v>
      </c>
      <c r="V308" s="39" t="s">
        <v>45</v>
      </c>
      <c r="W308" s="40" t="s">
        <v>0</v>
      </c>
      <c r="X308" s="58">
        <v>30</v>
      </c>
      <c r="Y308" s="55">
        <f t="shared" ref="Y308:Y314" si="52">IFERROR(IF(X308="",0,CEILING((X308/$H308),1)*$H308),"")</f>
        <v>33.6</v>
      </c>
      <c r="Z308" s="41">
        <f>IFERROR(IF(Y308=0,"",ROUNDUP(Y308/H308,0)*0.00902),"")</f>
        <v>7.2160000000000002E-2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31.928571428571427</v>
      </c>
      <c r="BN308" s="78">
        <f t="shared" ref="BN308:BN314" si="54">IFERROR(Y308*I308/H308,"0")</f>
        <v>35.76</v>
      </c>
      <c r="BO308" s="78">
        <f t="shared" ref="BO308:BO314" si="55">IFERROR(1/J308*(X308/H308),"0")</f>
        <v>5.4112554112554112E-2</v>
      </c>
      <c r="BP308" s="78">
        <f t="shared" ref="BP308:BP314" si="56">IFERROR(1/J308*(Y308/H308),"0")</f>
        <v>6.0606060606060608E-2</v>
      </c>
    </row>
    <row r="309" spans="1:68" ht="27" customHeight="1">
      <c r="A309" s="63" t="s">
        <v>496</v>
      </c>
      <c r="B309" s="63" t="s">
        <v>497</v>
      </c>
      <c r="C309" s="36">
        <v>4301031153</v>
      </c>
      <c r="D309" s="592">
        <v>4607091387230</v>
      </c>
      <c r="E309" s="592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7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94"/>
      <c r="R309" s="594"/>
      <c r="S309" s="594"/>
      <c r="T309" s="595"/>
      <c r="U309" s="39" t="s">
        <v>45</v>
      </c>
      <c r="V309" s="39" t="s">
        <v>45</v>
      </c>
      <c r="W309" s="40" t="s">
        <v>0</v>
      </c>
      <c r="X309" s="58">
        <v>40</v>
      </c>
      <c r="Y309" s="55">
        <f t="shared" si="52"/>
        <v>42</v>
      </c>
      <c r="Z309" s="41">
        <f>IFERROR(IF(Y309=0,"",ROUNDUP(Y309/H309,0)*0.00902),"")</f>
        <v>9.0200000000000002E-2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42.571428571428562</v>
      </c>
      <c r="BN309" s="78">
        <f t="shared" si="54"/>
        <v>44.699999999999996</v>
      </c>
      <c r="BO309" s="78">
        <f t="shared" si="55"/>
        <v>7.2150072150072145E-2</v>
      </c>
      <c r="BP309" s="78">
        <f t="shared" si="56"/>
        <v>7.575757575757576E-2</v>
      </c>
    </row>
    <row r="310" spans="1:68" ht="27" customHeight="1">
      <c r="A310" s="63" t="s">
        <v>499</v>
      </c>
      <c r="B310" s="63" t="s">
        <v>500</v>
      </c>
      <c r="C310" s="36">
        <v>4301031154</v>
      </c>
      <c r="D310" s="592">
        <v>4607091387292</v>
      </c>
      <c r="E310" s="592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7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94"/>
      <c r="R310" s="594"/>
      <c r="S310" s="594"/>
      <c r="T310" s="59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>
      <c r="A311" s="63" t="s">
        <v>502</v>
      </c>
      <c r="B311" s="63" t="s">
        <v>503</v>
      </c>
      <c r="C311" s="36">
        <v>4301031152</v>
      </c>
      <c r="D311" s="592">
        <v>4607091387285</v>
      </c>
      <c r="E311" s="592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94"/>
      <c r="R311" s="594"/>
      <c r="S311" s="594"/>
      <c r="T311" s="59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>
      <c r="A312" s="63" t="s">
        <v>504</v>
      </c>
      <c r="B312" s="63" t="s">
        <v>505</v>
      </c>
      <c r="C312" s="36">
        <v>4301031305</v>
      </c>
      <c r="D312" s="592">
        <v>4607091389845</v>
      </c>
      <c r="E312" s="592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94"/>
      <c r="R312" s="594"/>
      <c r="S312" s="594"/>
      <c r="T312" s="59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>
      <c r="A313" s="63" t="s">
        <v>507</v>
      </c>
      <c r="B313" s="63" t="s">
        <v>508</v>
      </c>
      <c r="C313" s="36">
        <v>4301031306</v>
      </c>
      <c r="D313" s="592">
        <v>4680115882881</v>
      </c>
      <c r="E313" s="592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7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94"/>
      <c r="R313" s="594"/>
      <c r="S313" s="594"/>
      <c r="T313" s="59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>
      <c r="A314" s="63" t="s">
        <v>509</v>
      </c>
      <c r="B314" s="63" t="s">
        <v>510</v>
      </c>
      <c r="C314" s="36">
        <v>4301031066</v>
      </c>
      <c r="D314" s="592">
        <v>4607091383836</v>
      </c>
      <c r="E314" s="592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7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94"/>
      <c r="R314" s="594"/>
      <c r="S314" s="594"/>
      <c r="T314" s="59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>
      <c r="A315" s="599"/>
      <c r="B315" s="599"/>
      <c r="C315" s="599"/>
      <c r="D315" s="599"/>
      <c r="E315" s="599"/>
      <c r="F315" s="599"/>
      <c r="G315" s="599"/>
      <c r="H315" s="599"/>
      <c r="I315" s="599"/>
      <c r="J315" s="599"/>
      <c r="K315" s="599"/>
      <c r="L315" s="599"/>
      <c r="M315" s="599"/>
      <c r="N315" s="599"/>
      <c r="O315" s="600"/>
      <c r="P315" s="596" t="s">
        <v>40</v>
      </c>
      <c r="Q315" s="597"/>
      <c r="R315" s="597"/>
      <c r="S315" s="597"/>
      <c r="T315" s="597"/>
      <c r="U315" s="597"/>
      <c r="V315" s="598"/>
      <c r="W315" s="42" t="s">
        <v>39</v>
      </c>
      <c r="X315" s="43">
        <f>IFERROR(X308/H308,"0")+IFERROR(X309/H309,"0")+IFERROR(X310/H310,"0")+IFERROR(X311/H311,"0")+IFERROR(X312/H312,"0")+IFERROR(X313/H313,"0")+IFERROR(X314/H314,"0")</f>
        <v>16.666666666666664</v>
      </c>
      <c r="Y315" s="43">
        <f>IFERROR(Y308/H308,"0")+IFERROR(Y309/H309,"0")+IFERROR(Y310/H310,"0")+IFERROR(Y311/H311,"0")+IFERROR(Y312/H312,"0")+IFERROR(Y313/H313,"0")+IFERROR(Y314/H314,"0")</f>
        <v>18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0.16236</v>
      </c>
      <c r="AA315" s="67"/>
      <c r="AB315" s="67"/>
      <c r="AC315" s="67"/>
    </row>
    <row r="316" spans="1:68">
      <c r="A316" s="599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0"/>
      <c r="P316" s="596" t="s">
        <v>40</v>
      </c>
      <c r="Q316" s="597"/>
      <c r="R316" s="597"/>
      <c r="S316" s="597"/>
      <c r="T316" s="597"/>
      <c r="U316" s="597"/>
      <c r="V316" s="598"/>
      <c r="W316" s="42" t="s">
        <v>0</v>
      </c>
      <c r="X316" s="43">
        <f>IFERROR(SUM(X308:X314),"0")</f>
        <v>70</v>
      </c>
      <c r="Y316" s="43">
        <f>IFERROR(SUM(Y308:Y314),"0")</f>
        <v>75.599999999999994</v>
      </c>
      <c r="Z316" s="42"/>
      <c r="AA316" s="67"/>
      <c r="AB316" s="67"/>
      <c r="AC316" s="67"/>
    </row>
    <row r="317" spans="1:68" ht="14.25" customHeight="1">
      <c r="A317" s="591" t="s">
        <v>85</v>
      </c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66"/>
      <c r="AB317" s="66"/>
      <c r="AC317" s="80"/>
    </row>
    <row r="318" spans="1:68" ht="27" customHeight="1">
      <c r="A318" s="63" t="s">
        <v>512</v>
      </c>
      <c r="B318" s="63" t="s">
        <v>513</v>
      </c>
      <c r="C318" s="36">
        <v>4301051100</v>
      </c>
      <c r="D318" s="592">
        <v>4607091387766</v>
      </c>
      <c r="E318" s="592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94"/>
      <c r="R318" s="594"/>
      <c r="S318" s="594"/>
      <c r="T318" s="595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>
      <c r="A319" s="63" t="s">
        <v>515</v>
      </c>
      <c r="B319" s="63" t="s">
        <v>516</v>
      </c>
      <c r="C319" s="36">
        <v>4301051818</v>
      </c>
      <c r="D319" s="592">
        <v>4607091387957</v>
      </c>
      <c r="E319" s="592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7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94"/>
      <c r="R319" s="594"/>
      <c r="S319" s="594"/>
      <c r="T319" s="59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518</v>
      </c>
      <c r="B320" s="63" t="s">
        <v>519</v>
      </c>
      <c r="C320" s="36">
        <v>4301051819</v>
      </c>
      <c r="D320" s="592">
        <v>4607091387964</v>
      </c>
      <c r="E320" s="592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94"/>
      <c r="R320" s="594"/>
      <c r="S320" s="594"/>
      <c r="T320" s="59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521</v>
      </c>
      <c r="B321" s="63" t="s">
        <v>522</v>
      </c>
      <c r="C321" s="36">
        <v>4301051734</v>
      </c>
      <c r="D321" s="592">
        <v>4680115884588</v>
      </c>
      <c r="E321" s="592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94"/>
      <c r="R321" s="594"/>
      <c r="S321" s="594"/>
      <c r="T321" s="59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524</v>
      </c>
      <c r="B322" s="63" t="s">
        <v>525</v>
      </c>
      <c r="C322" s="36">
        <v>4301051578</v>
      </c>
      <c r="D322" s="592">
        <v>4607091387513</v>
      </c>
      <c r="E322" s="592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94"/>
      <c r="R322" s="594"/>
      <c r="S322" s="594"/>
      <c r="T322" s="59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599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0"/>
      <c r="P323" s="596" t="s">
        <v>40</v>
      </c>
      <c r="Q323" s="597"/>
      <c r="R323" s="597"/>
      <c r="S323" s="597"/>
      <c r="T323" s="597"/>
      <c r="U323" s="597"/>
      <c r="V323" s="598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0"/>
      <c r="P324" s="596" t="s">
        <v>40</v>
      </c>
      <c r="Q324" s="597"/>
      <c r="R324" s="597"/>
      <c r="S324" s="597"/>
      <c r="T324" s="597"/>
      <c r="U324" s="597"/>
      <c r="V324" s="598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>
      <c r="A325" s="591" t="s">
        <v>188</v>
      </c>
      <c r="B325" s="591"/>
      <c r="C325" s="591"/>
      <c r="D325" s="591"/>
      <c r="E325" s="591"/>
      <c r="F325" s="591"/>
      <c r="G325" s="591"/>
      <c r="H325" s="591"/>
      <c r="I325" s="591"/>
      <c r="J325" s="591"/>
      <c r="K325" s="591"/>
      <c r="L325" s="591"/>
      <c r="M325" s="591"/>
      <c r="N325" s="591"/>
      <c r="O325" s="591"/>
      <c r="P325" s="591"/>
      <c r="Q325" s="591"/>
      <c r="R325" s="591"/>
      <c r="S325" s="591"/>
      <c r="T325" s="591"/>
      <c r="U325" s="591"/>
      <c r="V325" s="591"/>
      <c r="W325" s="591"/>
      <c r="X325" s="591"/>
      <c r="Y325" s="591"/>
      <c r="Z325" s="591"/>
      <c r="AA325" s="66"/>
      <c r="AB325" s="66"/>
      <c r="AC325" s="80"/>
    </row>
    <row r="326" spans="1:68" ht="27" customHeight="1">
      <c r="A326" s="63" t="s">
        <v>527</v>
      </c>
      <c r="B326" s="63" t="s">
        <v>528</v>
      </c>
      <c r="C326" s="36">
        <v>4301060387</v>
      </c>
      <c r="D326" s="592">
        <v>4607091380880</v>
      </c>
      <c r="E326" s="592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7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94"/>
      <c r="R326" s="594"/>
      <c r="S326" s="594"/>
      <c r="T326" s="595"/>
      <c r="U326" s="39" t="s">
        <v>45</v>
      </c>
      <c r="V326" s="39" t="s">
        <v>45</v>
      </c>
      <c r="W326" s="40" t="s">
        <v>0</v>
      </c>
      <c r="X326" s="58">
        <v>70</v>
      </c>
      <c r="Y326" s="55">
        <f>IFERROR(IF(X326="",0,CEILING((X326/$H326),1)*$H326),"")</f>
        <v>75.600000000000009</v>
      </c>
      <c r="Z326" s="41">
        <f>IFERROR(IF(Y326=0,"",ROUNDUP(Y326/H326,0)*0.01898),"")</f>
        <v>0.17082</v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74.325000000000003</v>
      </c>
      <c r="BN326" s="78">
        <f>IFERROR(Y326*I326/H326,"0")</f>
        <v>80.271000000000001</v>
      </c>
      <c r="BO326" s="78">
        <f>IFERROR(1/J326*(X326/H326),"0")</f>
        <v>0.13020833333333331</v>
      </c>
      <c r="BP326" s="78">
        <f>IFERROR(1/J326*(Y326/H326),"0")</f>
        <v>0.140625</v>
      </c>
    </row>
    <row r="327" spans="1:68" ht="27" customHeight="1">
      <c r="A327" s="63" t="s">
        <v>530</v>
      </c>
      <c r="B327" s="63" t="s">
        <v>531</v>
      </c>
      <c r="C327" s="36">
        <v>4301060406</v>
      </c>
      <c r="D327" s="592">
        <v>4607091384482</v>
      </c>
      <c r="E327" s="59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6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94"/>
      <c r="R327" s="594"/>
      <c r="S327" s="594"/>
      <c r="T327" s="595"/>
      <c r="U327" s="39" t="s">
        <v>45</v>
      </c>
      <c r="V327" s="39" t="s">
        <v>45</v>
      </c>
      <c r="W327" s="40" t="s">
        <v>0</v>
      </c>
      <c r="X327" s="58">
        <v>30</v>
      </c>
      <c r="Y327" s="55">
        <f>IFERROR(IF(X327="",0,CEILING((X327/$H327),1)*$H327),"")</f>
        <v>31.2</v>
      </c>
      <c r="Z327" s="41">
        <f>IFERROR(IF(Y327=0,"",ROUNDUP(Y327/H327,0)*0.01898),"")</f>
        <v>7.5920000000000001E-2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31.996153846153849</v>
      </c>
      <c r="BN327" s="78">
        <f>IFERROR(Y327*I327/H327,"0")</f>
        <v>33.276000000000003</v>
      </c>
      <c r="BO327" s="78">
        <f>IFERROR(1/J327*(X327/H327),"0")</f>
        <v>6.0096153846153848E-2</v>
      </c>
      <c r="BP327" s="78">
        <f>IFERROR(1/J327*(Y327/H327),"0")</f>
        <v>6.25E-2</v>
      </c>
    </row>
    <row r="328" spans="1:68" ht="16.5" customHeight="1">
      <c r="A328" s="63" t="s">
        <v>533</v>
      </c>
      <c r="B328" s="63" t="s">
        <v>534</v>
      </c>
      <c r="C328" s="36">
        <v>4301060484</v>
      </c>
      <c r="D328" s="592">
        <v>4607091380897</v>
      </c>
      <c r="E328" s="592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6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94"/>
      <c r="R328" s="594"/>
      <c r="S328" s="594"/>
      <c r="T328" s="595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>
      <c r="A329" s="599"/>
      <c r="B329" s="599"/>
      <c r="C329" s="599"/>
      <c r="D329" s="599"/>
      <c r="E329" s="599"/>
      <c r="F329" s="599"/>
      <c r="G329" s="599"/>
      <c r="H329" s="599"/>
      <c r="I329" s="599"/>
      <c r="J329" s="599"/>
      <c r="K329" s="599"/>
      <c r="L329" s="599"/>
      <c r="M329" s="599"/>
      <c r="N329" s="599"/>
      <c r="O329" s="600"/>
      <c r="P329" s="596" t="s">
        <v>40</v>
      </c>
      <c r="Q329" s="597"/>
      <c r="R329" s="597"/>
      <c r="S329" s="597"/>
      <c r="T329" s="597"/>
      <c r="U329" s="597"/>
      <c r="V329" s="598"/>
      <c r="W329" s="42" t="s">
        <v>39</v>
      </c>
      <c r="X329" s="43">
        <f>IFERROR(X326/H326,"0")+IFERROR(X327/H327,"0")+IFERROR(X328/H328,"0")</f>
        <v>21.703296703296701</v>
      </c>
      <c r="Y329" s="43">
        <f>IFERROR(Y326/H326,"0")+IFERROR(Y327/H327,"0")+IFERROR(Y328/H328,"0")</f>
        <v>23</v>
      </c>
      <c r="Z329" s="43">
        <f>IFERROR(IF(Z326="",0,Z326),"0")+IFERROR(IF(Z327="",0,Z327),"0")+IFERROR(IF(Z328="",0,Z328),"0")</f>
        <v>0.43654000000000004</v>
      </c>
      <c r="AA329" s="67"/>
      <c r="AB329" s="67"/>
      <c r="AC329" s="67"/>
    </row>
    <row r="330" spans="1:68">
      <c r="A330" s="599"/>
      <c r="B330" s="599"/>
      <c r="C330" s="599"/>
      <c r="D330" s="599"/>
      <c r="E330" s="599"/>
      <c r="F330" s="599"/>
      <c r="G330" s="599"/>
      <c r="H330" s="599"/>
      <c r="I330" s="599"/>
      <c r="J330" s="599"/>
      <c r="K330" s="599"/>
      <c r="L330" s="599"/>
      <c r="M330" s="599"/>
      <c r="N330" s="599"/>
      <c r="O330" s="600"/>
      <c r="P330" s="596" t="s">
        <v>40</v>
      </c>
      <c r="Q330" s="597"/>
      <c r="R330" s="597"/>
      <c r="S330" s="597"/>
      <c r="T330" s="597"/>
      <c r="U330" s="597"/>
      <c r="V330" s="598"/>
      <c r="W330" s="42" t="s">
        <v>0</v>
      </c>
      <c r="X330" s="43">
        <f>IFERROR(SUM(X326:X328),"0")</f>
        <v>180</v>
      </c>
      <c r="Y330" s="43">
        <f>IFERROR(SUM(Y326:Y328),"0")</f>
        <v>190.8</v>
      </c>
      <c r="Z330" s="42"/>
      <c r="AA330" s="67"/>
      <c r="AB330" s="67"/>
      <c r="AC330" s="67"/>
    </row>
    <row r="331" spans="1:68" ht="14.25" customHeight="1">
      <c r="A331" s="591" t="s">
        <v>106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6"/>
      <c r="AB331" s="66"/>
      <c r="AC331" s="80"/>
    </row>
    <row r="332" spans="1:68" ht="27" customHeight="1">
      <c r="A332" s="63" t="s">
        <v>536</v>
      </c>
      <c r="B332" s="63" t="s">
        <v>537</v>
      </c>
      <c r="C332" s="36">
        <v>4301032055</v>
      </c>
      <c r="D332" s="592">
        <v>4680115886476</v>
      </c>
      <c r="E332" s="592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699" t="s">
        <v>538</v>
      </c>
      <c r="Q332" s="594"/>
      <c r="R332" s="594"/>
      <c r="S332" s="594"/>
      <c r="T332" s="59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>
      <c r="A333" s="63" t="s">
        <v>540</v>
      </c>
      <c r="B333" s="63" t="s">
        <v>541</v>
      </c>
      <c r="C333" s="36">
        <v>4301030232</v>
      </c>
      <c r="D333" s="592">
        <v>4607091388374</v>
      </c>
      <c r="E333" s="592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694" t="s">
        <v>542</v>
      </c>
      <c r="Q333" s="594"/>
      <c r="R333" s="594"/>
      <c r="S333" s="594"/>
      <c r="T333" s="59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544</v>
      </c>
      <c r="B334" s="63" t="s">
        <v>545</v>
      </c>
      <c r="C334" s="36">
        <v>4301032015</v>
      </c>
      <c r="D334" s="592">
        <v>4607091383102</v>
      </c>
      <c r="E334" s="592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6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94"/>
      <c r="R334" s="594"/>
      <c r="S334" s="594"/>
      <c r="T334" s="59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547</v>
      </c>
      <c r="B335" s="63" t="s">
        <v>548</v>
      </c>
      <c r="C335" s="36">
        <v>4301030233</v>
      </c>
      <c r="D335" s="592">
        <v>4607091388404</v>
      </c>
      <c r="E335" s="592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94"/>
      <c r="R335" s="594"/>
      <c r="S335" s="594"/>
      <c r="T335" s="59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99"/>
      <c r="B336" s="599"/>
      <c r="C336" s="599"/>
      <c r="D336" s="599"/>
      <c r="E336" s="599"/>
      <c r="F336" s="599"/>
      <c r="G336" s="599"/>
      <c r="H336" s="599"/>
      <c r="I336" s="599"/>
      <c r="J336" s="599"/>
      <c r="K336" s="599"/>
      <c r="L336" s="599"/>
      <c r="M336" s="599"/>
      <c r="N336" s="599"/>
      <c r="O336" s="600"/>
      <c r="P336" s="596" t="s">
        <v>40</v>
      </c>
      <c r="Q336" s="597"/>
      <c r="R336" s="597"/>
      <c r="S336" s="597"/>
      <c r="T336" s="597"/>
      <c r="U336" s="597"/>
      <c r="V336" s="598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>
      <c r="A337" s="599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0"/>
      <c r="P337" s="596" t="s">
        <v>40</v>
      </c>
      <c r="Q337" s="597"/>
      <c r="R337" s="597"/>
      <c r="S337" s="597"/>
      <c r="T337" s="597"/>
      <c r="U337" s="597"/>
      <c r="V337" s="598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>
      <c r="A338" s="591" t="s">
        <v>549</v>
      </c>
      <c r="B338" s="591"/>
      <c r="C338" s="591"/>
      <c r="D338" s="591"/>
      <c r="E338" s="591"/>
      <c r="F338" s="591"/>
      <c r="G338" s="591"/>
      <c r="H338" s="591"/>
      <c r="I338" s="591"/>
      <c r="J338" s="591"/>
      <c r="K338" s="591"/>
      <c r="L338" s="591"/>
      <c r="M338" s="591"/>
      <c r="N338" s="591"/>
      <c r="O338" s="591"/>
      <c r="P338" s="591"/>
      <c r="Q338" s="591"/>
      <c r="R338" s="591"/>
      <c r="S338" s="591"/>
      <c r="T338" s="591"/>
      <c r="U338" s="591"/>
      <c r="V338" s="591"/>
      <c r="W338" s="591"/>
      <c r="X338" s="591"/>
      <c r="Y338" s="591"/>
      <c r="Z338" s="591"/>
      <c r="AA338" s="66"/>
      <c r="AB338" s="66"/>
      <c r="AC338" s="80"/>
    </row>
    <row r="339" spans="1:68" ht="16.5" customHeight="1">
      <c r="A339" s="63" t="s">
        <v>550</v>
      </c>
      <c r="B339" s="63" t="s">
        <v>551</v>
      </c>
      <c r="C339" s="36">
        <v>4301180007</v>
      </c>
      <c r="D339" s="592">
        <v>4680115881808</v>
      </c>
      <c r="E339" s="592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94"/>
      <c r="R339" s="594"/>
      <c r="S339" s="594"/>
      <c r="T339" s="59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>
      <c r="A340" s="63" t="s">
        <v>554</v>
      </c>
      <c r="B340" s="63" t="s">
        <v>555</v>
      </c>
      <c r="C340" s="36">
        <v>4301180006</v>
      </c>
      <c r="D340" s="592">
        <v>4680115881822</v>
      </c>
      <c r="E340" s="592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94"/>
      <c r="R340" s="594"/>
      <c r="S340" s="594"/>
      <c r="T340" s="59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556</v>
      </c>
      <c r="B341" s="63" t="s">
        <v>557</v>
      </c>
      <c r="C341" s="36">
        <v>4301180001</v>
      </c>
      <c r="D341" s="592">
        <v>4680115880016</v>
      </c>
      <c r="E341" s="592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94"/>
      <c r="R341" s="594"/>
      <c r="S341" s="594"/>
      <c r="T341" s="59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>
      <c r="A342" s="599"/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600"/>
      <c r="P342" s="596" t="s">
        <v>40</v>
      </c>
      <c r="Q342" s="597"/>
      <c r="R342" s="597"/>
      <c r="S342" s="597"/>
      <c r="T342" s="597"/>
      <c r="U342" s="597"/>
      <c r="V342" s="598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>
      <c r="A343" s="599"/>
      <c r="B343" s="599"/>
      <c r="C343" s="599"/>
      <c r="D343" s="599"/>
      <c r="E343" s="599"/>
      <c r="F343" s="599"/>
      <c r="G343" s="599"/>
      <c r="H343" s="599"/>
      <c r="I343" s="599"/>
      <c r="J343" s="599"/>
      <c r="K343" s="599"/>
      <c r="L343" s="599"/>
      <c r="M343" s="599"/>
      <c r="N343" s="599"/>
      <c r="O343" s="600"/>
      <c r="P343" s="596" t="s">
        <v>40</v>
      </c>
      <c r="Q343" s="597"/>
      <c r="R343" s="597"/>
      <c r="S343" s="597"/>
      <c r="T343" s="597"/>
      <c r="U343" s="597"/>
      <c r="V343" s="598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>
      <c r="A344" s="590" t="s">
        <v>558</v>
      </c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65"/>
      <c r="AB344" s="65"/>
      <c r="AC344" s="79"/>
    </row>
    <row r="345" spans="1:68" ht="14.25" customHeight="1">
      <c r="A345" s="591" t="s">
        <v>85</v>
      </c>
      <c r="B345" s="591"/>
      <c r="C345" s="591"/>
      <c r="D345" s="591"/>
      <c r="E345" s="591"/>
      <c r="F345" s="591"/>
      <c r="G345" s="591"/>
      <c r="H345" s="591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66"/>
      <c r="AB345" s="66"/>
      <c r="AC345" s="80"/>
    </row>
    <row r="346" spans="1:68" ht="27" customHeight="1">
      <c r="A346" s="63" t="s">
        <v>559</v>
      </c>
      <c r="B346" s="63" t="s">
        <v>560</v>
      </c>
      <c r="C346" s="36">
        <v>4301051489</v>
      </c>
      <c r="D346" s="592">
        <v>4607091387919</v>
      </c>
      <c r="E346" s="592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94"/>
      <c r="R346" s="594"/>
      <c r="S346" s="594"/>
      <c r="T346" s="595"/>
      <c r="U346" s="39" t="s">
        <v>45</v>
      </c>
      <c r="V346" s="39" t="s">
        <v>45</v>
      </c>
      <c r="W346" s="40" t="s">
        <v>0</v>
      </c>
      <c r="X346" s="58">
        <v>40</v>
      </c>
      <c r="Y346" s="55">
        <f>IFERROR(IF(X346="",0,CEILING((X346/$H346),1)*$H346),"")</f>
        <v>40.5</v>
      </c>
      <c r="Z346" s="41">
        <f>IFERROR(IF(Y346=0,"",ROUNDUP(Y346/H346,0)*0.01898),"")</f>
        <v>9.4899999999999998E-2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42.562962962962963</v>
      </c>
      <c r="BN346" s="78">
        <f>IFERROR(Y346*I346/H346,"0")</f>
        <v>43.095000000000006</v>
      </c>
      <c r="BO346" s="78">
        <f>IFERROR(1/J346*(X346/H346),"0")</f>
        <v>7.7160493827160503E-2</v>
      </c>
      <c r="BP346" s="78">
        <f>IFERROR(1/J346*(Y346/H346),"0")</f>
        <v>7.8125E-2</v>
      </c>
    </row>
    <row r="347" spans="1:68" ht="27" customHeight="1">
      <c r="A347" s="63" t="s">
        <v>562</v>
      </c>
      <c r="B347" s="63" t="s">
        <v>563</v>
      </c>
      <c r="C347" s="36">
        <v>4301051461</v>
      </c>
      <c r="D347" s="592">
        <v>4680115883604</v>
      </c>
      <c r="E347" s="592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6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94"/>
      <c r="R347" s="594"/>
      <c r="S347" s="594"/>
      <c r="T347" s="59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>
      <c r="A348" s="63" t="s">
        <v>565</v>
      </c>
      <c r="B348" s="63" t="s">
        <v>566</v>
      </c>
      <c r="C348" s="36">
        <v>4301051864</v>
      </c>
      <c r="D348" s="592">
        <v>4680115883567</v>
      </c>
      <c r="E348" s="592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94"/>
      <c r="R348" s="594"/>
      <c r="S348" s="594"/>
      <c r="T348" s="59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>
      <c r="A349" s="599"/>
      <c r="B349" s="599"/>
      <c r="C349" s="599"/>
      <c r="D349" s="599"/>
      <c r="E349" s="599"/>
      <c r="F349" s="599"/>
      <c r="G349" s="599"/>
      <c r="H349" s="599"/>
      <c r="I349" s="599"/>
      <c r="J349" s="599"/>
      <c r="K349" s="599"/>
      <c r="L349" s="599"/>
      <c r="M349" s="599"/>
      <c r="N349" s="599"/>
      <c r="O349" s="600"/>
      <c r="P349" s="596" t="s">
        <v>40</v>
      </c>
      <c r="Q349" s="597"/>
      <c r="R349" s="597"/>
      <c r="S349" s="597"/>
      <c r="T349" s="597"/>
      <c r="U349" s="597"/>
      <c r="V349" s="598"/>
      <c r="W349" s="42" t="s">
        <v>39</v>
      </c>
      <c r="X349" s="43">
        <f>IFERROR(X346/H346,"0")+IFERROR(X347/H347,"0")+IFERROR(X348/H348,"0")</f>
        <v>4.9382716049382722</v>
      </c>
      <c r="Y349" s="43">
        <f>IFERROR(Y346/H346,"0")+IFERROR(Y347/H347,"0")+IFERROR(Y348/H348,"0")</f>
        <v>5</v>
      </c>
      <c r="Z349" s="43">
        <f>IFERROR(IF(Z346="",0,Z346),"0")+IFERROR(IF(Z347="",0,Z347),"0")+IFERROR(IF(Z348="",0,Z348),"0")</f>
        <v>9.4899999999999998E-2</v>
      </c>
      <c r="AA349" s="67"/>
      <c r="AB349" s="67"/>
      <c r="AC349" s="67"/>
    </row>
    <row r="350" spans="1:68">
      <c r="A350" s="599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0"/>
      <c r="P350" s="596" t="s">
        <v>40</v>
      </c>
      <c r="Q350" s="597"/>
      <c r="R350" s="597"/>
      <c r="S350" s="597"/>
      <c r="T350" s="597"/>
      <c r="U350" s="597"/>
      <c r="V350" s="598"/>
      <c r="W350" s="42" t="s">
        <v>0</v>
      </c>
      <c r="X350" s="43">
        <f>IFERROR(SUM(X346:X348),"0")</f>
        <v>40</v>
      </c>
      <c r="Y350" s="43">
        <f>IFERROR(SUM(Y346:Y348),"0")</f>
        <v>40.5</v>
      </c>
      <c r="Z350" s="42"/>
      <c r="AA350" s="67"/>
      <c r="AB350" s="67"/>
      <c r="AC350" s="67"/>
    </row>
    <row r="351" spans="1:68" ht="27.75" customHeight="1">
      <c r="A351" s="621" t="s">
        <v>568</v>
      </c>
      <c r="B351" s="621"/>
      <c r="C351" s="621"/>
      <c r="D351" s="621"/>
      <c r="E351" s="621"/>
      <c r="F351" s="621"/>
      <c r="G351" s="621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  <c r="U351" s="621"/>
      <c r="V351" s="621"/>
      <c r="W351" s="621"/>
      <c r="X351" s="621"/>
      <c r="Y351" s="621"/>
      <c r="Z351" s="621"/>
      <c r="AA351" s="54"/>
      <c r="AB351" s="54"/>
      <c r="AC351" s="54"/>
    </row>
    <row r="352" spans="1:68" ht="16.5" customHeight="1">
      <c r="A352" s="590" t="s">
        <v>569</v>
      </c>
      <c r="B352" s="590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  <c r="V352" s="590"/>
      <c r="W352" s="590"/>
      <c r="X352" s="590"/>
      <c r="Y352" s="590"/>
      <c r="Z352" s="590"/>
      <c r="AA352" s="65"/>
      <c r="AB352" s="65"/>
      <c r="AC352" s="79"/>
    </row>
    <row r="353" spans="1:68" ht="14.25" customHeight="1">
      <c r="A353" s="591" t="s">
        <v>114</v>
      </c>
      <c r="B353" s="591"/>
      <c r="C353" s="591"/>
      <c r="D353" s="591"/>
      <c r="E353" s="591"/>
      <c r="F353" s="591"/>
      <c r="G353" s="591"/>
      <c r="H353" s="591"/>
      <c r="I353" s="591"/>
      <c r="J353" s="591"/>
      <c r="K353" s="591"/>
      <c r="L353" s="591"/>
      <c r="M353" s="591"/>
      <c r="N353" s="591"/>
      <c r="O353" s="591"/>
      <c r="P353" s="591"/>
      <c r="Q353" s="591"/>
      <c r="R353" s="591"/>
      <c r="S353" s="591"/>
      <c r="T353" s="591"/>
      <c r="U353" s="591"/>
      <c r="V353" s="591"/>
      <c r="W353" s="591"/>
      <c r="X353" s="591"/>
      <c r="Y353" s="591"/>
      <c r="Z353" s="591"/>
      <c r="AA353" s="66"/>
      <c r="AB353" s="66"/>
      <c r="AC353" s="80"/>
    </row>
    <row r="354" spans="1:68" ht="37.5" customHeight="1">
      <c r="A354" s="63" t="s">
        <v>570</v>
      </c>
      <c r="B354" s="63" t="s">
        <v>571</v>
      </c>
      <c r="C354" s="36">
        <v>4301011869</v>
      </c>
      <c r="D354" s="592">
        <v>4680115884847</v>
      </c>
      <c r="E354" s="592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6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94"/>
      <c r="R354" s="594"/>
      <c r="S354" s="594"/>
      <c r="T354" s="595"/>
      <c r="U354" s="39" t="s">
        <v>45</v>
      </c>
      <c r="V354" s="39" t="s">
        <v>45</v>
      </c>
      <c r="W354" s="40" t="s">
        <v>0</v>
      </c>
      <c r="X354" s="58">
        <v>2880</v>
      </c>
      <c r="Y354" s="55">
        <f t="shared" ref="Y354:Y360" si="57">IFERROR(IF(X354="",0,CEILING((X354/$H354),1)*$H354),"")</f>
        <v>2880</v>
      </c>
      <c r="Z354" s="41">
        <f>IFERROR(IF(Y354=0,"",ROUNDUP(Y354/H354,0)*0.02175),"")</f>
        <v>4.1760000000000002</v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2972.1600000000003</v>
      </c>
      <c r="BN354" s="78">
        <f t="shared" ref="BN354:BN360" si="59">IFERROR(Y354*I354/H354,"0")</f>
        <v>2972.1600000000003</v>
      </c>
      <c r="BO354" s="78">
        <f t="shared" ref="BO354:BO360" si="60">IFERROR(1/J354*(X354/H354),"0")</f>
        <v>4</v>
      </c>
      <c r="BP354" s="78">
        <f t="shared" ref="BP354:BP360" si="61">IFERROR(1/J354*(Y354/H354),"0")</f>
        <v>4</v>
      </c>
    </row>
    <row r="355" spans="1:68" ht="27" customHeight="1">
      <c r="A355" s="63" t="s">
        <v>573</v>
      </c>
      <c r="B355" s="63" t="s">
        <v>574</v>
      </c>
      <c r="C355" s="36">
        <v>4301011870</v>
      </c>
      <c r="D355" s="592">
        <v>4680115884854</v>
      </c>
      <c r="E355" s="592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6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94"/>
      <c r="R355" s="594"/>
      <c r="S355" s="594"/>
      <c r="T355" s="595"/>
      <c r="U355" s="39" t="s">
        <v>45</v>
      </c>
      <c r="V355" s="39" t="s">
        <v>45</v>
      </c>
      <c r="W355" s="40" t="s">
        <v>0</v>
      </c>
      <c r="X355" s="58">
        <v>2880</v>
      </c>
      <c r="Y355" s="55">
        <f t="shared" si="57"/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2972.1600000000003</v>
      </c>
      <c r="BN355" s="78">
        <f t="shared" si="59"/>
        <v>2972.1600000000003</v>
      </c>
      <c r="BO355" s="78">
        <f t="shared" si="60"/>
        <v>4</v>
      </c>
      <c r="BP355" s="78">
        <f t="shared" si="61"/>
        <v>4</v>
      </c>
    </row>
    <row r="356" spans="1:68" ht="27" customHeight="1">
      <c r="A356" s="63" t="s">
        <v>576</v>
      </c>
      <c r="B356" s="63" t="s">
        <v>577</v>
      </c>
      <c r="C356" s="36">
        <v>4301011832</v>
      </c>
      <c r="D356" s="592">
        <v>4607091383997</v>
      </c>
      <c r="E356" s="592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94"/>
      <c r="R356" s="594"/>
      <c r="S356" s="594"/>
      <c r="T356" s="595"/>
      <c r="U356" s="39" t="s">
        <v>45</v>
      </c>
      <c r="V356" s="39" t="s">
        <v>45</v>
      </c>
      <c r="W356" s="40" t="s">
        <v>0</v>
      </c>
      <c r="X356" s="58">
        <v>3300</v>
      </c>
      <c r="Y356" s="55">
        <f t="shared" si="57"/>
        <v>3300</v>
      </c>
      <c r="Z356" s="41">
        <f>IFERROR(IF(Y356=0,"",ROUNDUP(Y356/H356,0)*0.02175),"")</f>
        <v>4.7849999999999993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3405.6</v>
      </c>
      <c r="BN356" s="78">
        <f t="shared" si="59"/>
        <v>3405.6</v>
      </c>
      <c r="BO356" s="78">
        <f t="shared" si="60"/>
        <v>4.583333333333333</v>
      </c>
      <c r="BP356" s="78">
        <f t="shared" si="61"/>
        <v>4.583333333333333</v>
      </c>
    </row>
    <row r="357" spans="1:68" ht="37.5" customHeight="1">
      <c r="A357" s="63" t="s">
        <v>579</v>
      </c>
      <c r="B357" s="63" t="s">
        <v>580</v>
      </c>
      <c r="C357" s="36">
        <v>4301011867</v>
      </c>
      <c r="D357" s="592">
        <v>4680115884830</v>
      </c>
      <c r="E357" s="592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94"/>
      <c r="R357" s="594"/>
      <c r="S357" s="594"/>
      <c r="T357" s="59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>
      <c r="A358" s="63" t="s">
        <v>582</v>
      </c>
      <c r="B358" s="63" t="s">
        <v>583</v>
      </c>
      <c r="C358" s="36">
        <v>4301011433</v>
      </c>
      <c r="D358" s="592">
        <v>4680115882638</v>
      </c>
      <c r="E358" s="59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6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94"/>
      <c r="R358" s="594"/>
      <c r="S358" s="594"/>
      <c r="T358" s="59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>
      <c r="A359" s="63" t="s">
        <v>585</v>
      </c>
      <c r="B359" s="63" t="s">
        <v>586</v>
      </c>
      <c r="C359" s="36">
        <v>4301011952</v>
      </c>
      <c r="D359" s="592">
        <v>4680115884922</v>
      </c>
      <c r="E359" s="592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94"/>
      <c r="R359" s="594"/>
      <c r="S359" s="594"/>
      <c r="T359" s="595"/>
      <c r="U359" s="39" t="s">
        <v>45</v>
      </c>
      <c r="V359" s="39" t="s">
        <v>45</v>
      </c>
      <c r="W359" s="40" t="s">
        <v>0</v>
      </c>
      <c r="X359" s="58">
        <v>25</v>
      </c>
      <c r="Y359" s="55">
        <f t="shared" si="57"/>
        <v>25</v>
      </c>
      <c r="Z359" s="41">
        <f>IFERROR(IF(Y359=0,"",ROUNDUP(Y359/H359,0)*0.00902),"")</f>
        <v>4.5100000000000001E-2</v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26.05</v>
      </c>
      <c r="BN359" s="78">
        <f t="shared" si="59"/>
        <v>26.05</v>
      </c>
      <c r="BO359" s="78">
        <f t="shared" si="60"/>
        <v>3.787878787878788E-2</v>
      </c>
      <c r="BP359" s="78">
        <f t="shared" si="61"/>
        <v>3.787878787878788E-2</v>
      </c>
    </row>
    <row r="360" spans="1:68" ht="37.5" customHeight="1">
      <c r="A360" s="63" t="s">
        <v>587</v>
      </c>
      <c r="B360" s="63" t="s">
        <v>588</v>
      </c>
      <c r="C360" s="36">
        <v>4301011868</v>
      </c>
      <c r="D360" s="592">
        <v>4680115884861</v>
      </c>
      <c r="E360" s="59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6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94"/>
      <c r="R360" s="594"/>
      <c r="S360" s="594"/>
      <c r="T360" s="59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>
      <c r="A361" s="599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0"/>
      <c r="P361" s="596" t="s">
        <v>40</v>
      </c>
      <c r="Q361" s="597"/>
      <c r="R361" s="597"/>
      <c r="S361" s="597"/>
      <c r="T361" s="597"/>
      <c r="U361" s="597"/>
      <c r="V361" s="598"/>
      <c r="W361" s="42" t="s">
        <v>39</v>
      </c>
      <c r="X361" s="43">
        <f>IFERROR(X354/H354,"0")+IFERROR(X355/H355,"0")+IFERROR(X356/H356,"0")+IFERROR(X357/H357,"0")+IFERROR(X358/H358,"0")+IFERROR(X359/H359,"0")+IFERROR(X360/H360,"0")</f>
        <v>609</v>
      </c>
      <c r="Y361" s="43">
        <f>IFERROR(Y354/H354,"0")+IFERROR(Y355/H355,"0")+IFERROR(Y356/H356,"0")+IFERROR(Y357/H357,"0")+IFERROR(Y358/H358,"0")+IFERROR(Y359/H359,"0")+IFERROR(Y360/H360,"0")</f>
        <v>609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13.1821</v>
      </c>
      <c r="AA361" s="67"/>
      <c r="AB361" s="67"/>
      <c r="AC361" s="67"/>
    </row>
    <row r="362" spans="1:68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0"/>
      <c r="P362" s="596" t="s">
        <v>40</v>
      </c>
      <c r="Q362" s="597"/>
      <c r="R362" s="597"/>
      <c r="S362" s="597"/>
      <c r="T362" s="597"/>
      <c r="U362" s="597"/>
      <c r="V362" s="598"/>
      <c r="W362" s="42" t="s">
        <v>0</v>
      </c>
      <c r="X362" s="43">
        <f>IFERROR(SUM(X354:X360),"0")</f>
        <v>9085</v>
      </c>
      <c r="Y362" s="43">
        <f>IFERROR(SUM(Y354:Y360),"0")</f>
        <v>9085</v>
      </c>
      <c r="Z362" s="42"/>
      <c r="AA362" s="67"/>
      <c r="AB362" s="67"/>
      <c r="AC362" s="67"/>
    </row>
    <row r="363" spans="1:68" ht="14.25" customHeight="1">
      <c r="A363" s="591" t="s">
        <v>153</v>
      </c>
      <c r="B363" s="591"/>
      <c r="C363" s="591"/>
      <c r="D363" s="591"/>
      <c r="E363" s="591"/>
      <c r="F363" s="591"/>
      <c r="G363" s="591"/>
      <c r="H363" s="591"/>
      <c r="I363" s="591"/>
      <c r="J363" s="591"/>
      <c r="K363" s="591"/>
      <c r="L363" s="591"/>
      <c r="M363" s="591"/>
      <c r="N363" s="591"/>
      <c r="O363" s="591"/>
      <c r="P363" s="591"/>
      <c r="Q363" s="591"/>
      <c r="R363" s="591"/>
      <c r="S363" s="591"/>
      <c r="T363" s="591"/>
      <c r="U363" s="591"/>
      <c r="V363" s="591"/>
      <c r="W363" s="591"/>
      <c r="X363" s="591"/>
      <c r="Y363" s="591"/>
      <c r="Z363" s="591"/>
      <c r="AA363" s="66"/>
      <c r="AB363" s="66"/>
      <c r="AC363" s="80"/>
    </row>
    <row r="364" spans="1:68" ht="27" customHeight="1">
      <c r="A364" s="63" t="s">
        <v>589</v>
      </c>
      <c r="B364" s="63" t="s">
        <v>590</v>
      </c>
      <c r="C364" s="36">
        <v>4301020178</v>
      </c>
      <c r="D364" s="592">
        <v>4607091383980</v>
      </c>
      <c r="E364" s="592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94"/>
      <c r="R364" s="594"/>
      <c r="S364" s="594"/>
      <c r="T364" s="595"/>
      <c r="U364" s="39" t="s">
        <v>45</v>
      </c>
      <c r="V364" s="39" t="s">
        <v>45</v>
      </c>
      <c r="W364" s="40" t="s">
        <v>0</v>
      </c>
      <c r="X364" s="58">
        <v>3600</v>
      </c>
      <c r="Y364" s="55">
        <f>IFERROR(IF(X364="",0,CEILING((X364/$H364),1)*$H364),"")</f>
        <v>3600</v>
      </c>
      <c r="Z364" s="41">
        <f>IFERROR(IF(Y364=0,"",ROUNDUP(Y364/H364,0)*0.02175),"")</f>
        <v>5.22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3715.2</v>
      </c>
      <c r="BN364" s="78">
        <f>IFERROR(Y364*I364/H364,"0")</f>
        <v>3715.2</v>
      </c>
      <c r="BO364" s="78">
        <f>IFERROR(1/J364*(X364/H364),"0")</f>
        <v>5</v>
      </c>
      <c r="BP364" s="78">
        <f>IFERROR(1/J364*(Y364/H364),"0")</f>
        <v>5</v>
      </c>
    </row>
    <row r="365" spans="1:68" ht="16.5" customHeight="1">
      <c r="A365" s="63" t="s">
        <v>592</v>
      </c>
      <c r="B365" s="63" t="s">
        <v>593</v>
      </c>
      <c r="C365" s="36">
        <v>4301020179</v>
      </c>
      <c r="D365" s="592">
        <v>4607091384178</v>
      </c>
      <c r="E365" s="592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6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94"/>
      <c r="R365" s="594"/>
      <c r="S365" s="594"/>
      <c r="T365" s="59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99"/>
      <c r="B366" s="599"/>
      <c r="C366" s="599"/>
      <c r="D366" s="599"/>
      <c r="E366" s="599"/>
      <c r="F366" s="599"/>
      <c r="G366" s="599"/>
      <c r="H366" s="599"/>
      <c r="I366" s="599"/>
      <c r="J366" s="599"/>
      <c r="K366" s="599"/>
      <c r="L366" s="599"/>
      <c r="M366" s="599"/>
      <c r="N366" s="599"/>
      <c r="O366" s="600"/>
      <c r="P366" s="596" t="s">
        <v>40</v>
      </c>
      <c r="Q366" s="597"/>
      <c r="R366" s="597"/>
      <c r="S366" s="597"/>
      <c r="T366" s="597"/>
      <c r="U366" s="597"/>
      <c r="V366" s="598"/>
      <c r="W366" s="42" t="s">
        <v>39</v>
      </c>
      <c r="X366" s="43">
        <f>IFERROR(X364/H364,"0")+IFERROR(X365/H365,"0")</f>
        <v>240</v>
      </c>
      <c r="Y366" s="43">
        <f>IFERROR(Y364/H364,"0")+IFERROR(Y365/H365,"0")</f>
        <v>240</v>
      </c>
      <c r="Z366" s="43">
        <f>IFERROR(IF(Z364="",0,Z364),"0")+IFERROR(IF(Z365="",0,Z365),"0")</f>
        <v>5.22</v>
      </c>
      <c r="AA366" s="67"/>
      <c r="AB366" s="67"/>
      <c r="AC366" s="67"/>
    </row>
    <row r="367" spans="1:68">
      <c r="A367" s="599"/>
      <c r="B367" s="599"/>
      <c r="C367" s="599"/>
      <c r="D367" s="599"/>
      <c r="E367" s="599"/>
      <c r="F367" s="599"/>
      <c r="G367" s="599"/>
      <c r="H367" s="599"/>
      <c r="I367" s="599"/>
      <c r="J367" s="599"/>
      <c r="K367" s="599"/>
      <c r="L367" s="599"/>
      <c r="M367" s="599"/>
      <c r="N367" s="599"/>
      <c r="O367" s="600"/>
      <c r="P367" s="596" t="s">
        <v>40</v>
      </c>
      <c r="Q367" s="597"/>
      <c r="R367" s="597"/>
      <c r="S367" s="597"/>
      <c r="T367" s="597"/>
      <c r="U367" s="597"/>
      <c r="V367" s="598"/>
      <c r="W367" s="42" t="s">
        <v>0</v>
      </c>
      <c r="X367" s="43">
        <f>IFERROR(SUM(X364:X365),"0")</f>
        <v>3600</v>
      </c>
      <c r="Y367" s="43">
        <f>IFERROR(SUM(Y364:Y365),"0")</f>
        <v>3600</v>
      </c>
      <c r="Z367" s="42"/>
      <c r="AA367" s="67"/>
      <c r="AB367" s="67"/>
      <c r="AC367" s="67"/>
    </row>
    <row r="368" spans="1:68" ht="14.25" customHeight="1">
      <c r="A368" s="591" t="s">
        <v>85</v>
      </c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1"/>
      <c r="P368" s="591"/>
      <c r="Q368" s="591"/>
      <c r="R368" s="591"/>
      <c r="S368" s="591"/>
      <c r="T368" s="591"/>
      <c r="U368" s="591"/>
      <c r="V368" s="591"/>
      <c r="W368" s="591"/>
      <c r="X368" s="591"/>
      <c r="Y368" s="591"/>
      <c r="Z368" s="591"/>
      <c r="AA368" s="66"/>
      <c r="AB368" s="66"/>
      <c r="AC368" s="80"/>
    </row>
    <row r="369" spans="1:68" ht="27" customHeight="1">
      <c r="A369" s="63" t="s">
        <v>594</v>
      </c>
      <c r="B369" s="63" t="s">
        <v>595</v>
      </c>
      <c r="C369" s="36">
        <v>4301051903</v>
      </c>
      <c r="D369" s="592">
        <v>4607091383928</v>
      </c>
      <c r="E369" s="592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6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94"/>
      <c r="R369" s="594"/>
      <c r="S369" s="594"/>
      <c r="T369" s="595"/>
      <c r="U369" s="39" t="s">
        <v>45</v>
      </c>
      <c r="V369" s="39" t="s">
        <v>45</v>
      </c>
      <c r="W369" s="40" t="s">
        <v>0</v>
      </c>
      <c r="X369" s="58">
        <v>350</v>
      </c>
      <c r="Y369" s="55">
        <f>IFERROR(IF(X369="",0,CEILING((X369/$H369),1)*$H369),"")</f>
        <v>351</v>
      </c>
      <c r="Z369" s="41">
        <f>IFERROR(IF(Y369=0,"",ROUNDUP(Y369/H369,0)*0.01898),"")</f>
        <v>0.74021999999999999</v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370.41666666666669</v>
      </c>
      <c r="BN369" s="78">
        <f>IFERROR(Y369*I369/H369,"0")</f>
        <v>371.47500000000002</v>
      </c>
      <c r="BO369" s="78">
        <f>IFERROR(1/J369*(X369/H369),"0")</f>
        <v>0.60763888888888884</v>
      </c>
      <c r="BP369" s="78">
        <f>IFERROR(1/J369*(Y369/H369),"0")</f>
        <v>0.609375</v>
      </c>
    </row>
    <row r="370" spans="1:68" ht="27" customHeight="1">
      <c r="A370" s="63" t="s">
        <v>597</v>
      </c>
      <c r="B370" s="63" t="s">
        <v>598</v>
      </c>
      <c r="C370" s="36">
        <v>4301051897</v>
      </c>
      <c r="D370" s="592">
        <v>4607091384260</v>
      </c>
      <c r="E370" s="592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6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94"/>
      <c r="R370" s="594"/>
      <c r="S370" s="594"/>
      <c r="T370" s="595"/>
      <c r="U370" s="39" t="s">
        <v>45</v>
      </c>
      <c r="V370" s="39" t="s">
        <v>45</v>
      </c>
      <c r="W370" s="40" t="s">
        <v>0</v>
      </c>
      <c r="X370" s="58">
        <v>480</v>
      </c>
      <c r="Y370" s="55">
        <f>IFERROR(IF(X370="",0,CEILING((X370/$H370),1)*$H370),"")</f>
        <v>486</v>
      </c>
      <c r="Z370" s="41">
        <f>IFERROR(IF(Y370=0,"",ROUNDUP(Y370/H370,0)*0.01898),"")</f>
        <v>1.0249200000000001</v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507.68</v>
      </c>
      <c r="BN370" s="78">
        <f>IFERROR(Y370*I370/H370,"0")</f>
        <v>514.02600000000007</v>
      </c>
      <c r="BO370" s="78">
        <f>IFERROR(1/J370*(X370/H370),"0")</f>
        <v>0.83333333333333337</v>
      </c>
      <c r="BP370" s="78">
        <f>IFERROR(1/J370*(Y370/H370),"0")</f>
        <v>0.84375</v>
      </c>
    </row>
    <row r="371" spans="1:68">
      <c r="A371" s="599"/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600"/>
      <c r="P371" s="596" t="s">
        <v>40</v>
      </c>
      <c r="Q371" s="597"/>
      <c r="R371" s="597"/>
      <c r="S371" s="597"/>
      <c r="T371" s="597"/>
      <c r="U371" s="597"/>
      <c r="V371" s="598"/>
      <c r="W371" s="42" t="s">
        <v>39</v>
      </c>
      <c r="X371" s="43">
        <f>IFERROR(X369/H369,"0")+IFERROR(X370/H370,"0")</f>
        <v>92.222222222222229</v>
      </c>
      <c r="Y371" s="43">
        <f>IFERROR(Y369/H369,"0")+IFERROR(Y370/H370,"0")</f>
        <v>93</v>
      </c>
      <c r="Z371" s="43">
        <f>IFERROR(IF(Z369="",0,Z369),"0")+IFERROR(IF(Z370="",0,Z370),"0")</f>
        <v>1.7651400000000002</v>
      </c>
      <c r="AA371" s="67"/>
      <c r="AB371" s="67"/>
      <c r="AC371" s="67"/>
    </row>
    <row r="372" spans="1:68">
      <c r="A372" s="599"/>
      <c r="B372" s="599"/>
      <c r="C372" s="599"/>
      <c r="D372" s="599"/>
      <c r="E372" s="599"/>
      <c r="F372" s="599"/>
      <c r="G372" s="599"/>
      <c r="H372" s="599"/>
      <c r="I372" s="599"/>
      <c r="J372" s="599"/>
      <c r="K372" s="599"/>
      <c r="L372" s="599"/>
      <c r="M372" s="599"/>
      <c r="N372" s="599"/>
      <c r="O372" s="600"/>
      <c r="P372" s="596" t="s">
        <v>40</v>
      </c>
      <c r="Q372" s="597"/>
      <c r="R372" s="597"/>
      <c r="S372" s="597"/>
      <c r="T372" s="597"/>
      <c r="U372" s="597"/>
      <c r="V372" s="598"/>
      <c r="W372" s="42" t="s">
        <v>0</v>
      </c>
      <c r="X372" s="43">
        <f>IFERROR(SUM(X369:X370),"0")</f>
        <v>830</v>
      </c>
      <c r="Y372" s="43">
        <f>IFERROR(SUM(Y369:Y370),"0")</f>
        <v>837</v>
      </c>
      <c r="Z372" s="42"/>
      <c r="AA372" s="67"/>
      <c r="AB372" s="67"/>
      <c r="AC372" s="67"/>
    </row>
    <row r="373" spans="1:68" ht="14.25" customHeight="1">
      <c r="A373" s="591" t="s">
        <v>188</v>
      </c>
      <c r="B373" s="591"/>
      <c r="C373" s="591"/>
      <c r="D373" s="591"/>
      <c r="E373" s="591"/>
      <c r="F373" s="591"/>
      <c r="G373" s="591"/>
      <c r="H373" s="591"/>
      <c r="I373" s="591"/>
      <c r="J373" s="591"/>
      <c r="K373" s="591"/>
      <c r="L373" s="591"/>
      <c r="M373" s="591"/>
      <c r="N373" s="591"/>
      <c r="O373" s="591"/>
      <c r="P373" s="591"/>
      <c r="Q373" s="591"/>
      <c r="R373" s="591"/>
      <c r="S373" s="591"/>
      <c r="T373" s="591"/>
      <c r="U373" s="591"/>
      <c r="V373" s="591"/>
      <c r="W373" s="591"/>
      <c r="X373" s="591"/>
      <c r="Y373" s="591"/>
      <c r="Z373" s="591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4301060439</v>
      </c>
      <c r="D374" s="592">
        <v>4607091384673</v>
      </c>
      <c r="E374" s="592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67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94"/>
      <c r="R374" s="594"/>
      <c r="S374" s="594"/>
      <c r="T374" s="595"/>
      <c r="U374" s="39" t="s">
        <v>45</v>
      </c>
      <c r="V374" s="39" t="s">
        <v>45</v>
      </c>
      <c r="W374" s="40" t="s">
        <v>0</v>
      </c>
      <c r="X374" s="58">
        <v>170</v>
      </c>
      <c r="Y374" s="55">
        <f>IFERROR(IF(X374="",0,CEILING((X374/$H374),1)*$H374),"")</f>
        <v>171</v>
      </c>
      <c r="Z374" s="41">
        <f>IFERROR(IF(Y374=0,"",ROUNDUP(Y374/H374,0)*0.01898),"")</f>
        <v>0.36062</v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179.80333333333334</v>
      </c>
      <c r="BN374" s="78">
        <f>IFERROR(Y374*I374/H374,"0")</f>
        <v>180.86099999999999</v>
      </c>
      <c r="BO374" s="78">
        <f>IFERROR(1/J374*(X374/H374),"0")</f>
        <v>0.2951388888888889</v>
      </c>
      <c r="BP374" s="78">
        <f>IFERROR(1/J374*(Y374/H374),"0")</f>
        <v>0.296875</v>
      </c>
    </row>
    <row r="375" spans="1:68">
      <c r="A375" s="599"/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600"/>
      <c r="P375" s="596" t="s">
        <v>40</v>
      </c>
      <c r="Q375" s="597"/>
      <c r="R375" s="597"/>
      <c r="S375" s="597"/>
      <c r="T375" s="597"/>
      <c r="U375" s="597"/>
      <c r="V375" s="598"/>
      <c r="W375" s="42" t="s">
        <v>39</v>
      </c>
      <c r="X375" s="43">
        <f>IFERROR(X374/H374,"0")</f>
        <v>18.888888888888889</v>
      </c>
      <c r="Y375" s="43">
        <f>IFERROR(Y374/H374,"0")</f>
        <v>19</v>
      </c>
      <c r="Z375" s="43">
        <f>IFERROR(IF(Z374="",0,Z374),"0")</f>
        <v>0.36062</v>
      </c>
      <c r="AA375" s="67"/>
      <c r="AB375" s="67"/>
      <c r="AC375" s="67"/>
    </row>
    <row r="376" spans="1:68">
      <c r="A376" s="599"/>
      <c r="B376" s="599"/>
      <c r="C376" s="599"/>
      <c r="D376" s="599"/>
      <c r="E376" s="599"/>
      <c r="F376" s="599"/>
      <c r="G376" s="599"/>
      <c r="H376" s="599"/>
      <c r="I376" s="599"/>
      <c r="J376" s="599"/>
      <c r="K376" s="599"/>
      <c r="L376" s="599"/>
      <c r="M376" s="599"/>
      <c r="N376" s="599"/>
      <c r="O376" s="600"/>
      <c r="P376" s="596" t="s">
        <v>40</v>
      </c>
      <c r="Q376" s="597"/>
      <c r="R376" s="597"/>
      <c r="S376" s="597"/>
      <c r="T376" s="597"/>
      <c r="U376" s="597"/>
      <c r="V376" s="598"/>
      <c r="W376" s="42" t="s">
        <v>0</v>
      </c>
      <c r="X376" s="43">
        <f>IFERROR(SUM(X374:X374),"0")</f>
        <v>170</v>
      </c>
      <c r="Y376" s="43">
        <f>IFERROR(SUM(Y374:Y374),"0")</f>
        <v>171</v>
      </c>
      <c r="Z376" s="42"/>
      <c r="AA376" s="67"/>
      <c r="AB376" s="67"/>
      <c r="AC376" s="67"/>
    </row>
    <row r="377" spans="1:68" ht="16.5" customHeight="1">
      <c r="A377" s="590" t="s">
        <v>603</v>
      </c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  <c r="V377" s="590"/>
      <c r="W377" s="590"/>
      <c r="X377" s="590"/>
      <c r="Y377" s="590"/>
      <c r="Z377" s="590"/>
      <c r="AA377" s="65"/>
      <c r="AB377" s="65"/>
      <c r="AC377" s="79"/>
    </row>
    <row r="378" spans="1:68" ht="14.25" customHeight="1">
      <c r="A378" s="591" t="s">
        <v>114</v>
      </c>
      <c r="B378" s="591"/>
      <c r="C378" s="591"/>
      <c r="D378" s="591"/>
      <c r="E378" s="591"/>
      <c r="F378" s="591"/>
      <c r="G378" s="591"/>
      <c r="H378" s="591"/>
      <c r="I378" s="591"/>
      <c r="J378" s="591"/>
      <c r="K378" s="591"/>
      <c r="L378" s="591"/>
      <c r="M378" s="591"/>
      <c r="N378" s="591"/>
      <c r="O378" s="591"/>
      <c r="P378" s="591"/>
      <c r="Q378" s="591"/>
      <c r="R378" s="591"/>
      <c r="S378" s="591"/>
      <c r="T378" s="591"/>
      <c r="U378" s="591"/>
      <c r="V378" s="591"/>
      <c r="W378" s="591"/>
      <c r="X378" s="591"/>
      <c r="Y378" s="591"/>
      <c r="Z378" s="591"/>
      <c r="AA378" s="66"/>
      <c r="AB378" s="66"/>
      <c r="AC378" s="80"/>
    </row>
    <row r="379" spans="1:68" ht="37.5" customHeight="1">
      <c r="A379" s="63" t="s">
        <v>604</v>
      </c>
      <c r="B379" s="63" t="s">
        <v>605</v>
      </c>
      <c r="C379" s="36">
        <v>4301011873</v>
      </c>
      <c r="D379" s="592">
        <v>4680115881907</v>
      </c>
      <c r="E379" s="592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6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94"/>
      <c r="R379" s="594"/>
      <c r="S379" s="594"/>
      <c r="T379" s="59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>
      <c r="A380" s="63" t="s">
        <v>607</v>
      </c>
      <c r="B380" s="63" t="s">
        <v>608</v>
      </c>
      <c r="C380" s="36">
        <v>4301011874</v>
      </c>
      <c r="D380" s="592">
        <v>4680115884892</v>
      </c>
      <c r="E380" s="592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6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94"/>
      <c r="R380" s="594"/>
      <c r="S380" s="594"/>
      <c r="T380" s="595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>
      <c r="A381" s="63" t="s">
        <v>610</v>
      </c>
      <c r="B381" s="63" t="s">
        <v>611</v>
      </c>
      <c r="C381" s="36">
        <v>4301011875</v>
      </c>
      <c r="D381" s="592">
        <v>4680115884885</v>
      </c>
      <c r="E381" s="592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6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94"/>
      <c r="R381" s="594"/>
      <c r="S381" s="594"/>
      <c r="T381" s="59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>
      <c r="A382" s="63" t="s">
        <v>612</v>
      </c>
      <c r="B382" s="63" t="s">
        <v>613</v>
      </c>
      <c r="C382" s="36">
        <v>4301011871</v>
      </c>
      <c r="D382" s="592">
        <v>4680115884908</v>
      </c>
      <c r="E382" s="592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6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94"/>
      <c r="R382" s="594"/>
      <c r="S382" s="594"/>
      <c r="T382" s="59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9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0"/>
      <c r="P383" s="596" t="s">
        <v>40</v>
      </c>
      <c r="Q383" s="597"/>
      <c r="R383" s="597"/>
      <c r="S383" s="597"/>
      <c r="T383" s="597"/>
      <c r="U383" s="597"/>
      <c r="V383" s="598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0"/>
      <c r="P384" s="596" t="s">
        <v>40</v>
      </c>
      <c r="Q384" s="597"/>
      <c r="R384" s="597"/>
      <c r="S384" s="597"/>
      <c r="T384" s="597"/>
      <c r="U384" s="597"/>
      <c r="V384" s="598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>
      <c r="A385" s="591" t="s">
        <v>78</v>
      </c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1"/>
      <c r="P385" s="591"/>
      <c r="Q385" s="591"/>
      <c r="R385" s="591"/>
      <c r="S385" s="591"/>
      <c r="T385" s="591"/>
      <c r="U385" s="591"/>
      <c r="V385" s="591"/>
      <c r="W385" s="591"/>
      <c r="X385" s="591"/>
      <c r="Y385" s="591"/>
      <c r="Z385" s="591"/>
      <c r="AA385" s="66"/>
      <c r="AB385" s="66"/>
      <c r="AC385" s="80"/>
    </row>
    <row r="386" spans="1:68" ht="27" customHeight="1">
      <c r="A386" s="63" t="s">
        <v>614</v>
      </c>
      <c r="B386" s="63" t="s">
        <v>615</v>
      </c>
      <c r="C386" s="36">
        <v>4301031303</v>
      </c>
      <c r="D386" s="592">
        <v>4607091384802</v>
      </c>
      <c r="E386" s="592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94"/>
      <c r="R386" s="594"/>
      <c r="S386" s="594"/>
      <c r="T386" s="595"/>
      <c r="U386" s="39" t="s">
        <v>45</v>
      </c>
      <c r="V386" s="39" t="s">
        <v>45</v>
      </c>
      <c r="W386" s="40" t="s">
        <v>0</v>
      </c>
      <c r="X386" s="58">
        <v>150</v>
      </c>
      <c r="Y386" s="55">
        <f>IFERROR(IF(X386="",0,CEILING((X386/$H386),1)*$H386),"")</f>
        <v>153.29999999999998</v>
      </c>
      <c r="Z386" s="41">
        <f>IFERROR(IF(Y386=0,"",ROUNDUP(Y386/H386,0)*0.00902),"")</f>
        <v>0.31569999999999998</v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159.24657534246575</v>
      </c>
      <c r="BN386" s="78">
        <f>IFERROR(Y386*I386/H386,"0")</f>
        <v>162.75</v>
      </c>
      <c r="BO386" s="78">
        <f>IFERROR(1/J386*(X386/H386),"0")</f>
        <v>0.25944375259443753</v>
      </c>
      <c r="BP386" s="78">
        <f>IFERROR(1/J386*(Y386/H386),"0")</f>
        <v>0.26515151515151514</v>
      </c>
    </row>
    <row r="387" spans="1:68">
      <c r="A387" s="599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0"/>
      <c r="P387" s="596" t="s">
        <v>40</v>
      </c>
      <c r="Q387" s="597"/>
      <c r="R387" s="597"/>
      <c r="S387" s="597"/>
      <c r="T387" s="597"/>
      <c r="U387" s="597"/>
      <c r="V387" s="598"/>
      <c r="W387" s="42" t="s">
        <v>39</v>
      </c>
      <c r="X387" s="43">
        <f>IFERROR(X386/H386,"0")</f>
        <v>34.246575342465754</v>
      </c>
      <c r="Y387" s="43">
        <f>IFERROR(Y386/H386,"0")</f>
        <v>35</v>
      </c>
      <c r="Z387" s="43">
        <f>IFERROR(IF(Z386="",0,Z386),"0")</f>
        <v>0.31569999999999998</v>
      </c>
      <c r="AA387" s="67"/>
      <c r="AB387" s="67"/>
      <c r="AC387" s="67"/>
    </row>
    <row r="388" spans="1:68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0"/>
      <c r="P388" s="596" t="s">
        <v>40</v>
      </c>
      <c r="Q388" s="597"/>
      <c r="R388" s="597"/>
      <c r="S388" s="597"/>
      <c r="T388" s="597"/>
      <c r="U388" s="597"/>
      <c r="V388" s="598"/>
      <c r="W388" s="42" t="s">
        <v>0</v>
      </c>
      <c r="X388" s="43">
        <f>IFERROR(SUM(X386:X386),"0")</f>
        <v>150</v>
      </c>
      <c r="Y388" s="43">
        <f>IFERROR(SUM(Y386:Y386),"0")</f>
        <v>153.29999999999998</v>
      </c>
      <c r="Z388" s="42"/>
      <c r="AA388" s="67"/>
      <c r="AB388" s="67"/>
      <c r="AC388" s="67"/>
    </row>
    <row r="389" spans="1:68" ht="14.25" customHeight="1">
      <c r="A389" s="591" t="s">
        <v>85</v>
      </c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1"/>
      <c r="P389" s="591"/>
      <c r="Q389" s="591"/>
      <c r="R389" s="591"/>
      <c r="S389" s="591"/>
      <c r="T389" s="591"/>
      <c r="U389" s="591"/>
      <c r="V389" s="591"/>
      <c r="W389" s="591"/>
      <c r="X389" s="591"/>
      <c r="Y389" s="591"/>
      <c r="Z389" s="591"/>
      <c r="AA389" s="66"/>
      <c r="AB389" s="66"/>
      <c r="AC389" s="80"/>
    </row>
    <row r="390" spans="1:68" ht="27" customHeight="1">
      <c r="A390" s="63" t="s">
        <v>617</v>
      </c>
      <c r="B390" s="63" t="s">
        <v>618</v>
      </c>
      <c r="C390" s="36">
        <v>4301051899</v>
      </c>
      <c r="D390" s="592">
        <v>4607091384246</v>
      </c>
      <c r="E390" s="592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94"/>
      <c r="R390" s="594"/>
      <c r="S390" s="594"/>
      <c r="T390" s="595"/>
      <c r="U390" s="39" t="s">
        <v>45</v>
      </c>
      <c r="V390" s="39" t="s">
        <v>45</v>
      </c>
      <c r="W390" s="40" t="s">
        <v>0</v>
      </c>
      <c r="X390" s="58">
        <v>100</v>
      </c>
      <c r="Y390" s="55">
        <f>IFERROR(IF(X390="",0,CEILING((X390/$H390),1)*$H390),"")</f>
        <v>108</v>
      </c>
      <c r="Z390" s="41">
        <f>IFERROR(IF(Y390=0,"",ROUNDUP(Y390/H390,0)*0.01898),"")</f>
        <v>0.22776000000000002</v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105.76666666666667</v>
      </c>
      <c r="BN390" s="78">
        <f>IFERROR(Y390*I390/H390,"0")</f>
        <v>114.22799999999999</v>
      </c>
      <c r="BO390" s="78">
        <f>IFERROR(1/J390*(X390/H390),"0")</f>
        <v>0.1736111111111111</v>
      </c>
      <c r="BP390" s="78">
        <f>IFERROR(1/J390*(Y390/H390),"0")</f>
        <v>0.1875</v>
      </c>
    </row>
    <row r="391" spans="1:68" ht="27" customHeight="1">
      <c r="A391" s="63" t="s">
        <v>620</v>
      </c>
      <c r="B391" s="63" t="s">
        <v>621</v>
      </c>
      <c r="C391" s="36">
        <v>4301051660</v>
      </c>
      <c r="D391" s="592">
        <v>4607091384253</v>
      </c>
      <c r="E391" s="592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94"/>
      <c r="R391" s="594"/>
      <c r="S391" s="594"/>
      <c r="T391" s="59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9"/>
      <c r="B392" s="599"/>
      <c r="C392" s="599"/>
      <c r="D392" s="599"/>
      <c r="E392" s="599"/>
      <c r="F392" s="599"/>
      <c r="G392" s="599"/>
      <c r="H392" s="599"/>
      <c r="I392" s="599"/>
      <c r="J392" s="599"/>
      <c r="K392" s="599"/>
      <c r="L392" s="599"/>
      <c r="M392" s="599"/>
      <c r="N392" s="599"/>
      <c r="O392" s="600"/>
      <c r="P392" s="596" t="s">
        <v>40</v>
      </c>
      <c r="Q392" s="597"/>
      <c r="R392" s="597"/>
      <c r="S392" s="597"/>
      <c r="T392" s="597"/>
      <c r="U392" s="597"/>
      <c r="V392" s="598"/>
      <c r="W392" s="42" t="s">
        <v>39</v>
      </c>
      <c r="X392" s="43">
        <f>IFERROR(X390/H390,"0")+IFERROR(X391/H391,"0")</f>
        <v>11.111111111111111</v>
      </c>
      <c r="Y392" s="43">
        <f>IFERROR(Y390/H390,"0")+IFERROR(Y391/H391,"0")</f>
        <v>12</v>
      </c>
      <c r="Z392" s="43">
        <f>IFERROR(IF(Z390="",0,Z390),"0")+IFERROR(IF(Z391="",0,Z391),"0")</f>
        <v>0.22776000000000002</v>
      </c>
      <c r="AA392" s="67"/>
      <c r="AB392" s="67"/>
      <c r="AC392" s="67"/>
    </row>
    <row r="393" spans="1:68">
      <c r="A393" s="599"/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600"/>
      <c r="P393" s="596" t="s">
        <v>40</v>
      </c>
      <c r="Q393" s="597"/>
      <c r="R393" s="597"/>
      <c r="S393" s="597"/>
      <c r="T393" s="597"/>
      <c r="U393" s="597"/>
      <c r="V393" s="598"/>
      <c r="W393" s="42" t="s">
        <v>0</v>
      </c>
      <c r="X393" s="43">
        <f>IFERROR(SUM(X390:X391),"0")</f>
        <v>100</v>
      </c>
      <c r="Y393" s="43">
        <f>IFERROR(SUM(Y390:Y391),"0")</f>
        <v>108</v>
      </c>
      <c r="Z393" s="42"/>
      <c r="AA393" s="67"/>
      <c r="AB393" s="67"/>
      <c r="AC393" s="67"/>
    </row>
    <row r="394" spans="1:68" ht="14.25" customHeight="1">
      <c r="A394" s="591" t="s">
        <v>188</v>
      </c>
      <c r="B394" s="591"/>
      <c r="C394" s="591"/>
      <c r="D394" s="591"/>
      <c r="E394" s="591"/>
      <c r="F394" s="591"/>
      <c r="G394" s="591"/>
      <c r="H394" s="591"/>
      <c r="I394" s="591"/>
      <c r="J394" s="591"/>
      <c r="K394" s="591"/>
      <c r="L394" s="591"/>
      <c r="M394" s="591"/>
      <c r="N394" s="591"/>
      <c r="O394" s="591"/>
      <c r="P394" s="591"/>
      <c r="Q394" s="591"/>
      <c r="R394" s="591"/>
      <c r="S394" s="591"/>
      <c r="T394" s="591"/>
      <c r="U394" s="591"/>
      <c r="V394" s="591"/>
      <c r="W394" s="591"/>
      <c r="X394" s="591"/>
      <c r="Y394" s="591"/>
      <c r="Z394" s="591"/>
      <c r="AA394" s="66"/>
      <c r="AB394" s="66"/>
      <c r="AC394" s="80"/>
    </row>
    <row r="395" spans="1:68" ht="27" customHeight="1">
      <c r="A395" s="63" t="s">
        <v>622</v>
      </c>
      <c r="B395" s="63" t="s">
        <v>623</v>
      </c>
      <c r="C395" s="36">
        <v>4301060441</v>
      </c>
      <c r="D395" s="592">
        <v>4607091389357</v>
      </c>
      <c r="E395" s="592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6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94"/>
      <c r="R395" s="594"/>
      <c r="S395" s="594"/>
      <c r="T395" s="595"/>
      <c r="U395" s="39" t="s">
        <v>45</v>
      </c>
      <c r="V395" s="39" t="s">
        <v>45</v>
      </c>
      <c r="W395" s="40" t="s">
        <v>0</v>
      </c>
      <c r="X395" s="58">
        <v>60</v>
      </c>
      <c r="Y395" s="55">
        <f>IFERROR(IF(X395="",0,CEILING((X395/$H395),1)*$H395),"")</f>
        <v>63</v>
      </c>
      <c r="Z395" s="41">
        <f>IFERROR(IF(Y395=0,"",ROUNDUP(Y395/H395,0)*0.01898),"")</f>
        <v>0.13286000000000001</v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62.900000000000006</v>
      </c>
      <c r="BN395" s="78">
        <f>IFERROR(Y395*I395/H395,"0")</f>
        <v>66.045000000000016</v>
      </c>
      <c r="BO395" s="78">
        <f>IFERROR(1/J395*(X395/H395),"0")</f>
        <v>0.10416666666666667</v>
      </c>
      <c r="BP395" s="78">
        <f>IFERROR(1/J395*(Y395/H395),"0")</f>
        <v>0.109375</v>
      </c>
    </row>
    <row r="396" spans="1:68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0"/>
      <c r="P396" s="596" t="s">
        <v>40</v>
      </c>
      <c r="Q396" s="597"/>
      <c r="R396" s="597"/>
      <c r="S396" s="597"/>
      <c r="T396" s="597"/>
      <c r="U396" s="597"/>
      <c r="V396" s="598"/>
      <c r="W396" s="42" t="s">
        <v>39</v>
      </c>
      <c r="X396" s="43">
        <f>IFERROR(X395/H395,"0")</f>
        <v>6.666666666666667</v>
      </c>
      <c r="Y396" s="43">
        <f>IFERROR(Y395/H395,"0")</f>
        <v>7</v>
      </c>
      <c r="Z396" s="43">
        <f>IFERROR(IF(Z395="",0,Z395),"0")</f>
        <v>0.13286000000000001</v>
      </c>
      <c r="AA396" s="67"/>
      <c r="AB396" s="67"/>
      <c r="AC396" s="67"/>
    </row>
    <row r="397" spans="1:68">
      <c r="A397" s="599"/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600"/>
      <c r="P397" s="596" t="s">
        <v>40</v>
      </c>
      <c r="Q397" s="597"/>
      <c r="R397" s="597"/>
      <c r="S397" s="597"/>
      <c r="T397" s="597"/>
      <c r="U397" s="597"/>
      <c r="V397" s="598"/>
      <c r="W397" s="42" t="s">
        <v>0</v>
      </c>
      <c r="X397" s="43">
        <f>IFERROR(SUM(X395:X395),"0")</f>
        <v>60</v>
      </c>
      <c r="Y397" s="43">
        <f>IFERROR(SUM(Y395:Y395),"0")</f>
        <v>63</v>
      </c>
      <c r="Z397" s="42"/>
      <c r="AA397" s="67"/>
      <c r="AB397" s="67"/>
      <c r="AC397" s="67"/>
    </row>
    <row r="398" spans="1:68" ht="27.75" customHeight="1">
      <c r="A398" s="621" t="s">
        <v>625</v>
      </c>
      <c r="B398" s="621"/>
      <c r="C398" s="621"/>
      <c r="D398" s="621"/>
      <c r="E398" s="621"/>
      <c r="F398" s="621"/>
      <c r="G398" s="621"/>
      <c r="H398" s="621"/>
      <c r="I398" s="621"/>
      <c r="J398" s="621"/>
      <c r="K398" s="621"/>
      <c r="L398" s="621"/>
      <c r="M398" s="621"/>
      <c r="N398" s="621"/>
      <c r="O398" s="621"/>
      <c r="P398" s="621"/>
      <c r="Q398" s="621"/>
      <c r="R398" s="621"/>
      <c r="S398" s="621"/>
      <c r="T398" s="621"/>
      <c r="U398" s="621"/>
      <c r="V398" s="621"/>
      <c r="W398" s="621"/>
      <c r="X398" s="621"/>
      <c r="Y398" s="621"/>
      <c r="Z398" s="621"/>
      <c r="AA398" s="54"/>
      <c r="AB398" s="54"/>
      <c r="AC398" s="54"/>
    </row>
    <row r="399" spans="1:68" ht="16.5" customHeight="1">
      <c r="A399" s="590" t="s">
        <v>626</v>
      </c>
      <c r="B399" s="590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  <c r="V399" s="590"/>
      <c r="W399" s="590"/>
      <c r="X399" s="590"/>
      <c r="Y399" s="590"/>
      <c r="Z399" s="590"/>
      <c r="AA399" s="65"/>
      <c r="AB399" s="65"/>
      <c r="AC399" s="79"/>
    </row>
    <row r="400" spans="1:68" ht="14.25" customHeight="1">
      <c r="A400" s="591" t="s">
        <v>78</v>
      </c>
      <c r="B400" s="591"/>
      <c r="C400" s="591"/>
      <c r="D400" s="591"/>
      <c r="E400" s="591"/>
      <c r="F400" s="591"/>
      <c r="G400" s="591"/>
      <c r="H400" s="591"/>
      <c r="I400" s="591"/>
      <c r="J400" s="591"/>
      <c r="K400" s="591"/>
      <c r="L400" s="591"/>
      <c r="M400" s="591"/>
      <c r="N400" s="591"/>
      <c r="O400" s="591"/>
      <c r="P400" s="591"/>
      <c r="Q400" s="591"/>
      <c r="R400" s="591"/>
      <c r="S400" s="591"/>
      <c r="T400" s="591"/>
      <c r="U400" s="591"/>
      <c r="V400" s="591"/>
      <c r="W400" s="591"/>
      <c r="X400" s="591"/>
      <c r="Y400" s="591"/>
      <c r="Z400" s="591"/>
      <c r="AA400" s="66"/>
      <c r="AB400" s="66"/>
      <c r="AC400" s="80"/>
    </row>
    <row r="401" spans="1:68" ht="27" customHeight="1">
      <c r="A401" s="63" t="s">
        <v>627</v>
      </c>
      <c r="B401" s="63" t="s">
        <v>628</v>
      </c>
      <c r="C401" s="36">
        <v>4301031405</v>
      </c>
      <c r="D401" s="592">
        <v>4680115886100</v>
      </c>
      <c r="E401" s="592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6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94"/>
      <c r="R401" s="594"/>
      <c r="S401" s="594"/>
      <c r="T401" s="595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>
      <c r="A402" s="63" t="s">
        <v>630</v>
      </c>
      <c r="B402" s="63" t="s">
        <v>631</v>
      </c>
      <c r="C402" s="36">
        <v>4301031406</v>
      </c>
      <c r="D402" s="592">
        <v>4680115886117</v>
      </c>
      <c r="E402" s="592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6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94"/>
      <c r="R402" s="594"/>
      <c r="S402" s="594"/>
      <c r="T402" s="595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>
      <c r="A403" s="63" t="s">
        <v>630</v>
      </c>
      <c r="B403" s="63" t="s">
        <v>633</v>
      </c>
      <c r="C403" s="36">
        <v>4301031382</v>
      </c>
      <c r="D403" s="592">
        <v>4680115886117</v>
      </c>
      <c r="E403" s="592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6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94"/>
      <c r="R403" s="594"/>
      <c r="S403" s="594"/>
      <c r="T403" s="595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>
      <c r="A404" s="63" t="s">
        <v>634</v>
      </c>
      <c r="B404" s="63" t="s">
        <v>635</v>
      </c>
      <c r="C404" s="36">
        <v>4301031402</v>
      </c>
      <c r="D404" s="592">
        <v>4680115886124</v>
      </c>
      <c r="E404" s="592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6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94"/>
      <c r="R404" s="594"/>
      <c r="S404" s="594"/>
      <c r="T404" s="595"/>
      <c r="U404" s="39" t="s">
        <v>45</v>
      </c>
      <c r="V404" s="39" t="s">
        <v>45</v>
      </c>
      <c r="W404" s="40" t="s">
        <v>0</v>
      </c>
      <c r="X404" s="58">
        <v>50</v>
      </c>
      <c r="Y404" s="55">
        <f t="shared" si="62"/>
        <v>54</v>
      </c>
      <c r="Z404" s="41">
        <f>IFERROR(IF(Y404=0,"",ROUNDUP(Y404/H404,0)*0.00902),"")</f>
        <v>9.0200000000000002E-2</v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51.944444444444443</v>
      </c>
      <c r="BN404" s="78">
        <f t="shared" si="64"/>
        <v>56.099999999999994</v>
      </c>
      <c r="BO404" s="78">
        <f t="shared" si="65"/>
        <v>7.0145903479236812E-2</v>
      </c>
      <c r="BP404" s="78">
        <f t="shared" si="66"/>
        <v>7.575757575757576E-2</v>
      </c>
    </row>
    <row r="405" spans="1:68" ht="27" customHeight="1">
      <c r="A405" s="63" t="s">
        <v>637</v>
      </c>
      <c r="B405" s="63" t="s">
        <v>638</v>
      </c>
      <c r="C405" s="36">
        <v>4301031366</v>
      </c>
      <c r="D405" s="592">
        <v>4680115883147</v>
      </c>
      <c r="E405" s="592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94"/>
      <c r="R405" s="594"/>
      <c r="S405" s="594"/>
      <c r="T405" s="595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>
      <c r="A406" s="63" t="s">
        <v>639</v>
      </c>
      <c r="B406" s="63" t="s">
        <v>640</v>
      </c>
      <c r="C406" s="36">
        <v>4301031362</v>
      </c>
      <c r="D406" s="592">
        <v>4607091384338</v>
      </c>
      <c r="E406" s="592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94"/>
      <c r="R406" s="594"/>
      <c r="S406" s="594"/>
      <c r="T406" s="595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>
      <c r="A407" s="63" t="s">
        <v>641</v>
      </c>
      <c r="B407" s="63" t="s">
        <v>642</v>
      </c>
      <c r="C407" s="36">
        <v>4301031361</v>
      </c>
      <c r="D407" s="592">
        <v>4607091389524</v>
      </c>
      <c r="E407" s="592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6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94"/>
      <c r="R407" s="594"/>
      <c r="S407" s="594"/>
      <c r="T407" s="595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>
      <c r="A408" s="63" t="s">
        <v>644</v>
      </c>
      <c r="B408" s="63" t="s">
        <v>645</v>
      </c>
      <c r="C408" s="36">
        <v>4301031364</v>
      </c>
      <c r="D408" s="592">
        <v>4680115883161</v>
      </c>
      <c r="E408" s="592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66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94"/>
      <c r="R408" s="594"/>
      <c r="S408" s="594"/>
      <c r="T408" s="595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>
      <c r="A409" s="63" t="s">
        <v>647</v>
      </c>
      <c r="B409" s="63" t="s">
        <v>648</v>
      </c>
      <c r="C409" s="36">
        <v>4301031358</v>
      </c>
      <c r="D409" s="592">
        <v>4607091389531</v>
      </c>
      <c r="E409" s="592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6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94"/>
      <c r="R409" s="594"/>
      <c r="S409" s="594"/>
      <c r="T409" s="595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>
      <c r="A410" s="63" t="s">
        <v>650</v>
      </c>
      <c r="B410" s="63" t="s">
        <v>651</v>
      </c>
      <c r="C410" s="36">
        <v>4301031360</v>
      </c>
      <c r="D410" s="592">
        <v>4607091384345</v>
      </c>
      <c r="E410" s="592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6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94"/>
      <c r="R410" s="594"/>
      <c r="S410" s="594"/>
      <c r="T410" s="595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>
      <c r="A411" s="599"/>
      <c r="B411" s="599"/>
      <c r="C411" s="599"/>
      <c r="D411" s="599"/>
      <c r="E411" s="599"/>
      <c r="F411" s="599"/>
      <c r="G411" s="599"/>
      <c r="H411" s="599"/>
      <c r="I411" s="599"/>
      <c r="J411" s="599"/>
      <c r="K411" s="599"/>
      <c r="L411" s="599"/>
      <c r="M411" s="599"/>
      <c r="N411" s="599"/>
      <c r="O411" s="600"/>
      <c r="P411" s="596" t="s">
        <v>40</v>
      </c>
      <c r="Q411" s="597"/>
      <c r="R411" s="597"/>
      <c r="S411" s="597"/>
      <c r="T411" s="597"/>
      <c r="U411" s="597"/>
      <c r="V411" s="598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9.2592592592592595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10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9.0200000000000002E-2</v>
      </c>
      <c r="AA411" s="67"/>
      <c r="AB411" s="67"/>
      <c r="AC411" s="67"/>
    </row>
    <row r="412" spans="1:68">
      <c r="A412" s="599"/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600"/>
      <c r="P412" s="596" t="s">
        <v>40</v>
      </c>
      <c r="Q412" s="597"/>
      <c r="R412" s="597"/>
      <c r="S412" s="597"/>
      <c r="T412" s="597"/>
      <c r="U412" s="597"/>
      <c r="V412" s="598"/>
      <c r="W412" s="42" t="s">
        <v>0</v>
      </c>
      <c r="X412" s="43">
        <f>IFERROR(SUM(X401:X410),"0")</f>
        <v>50</v>
      </c>
      <c r="Y412" s="43">
        <f>IFERROR(SUM(Y401:Y410),"0")</f>
        <v>54</v>
      </c>
      <c r="Z412" s="42"/>
      <c r="AA412" s="67"/>
      <c r="AB412" s="67"/>
      <c r="AC412" s="67"/>
    </row>
    <row r="413" spans="1:68" ht="14.25" customHeight="1">
      <c r="A413" s="591" t="s">
        <v>85</v>
      </c>
      <c r="B413" s="591"/>
      <c r="C413" s="591"/>
      <c r="D413" s="591"/>
      <c r="E413" s="591"/>
      <c r="F413" s="591"/>
      <c r="G413" s="591"/>
      <c r="H413" s="591"/>
      <c r="I413" s="591"/>
      <c r="J413" s="591"/>
      <c r="K413" s="591"/>
      <c r="L413" s="591"/>
      <c r="M413" s="591"/>
      <c r="N413" s="591"/>
      <c r="O413" s="591"/>
      <c r="P413" s="591"/>
      <c r="Q413" s="591"/>
      <c r="R413" s="591"/>
      <c r="S413" s="591"/>
      <c r="T413" s="591"/>
      <c r="U413" s="591"/>
      <c r="V413" s="591"/>
      <c r="W413" s="591"/>
      <c r="X413" s="591"/>
      <c r="Y413" s="591"/>
      <c r="Z413" s="591"/>
      <c r="AA413" s="66"/>
      <c r="AB413" s="66"/>
      <c r="AC413" s="80"/>
    </row>
    <row r="414" spans="1:68" ht="27" customHeight="1">
      <c r="A414" s="63" t="s">
        <v>652</v>
      </c>
      <c r="B414" s="63" t="s">
        <v>653</v>
      </c>
      <c r="C414" s="36">
        <v>4301051284</v>
      </c>
      <c r="D414" s="592">
        <v>4607091384352</v>
      </c>
      <c r="E414" s="592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94"/>
      <c r="R414" s="594"/>
      <c r="S414" s="594"/>
      <c r="T414" s="59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655</v>
      </c>
      <c r="B415" s="63" t="s">
        <v>656</v>
      </c>
      <c r="C415" s="36">
        <v>4301051431</v>
      </c>
      <c r="D415" s="592">
        <v>4607091389654</v>
      </c>
      <c r="E415" s="592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94"/>
      <c r="R415" s="594"/>
      <c r="S415" s="594"/>
      <c r="T415" s="59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99"/>
      <c r="B416" s="599"/>
      <c r="C416" s="599"/>
      <c r="D416" s="599"/>
      <c r="E416" s="599"/>
      <c r="F416" s="599"/>
      <c r="G416" s="599"/>
      <c r="H416" s="599"/>
      <c r="I416" s="599"/>
      <c r="J416" s="599"/>
      <c r="K416" s="599"/>
      <c r="L416" s="599"/>
      <c r="M416" s="599"/>
      <c r="N416" s="599"/>
      <c r="O416" s="600"/>
      <c r="P416" s="596" t="s">
        <v>40</v>
      </c>
      <c r="Q416" s="597"/>
      <c r="R416" s="597"/>
      <c r="S416" s="597"/>
      <c r="T416" s="597"/>
      <c r="U416" s="597"/>
      <c r="V416" s="59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599"/>
      <c r="B417" s="599"/>
      <c r="C417" s="599"/>
      <c r="D417" s="599"/>
      <c r="E417" s="599"/>
      <c r="F417" s="599"/>
      <c r="G417" s="599"/>
      <c r="H417" s="599"/>
      <c r="I417" s="599"/>
      <c r="J417" s="599"/>
      <c r="K417" s="599"/>
      <c r="L417" s="599"/>
      <c r="M417" s="599"/>
      <c r="N417" s="599"/>
      <c r="O417" s="600"/>
      <c r="P417" s="596" t="s">
        <v>40</v>
      </c>
      <c r="Q417" s="597"/>
      <c r="R417" s="597"/>
      <c r="S417" s="597"/>
      <c r="T417" s="597"/>
      <c r="U417" s="597"/>
      <c r="V417" s="59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>
      <c r="A418" s="590" t="s">
        <v>658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65"/>
      <c r="AB418" s="65"/>
      <c r="AC418" s="79"/>
    </row>
    <row r="419" spans="1:68" ht="14.25" customHeight="1">
      <c r="A419" s="591" t="s">
        <v>153</v>
      </c>
      <c r="B419" s="591"/>
      <c r="C419" s="591"/>
      <c r="D419" s="591"/>
      <c r="E419" s="591"/>
      <c r="F419" s="591"/>
      <c r="G419" s="591"/>
      <c r="H419" s="591"/>
      <c r="I419" s="591"/>
      <c r="J419" s="591"/>
      <c r="K419" s="591"/>
      <c r="L419" s="591"/>
      <c r="M419" s="591"/>
      <c r="N419" s="591"/>
      <c r="O419" s="591"/>
      <c r="P419" s="591"/>
      <c r="Q419" s="591"/>
      <c r="R419" s="591"/>
      <c r="S419" s="591"/>
      <c r="T419" s="591"/>
      <c r="U419" s="591"/>
      <c r="V419" s="591"/>
      <c r="W419" s="591"/>
      <c r="X419" s="591"/>
      <c r="Y419" s="591"/>
      <c r="Z419" s="591"/>
      <c r="AA419" s="66"/>
      <c r="AB419" s="66"/>
      <c r="AC419" s="80"/>
    </row>
    <row r="420" spans="1:68" ht="27" customHeight="1">
      <c r="A420" s="63" t="s">
        <v>659</v>
      </c>
      <c r="B420" s="63" t="s">
        <v>660</v>
      </c>
      <c r="C420" s="36">
        <v>4301020319</v>
      </c>
      <c r="D420" s="592">
        <v>4680115885240</v>
      </c>
      <c r="E420" s="592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6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94"/>
      <c r="R420" s="594"/>
      <c r="S420" s="594"/>
      <c r="T420" s="59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662</v>
      </c>
      <c r="B421" s="63" t="s">
        <v>663</v>
      </c>
      <c r="C421" s="36">
        <v>4301020315</v>
      </c>
      <c r="D421" s="592">
        <v>4607091389364</v>
      </c>
      <c r="E421" s="592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6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94"/>
      <c r="R421" s="594"/>
      <c r="S421" s="594"/>
      <c r="T421" s="59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599"/>
      <c r="B422" s="599"/>
      <c r="C422" s="599"/>
      <c r="D422" s="599"/>
      <c r="E422" s="599"/>
      <c r="F422" s="599"/>
      <c r="G422" s="599"/>
      <c r="H422" s="599"/>
      <c r="I422" s="599"/>
      <c r="J422" s="599"/>
      <c r="K422" s="599"/>
      <c r="L422" s="599"/>
      <c r="M422" s="599"/>
      <c r="N422" s="599"/>
      <c r="O422" s="600"/>
      <c r="P422" s="596" t="s">
        <v>40</v>
      </c>
      <c r="Q422" s="597"/>
      <c r="R422" s="597"/>
      <c r="S422" s="597"/>
      <c r="T422" s="597"/>
      <c r="U422" s="597"/>
      <c r="V422" s="598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>
      <c r="A423" s="599"/>
      <c r="B423" s="599"/>
      <c r="C423" s="599"/>
      <c r="D423" s="599"/>
      <c r="E423" s="599"/>
      <c r="F423" s="599"/>
      <c r="G423" s="599"/>
      <c r="H423" s="599"/>
      <c r="I423" s="599"/>
      <c r="J423" s="599"/>
      <c r="K423" s="599"/>
      <c r="L423" s="599"/>
      <c r="M423" s="599"/>
      <c r="N423" s="599"/>
      <c r="O423" s="600"/>
      <c r="P423" s="596" t="s">
        <v>40</v>
      </c>
      <c r="Q423" s="597"/>
      <c r="R423" s="597"/>
      <c r="S423" s="597"/>
      <c r="T423" s="597"/>
      <c r="U423" s="597"/>
      <c r="V423" s="598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>
      <c r="A424" s="591" t="s">
        <v>78</v>
      </c>
      <c r="B424" s="591"/>
      <c r="C424" s="591"/>
      <c r="D424" s="591"/>
      <c r="E424" s="591"/>
      <c r="F424" s="591"/>
      <c r="G424" s="591"/>
      <c r="H424" s="591"/>
      <c r="I424" s="591"/>
      <c r="J424" s="591"/>
      <c r="K424" s="591"/>
      <c r="L424" s="591"/>
      <c r="M424" s="591"/>
      <c r="N424" s="591"/>
      <c r="O424" s="591"/>
      <c r="P424" s="591"/>
      <c r="Q424" s="591"/>
      <c r="R424" s="591"/>
      <c r="S424" s="591"/>
      <c r="T424" s="591"/>
      <c r="U424" s="591"/>
      <c r="V424" s="591"/>
      <c r="W424" s="591"/>
      <c r="X424" s="591"/>
      <c r="Y424" s="591"/>
      <c r="Z424" s="591"/>
      <c r="AA424" s="66"/>
      <c r="AB424" s="66"/>
      <c r="AC424" s="80"/>
    </row>
    <row r="425" spans="1:68" ht="27" customHeight="1">
      <c r="A425" s="63" t="s">
        <v>665</v>
      </c>
      <c r="B425" s="63" t="s">
        <v>666</v>
      </c>
      <c r="C425" s="36">
        <v>4301031403</v>
      </c>
      <c r="D425" s="592">
        <v>4680115886094</v>
      </c>
      <c r="E425" s="592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6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94"/>
      <c r="R425" s="594"/>
      <c r="S425" s="594"/>
      <c r="T425" s="595"/>
      <c r="U425" s="39" t="s">
        <v>45</v>
      </c>
      <c r="V425" s="39" t="s">
        <v>45</v>
      </c>
      <c r="W425" s="40" t="s">
        <v>0</v>
      </c>
      <c r="X425" s="58">
        <v>150</v>
      </c>
      <c r="Y425" s="55">
        <f>IFERROR(IF(X425="",0,CEILING((X425/$H425),1)*$H425),"")</f>
        <v>151.20000000000002</v>
      </c>
      <c r="Z425" s="41">
        <f>IFERROR(IF(Y425=0,"",ROUNDUP(Y425/H425,0)*0.00902),"")</f>
        <v>0.25256000000000001</v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155.83333333333331</v>
      </c>
      <c r="BN425" s="78">
        <f>IFERROR(Y425*I425/H425,"0")</f>
        <v>157.08000000000001</v>
      </c>
      <c r="BO425" s="78">
        <f>IFERROR(1/J425*(X425/H425),"0")</f>
        <v>0.21043771043771042</v>
      </c>
      <c r="BP425" s="78">
        <f>IFERROR(1/J425*(Y425/H425),"0")</f>
        <v>0.21212121212121213</v>
      </c>
    </row>
    <row r="426" spans="1:68" ht="27" customHeight="1">
      <c r="A426" s="63" t="s">
        <v>668</v>
      </c>
      <c r="B426" s="63" t="s">
        <v>669</v>
      </c>
      <c r="C426" s="36">
        <v>4301031363</v>
      </c>
      <c r="D426" s="592">
        <v>4607091389425</v>
      </c>
      <c r="E426" s="59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6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94"/>
      <c r="R426" s="594"/>
      <c r="S426" s="594"/>
      <c r="T426" s="59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>
      <c r="A427" s="63" t="s">
        <v>671</v>
      </c>
      <c r="B427" s="63" t="s">
        <v>672</v>
      </c>
      <c r="C427" s="36">
        <v>4301031373</v>
      </c>
      <c r="D427" s="592">
        <v>4680115880771</v>
      </c>
      <c r="E427" s="592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65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94"/>
      <c r="R427" s="594"/>
      <c r="S427" s="594"/>
      <c r="T427" s="59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>
      <c r="A428" s="63" t="s">
        <v>674</v>
      </c>
      <c r="B428" s="63" t="s">
        <v>675</v>
      </c>
      <c r="C428" s="36">
        <v>4301031359</v>
      </c>
      <c r="D428" s="592">
        <v>4607091389500</v>
      </c>
      <c r="E428" s="592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94"/>
      <c r="R428" s="594"/>
      <c r="S428" s="594"/>
      <c r="T428" s="59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99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0"/>
      <c r="P429" s="596" t="s">
        <v>40</v>
      </c>
      <c r="Q429" s="597"/>
      <c r="R429" s="597"/>
      <c r="S429" s="597"/>
      <c r="T429" s="597"/>
      <c r="U429" s="597"/>
      <c r="V429" s="598"/>
      <c r="W429" s="42" t="s">
        <v>39</v>
      </c>
      <c r="X429" s="43">
        <f>IFERROR(X425/H425,"0")+IFERROR(X426/H426,"0")+IFERROR(X427/H427,"0")+IFERROR(X428/H428,"0")</f>
        <v>27.777777777777775</v>
      </c>
      <c r="Y429" s="43">
        <f>IFERROR(Y425/H425,"0")+IFERROR(Y426/H426,"0")+IFERROR(Y427/H427,"0")+IFERROR(Y428/H428,"0")</f>
        <v>28</v>
      </c>
      <c r="Z429" s="43">
        <f>IFERROR(IF(Z425="",0,Z425),"0")+IFERROR(IF(Z426="",0,Z426),"0")+IFERROR(IF(Z427="",0,Z427),"0")+IFERROR(IF(Z428="",0,Z428),"0")</f>
        <v>0.25256000000000001</v>
      </c>
      <c r="AA429" s="67"/>
      <c r="AB429" s="67"/>
      <c r="AC429" s="67"/>
    </row>
    <row r="430" spans="1:68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0"/>
      <c r="P430" s="596" t="s">
        <v>40</v>
      </c>
      <c r="Q430" s="597"/>
      <c r="R430" s="597"/>
      <c r="S430" s="597"/>
      <c r="T430" s="597"/>
      <c r="U430" s="597"/>
      <c r="V430" s="598"/>
      <c r="W430" s="42" t="s">
        <v>0</v>
      </c>
      <c r="X430" s="43">
        <f>IFERROR(SUM(X425:X428),"0")</f>
        <v>150</v>
      </c>
      <c r="Y430" s="43">
        <f>IFERROR(SUM(Y425:Y428),"0")</f>
        <v>151.20000000000002</v>
      </c>
      <c r="Z430" s="42"/>
      <c r="AA430" s="67"/>
      <c r="AB430" s="67"/>
      <c r="AC430" s="67"/>
    </row>
    <row r="431" spans="1:68" ht="16.5" customHeight="1">
      <c r="A431" s="590" t="s">
        <v>676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65"/>
      <c r="AB431" s="65"/>
      <c r="AC431" s="79"/>
    </row>
    <row r="432" spans="1:68" ht="14.25" customHeight="1">
      <c r="A432" s="591" t="s">
        <v>78</v>
      </c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1"/>
      <c r="P432" s="591"/>
      <c r="Q432" s="591"/>
      <c r="R432" s="591"/>
      <c r="S432" s="591"/>
      <c r="T432" s="591"/>
      <c r="U432" s="591"/>
      <c r="V432" s="591"/>
      <c r="W432" s="591"/>
      <c r="X432" s="591"/>
      <c r="Y432" s="591"/>
      <c r="Z432" s="591"/>
      <c r="AA432" s="66"/>
      <c r="AB432" s="66"/>
      <c r="AC432" s="80"/>
    </row>
    <row r="433" spans="1:68" ht="27" customHeight="1">
      <c r="A433" s="63" t="s">
        <v>677</v>
      </c>
      <c r="B433" s="63" t="s">
        <v>678</v>
      </c>
      <c r="C433" s="36">
        <v>4301031347</v>
      </c>
      <c r="D433" s="592">
        <v>4680115885110</v>
      </c>
      <c r="E433" s="592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94"/>
      <c r="R433" s="594"/>
      <c r="S433" s="594"/>
      <c r="T433" s="59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599"/>
      <c r="B434" s="599"/>
      <c r="C434" s="599"/>
      <c r="D434" s="599"/>
      <c r="E434" s="599"/>
      <c r="F434" s="599"/>
      <c r="G434" s="599"/>
      <c r="H434" s="599"/>
      <c r="I434" s="599"/>
      <c r="J434" s="599"/>
      <c r="K434" s="599"/>
      <c r="L434" s="599"/>
      <c r="M434" s="599"/>
      <c r="N434" s="599"/>
      <c r="O434" s="600"/>
      <c r="P434" s="596" t="s">
        <v>40</v>
      </c>
      <c r="Q434" s="597"/>
      <c r="R434" s="597"/>
      <c r="S434" s="597"/>
      <c r="T434" s="597"/>
      <c r="U434" s="597"/>
      <c r="V434" s="598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599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0"/>
      <c r="P435" s="596" t="s">
        <v>40</v>
      </c>
      <c r="Q435" s="597"/>
      <c r="R435" s="597"/>
      <c r="S435" s="597"/>
      <c r="T435" s="597"/>
      <c r="U435" s="597"/>
      <c r="V435" s="598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>
      <c r="A436" s="590" t="s">
        <v>680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65"/>
      <c r="AB436" s="65"/>
      <c r="AC436" s="79"/>
    </row>
    <row r="437" spans="1:68" ht="14.25" customHeight="1">
      <c r="A437" s="591" t="s">
        <v>78</v>
      </c>
      <c r="B437" s="591"/>
      <c r="C437" s="591"/>
      <c r="D437" s="591"/>
      <c r="E437" s="591"/>
      <c r="F437" s="591"/>
      <c r="G437" s="591"/>
      <c r="H437" s="591"/>
      <c r="I437" s="591"/>
      <c r="J437" s="591"/>
      <c r="K437" s="591"/>
      <c r="L437" s="591"/>
      <c r="M437" s="591"/>
      <c r="N437" s="591"/>
      <c r="O437" s="591"/>
      <c r="P437" s="591"/>
      <c r="Q437" s="591"/>
      <c r="R437" s="591"/>
      <c r="S437" s="591"/>
      <c r="T437" s="591"/>
      <c r="U437" s="591"/>
      <c r="V437" s="591"/>
      <c r="W437" s="591"/>
      <c r="X437" s="591"/>
      <c r="Y437" s="591"/>
      <c r="Z437" s="591"/>
      <c r="AA437" s="66"/>
      <c r="AB437" s="66"/>
      <c r="AC437" s="80"/>
    </row>
    <row r="438" spans="1:68" ht="27" customHeight="1">
      <c r="A438" s="63" t="s">
        <v>681</v>
      </c>
      <c r="B438" s="63" t="s">
        <v>682</v>
      </c>
      <c r="C438" s="36">
        <v>4301031261</v>
      </c>
      <c r="D438" s="592">
        <v>4680115885103</v>
      </c>
      <c r="E438" s="592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6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94"/>
      <c r="R438" s="594"/>
      <c r="S438" s="594"/>
      <c r="T438" s="59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>
      <c r="A439" s="599"/>
      <c r="B439" s="599"/>
      <c r="C439" s="599"/>
      <c r="D439" s="599"/>
      <c r="E439" s="599"/>
      <c r="F439" s="599"/>
      <c r="G439" s="599"/>
      <c r="H439" s="599"/>
      <c r="I439" s="599"/>
      <c r="J439" s="599"/>
      <c r="K439" s="599"/>
      <c r="L439" s="599"/>
      <c r="M439" s="599"/>
      <c r="N439" s="599"/>
      <c r="O439" s="600"/>
      <c r="P439" s="596" t="s">
        <v>40</v>
      </c>
      <c r="Q439" s="597"/>
      <c r="R439" s="597"/>
      <c r="S439" s="597"/>
      <c r="T439" s="597"/>
      <c r="U439" s="597"/>
      <c r="V439" s="598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>
      <c r="A440" s="599"/>
      <c r="B440" s="599"/>
      <c r="C440" s="599"/>
      <c r="D440" s="599"/>
      <c r="E440" s="599"/>
      <c r="F440" s="599"/>
      <c r="G440" s="599"/>
      <c r="H440" s="599"/>
      <c r="I440" s="599"/>
      <c r="J440" s="599"/>
      <c r="K440" s="599"/>
      <c r="L440" s="599"/>
      <c r="M440" s="599"/>
      <c r="N440" s="599"/>
      <c r="O440" s="600"/>
      <c r="P440" s="596" t="s">
        <v>40</v>
      </c>
      <c r="Q440" s="597"/>
      <c r="R440" s="597"/>
      <c r="S440" s="597"/>
      <c r="T440" s="597"/>
      <c r="U440" s="597"/>
      <c r="V440" s="598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>
      <c r="A441" s="621" t="s">
        <v>684</v>
      </c>
      <c r="B441" s="621"/>
      <c r="C441" s="621"/>
      <c r="D441" s="621"/>
      <c r="E441" s="621"/>
      <c r="F441" s="621"/>
      <c r="G441" s="621"/>
      <c r="H441" s="621"/>
      <c r="I441" s="621"/>
      <c r="J441" s="621"/>
      <c r="K441" s="621"/>
      <c r="L441" s="621"/>
      <c r="M441" s="621"/>
      <c r="N441" s="621"/>
      <c r="O441" s="621"/>
      <c r="P441" s="621"/>
      <c r="Q441" s="621"/>
      <c r="R441" s="621"/>
      <c r="S441" s="621"/>
      <c r="T441" s="621"/>
      <c r="U441" s="621"/>
      <c r="V441" s="621"/>
      <c r="W441" s="621"/>
      <c r="X441" s="621"/>
      <c r="Y441" s="621"/>
      <c r="Z441" s="621"/>
      <c r="AA441" s="54"/>
      <c r="AB441" s="54"/>
      <c r="AC441" s="54"/>
    </row>
    <row r="442" spans="1:68" ht="16.5" customHeight="1">
      <c r="A442" s="590" t="s">
        <v>684</v>
      </c>
      <c r="B442" s="590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  <c r="V442" s="590"/>
      <c r="W442" s="590"/>
      <c r="X442" s="590"/>
      <c r="Y442" s="590"/>
      <c r="Z442" s="590"/>
      <c r="AA442" s="65"/>
      <c r="AB442" s="65"/>
      <c r="AC442" s="79"/>
    </row>
    <row r="443" spans="1:68" ht="14.25" customHeight="1">
      <c r="A443" s="591" t="s">
        <v>114</v>
      </c>
      <c r="B443" s="591"/>
      <c r="C443" s="591"/>
      <c r="D443" s="591"/>
      <c r="E443" s="591"/>
      <c r="F443" s="591"/>
      <c r="G443" s="591"/>
      <c r="H443" s="591"/>
      <c r="I443" s="591"/>
      <c r="J443" s="591"/>
      <c r="K443" s="591"/>
      <c r="L443" s="591"/>
      <c r="M443" s="591"/>
      <c r="N443" s="591"/>
      <c r="O443" s="591"/>
      <c r="P443" s="591"/>
      <c r="Q443" s="591"/>
      <c r="R443" s="591"/>
      <c r="S443" s="591"/>
      <c r="T443" s="591"/>
      <c r="U443" s="591"/>
      <c r="V443" s="591"/>
      <c r="W443" s="591"/>
      <c r="X443" s="591"/>
      <c r="Y443" s="591"/>
      <c r="Z443" s="591"/>
      <c r="AA443" s="66"/>
      <c r="AB443" s="66"/>
      <c r="AC443" s="80"/>
    </row>
    <row r="444" spans="1:68" ht="27" customHeight="1">
      <c r="A444" s="63" t="s">
        <v>685</v>
      </c>
      <c r="B444" s="63" t="s">
        <v>686</v>
      </c>
      <c r="C444" s="36">
        <v>4301011795</v>
      </c>
      <c r="D444" s="592">
        <v>4607091389067</v>
      </c>
      <c r="E444" s="592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94"/>
      <c r="R444" s="594"/>
      <c r="S444" s="594"/>
      <c r="T444" s="59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>
      <c r="A445" s="63" t="s">
        <v>688</v>
      </c>
      <c r="B445" s="63" t="s">
        <v>689</v>
      </c>
      <c r="C445" s="36">
        <v>4301011961</v>
      </c>
      <c r="D445" s="592">
        <v>4680115885271</v>
      </c>
      <c r="E445" s="592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94"/>
      <c r="R445" s="594"/>
      <c r="S445" s="594"/>
      <c r="T445" s="59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>
      <c r="A446" s="63" t="s">
        <v>691</v>
      </c>
      <c r="B446" s="63" t="s">
        <v>692</v>
      </c>
      <c r="C446" s="36">
        <v>4301011376</v>
      </c>
      <c r="D446" s="592">
        <v>4680115885226</v>
      </c>
      <c r="E446" s="592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94"/>
      <c r="R446" s="594"/>
      <c r="S446" s="594"/>
      <c r="T446" s="595"/>
      <c r="U446" s="39" t="s">
        <v>45</v>
      </c>
      <c r="V446" s="39" t="s">
        <v>45</v>
      </c>
      <c r="W446" s="40" t="s">
        <v>0</v>
      </c>
      <c r="X446" s="58">
        <v>320</v>
      </c>
      <c r="Y446" s="55">
        <f t="shared" si="68"/>
        <v>322.08000000000004</v>
      </c>
      <c r="Z446" s="41">
        <f t="shared" si="69"/>
        <v>0.72955999999999999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341.81818181818181</v>
      </c>
      <c r="BN446" s="78">
        <f t="shared" si="71"/>
        <v>344.04</v>
      </c>
      <c r="BO446" s="78">
        <f t="shared" si="72"/>
        <v>0.58275058275058278</v>
      </c>
      <c r="BP446" s="78">
        <f t="shared" si="73"/>
        <v>0.58653846153846168</v>
      </c>
    </row>
    <row r="447" spans="1:68" ht="16.5" customHeight="1">
      <c r="A447" s="63" t="s">
        <v>694</v>
      </c>
      <c r="B447" s="63" t="s">
        <v>695</v>
      </c>
      <c r="C447" s="36">
        <v>4301011774</v>
      </c>
      <c r="D447" s="592">
        <v>4680115884502</v>
      </c>
      <c r="E447" s="59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6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94"/>
      <c r="R447" s="594"/>
      <c r="S447" s="594"/>
      <c r="T447" s="59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>
      <c r="A448" s="63" t="s">
        <v>697</v>
      </c>
      <c r="B448" s="63" t="s">
        <v>698</v>
      </c>
      <c r="C448" s="36">
        <v>4301011771</v>
      </c>
      <c r="D448" s="592">
        <v>4607091389104</v>
      </c>
      <c r="E448" s="592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6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94"/>
      <c r="R448" s="594"/>
      <c r="S448" s="594"/>
      <c r="T448" s="595"/>
      <c r="U448" s="39" t="s">
        <v>45</v>
      </c>
      <c r="V448" s="39" t="s">
        <v>45</v>
      </c>
      <c r="W448" s="40" t="s">
        <v>0</v>
      </c>
      <c r="X448" s="58">
        <v>280</v>
      </c>
      <c r="Y448" s="55">
        <f t="shared" si="68"/>
        <v>285.12</v>
      </c>
      <c r="Z448" s="41">
        <f t="shared" si="69"/>
        <v>0.64583999999999997</v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299.09090909090907</v>
      </c>
      <c r="BN448" s="78">
        <f t="shared" si="71"/>
        <v>304.55999999999995</v>
      </c>
      <c r="BO448" s="78">
        <f t="shared" si="72"/>
        <v>0.50990675990675993</v>
      </c>
      <c r="BP448" s="78">
        <f t="shared" si="73"/>
        <v>0.51923076923076927</v>
      </c>
    </row>
    <row r="449" spans="1:68" ht="16.5" customHeight="1">
      <c r="A449" s="63" t="s">
        <v>700</v>
      </c>
      <c r="B449" s="63" t="s">
        <v>701</v>
      </c>
      <c r="C449" s="36">
        <v>4301011799</v>
      </c>
      <c r="D449" s="592">
        <v>4680115884519</v>
      </c>
      <c r="E449" s="592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94"/>
      <c r="R449" s="594"/>
      <c r="S449" s="594"/>
      <c r="T449" s="59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>
      <c r="A450" s="63" t="s">
        <v>703</v>
      </c>
      <c r="B450" s="63" t="s">
        <v>704</v>
      </c>
      <c r="C450" s="36">
        <v>4301012125</v>
      </c>
      <c r="D450" s="592">
        <v>4680115886391</v>
      </c>
      <c r="E450" s="592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6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94"/>
      <c r="R450" s="594"/>
      <c r="S450" s="594"/>
      <c r="T450" s="59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>
      <c r="A451" s="63" t="s">
        <v>705</v>
      </c>
      <c r="B451" s="63" t="s">
        <v>706</v>
      </c>
      <c r="C451" s="36">
        <v>4301012035</v>
      </c>
      <c r="D451" s="592">
        <v>4680115880603</v>
      </c>
      <c r="E451" s="592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94"/>
      <c r="R451" s="594"/>
      <c r="S451" s="594"/>
      <c r="T451" s="595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>
      <c r="A452" s="63" t="s">
        <v>705</v>
      </c>
      <c r="B452" s="63" t="s">
        <v>707</v>
      </c>
      <c r="C452" s="36">
        <v>4301011778</v>
      </c>
      <c r="D452" s="592">
        <v>4680115880603</v>
      </c>
      <c r="E452" s="592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94"/>
      <c r="R452" s="594"/>
      <c r="S452" s="594"/>
      <c r="T452" s="59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>
      <c r="A453" s="63" t="s">
        <v>708</v>
      </c>
      <c r="B453" s="63" t="s">
        <v>709</v>
      </c>
      <c r="C453" s="36">
        <v>4301012036</v>
      </c>
      <c r="D453" s="592">
        <v>4680115882782</v>
      </c>
      <c r="E453" s="592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94"/>
      <c r="R453" s="594"/>
      <c r="S453" s="594"/>
      <c r="T453" s="59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>
      <c r="A454" s="63" t="s">
        <v>710</v>
      </c>
      <c r="B454" s="63" t="s">
        <v>711</v>
      </c>
      <c r="C454" s="36">
        <v>4301012050</v>
      </c>
      <c r="D454" s="592">
        <v>4680115885479</v>
      </c>
      <c r="E454" s="592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63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94"/>
      <c r="R454" s="594"/>
      <c r="S454" s="594"/>
      <c r="T454" s="59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>
      <c r="A455" s="63" t="s">
        <v>712</v>
      </c>
      <c r="B455" s="63" t="s">
        <v>713</v>
      </c>
      <c r="C455" s="36">
        <v>4301012034</v>
      </c>
      <c r="D455" s="592">
        <v>4607091389982</v>
      </c>
      <c r="E455" s="592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6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94"/>
      <c r="R455" s="594"/>
      <c r="S455" s="594"/>
      <c r="T455" s="59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712</v>
      </c>
      <c r="B456" s="63" t="s">
        <v>714</v>
      </c>
      <c r="C456" s="36">
        <v>4301011784</v>
      </c>
      <c r="D456" s="592">
        <v>4607091389982</v>
      </c>
      <c r="E456" s="592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6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94"/>
      <c r="R456" s="594"/>
      <c r="S456" s="594"/>
      <c r="T456" s="59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>
      <c r="A457" s="599"/>
      <c r="B457" s="599"/>
      <c r="C457" s="599"/>
      <c r="D457" s="599"/>
      <c r="E457" s="599"/>
      <c r="F457" s="599"/>
      <c r="G457" s="599"/>
      <c r="H457" s="599"/>
      <c r="I457" s="599"/>
      <c r="J457" s="599"/>
      <c r="K457" s="599"/>
      <c r="L457" s="599"/>
      <c r="M457" s="599"/>
      <c r="N457" s="599"/>
      <c r="O457" s="600"/>
      <c r="P457" s="596" t="s">
        <v>40</v>
      </c>
      <c r="Q457" s="597"/>
      <c r="R457" s="597"/>
      <c r="S457" s="597"/>
      <c r="T457" s="597"/>
      <c r="U457" s="597"/>
      <c r="V457" s="598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113.63636363636363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115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1.3754</v>
      </c>
      <c r="AA457" s="67"/>
      <c r="AB457" s="67"/>
      <c r="AC457" s="67"/>
    </row>
    <row r="458" spans="1:68">
      <c r="A458" s="599"/>
      <c r="B458" s="599"/>
      <c r="C458" s="599"/>
      <c r="D458" s="599"/>
      <c r="E458" s="599"/>
      <c r="F458" s="599"/>
      <c r="G458" s="599"/>
      <c r="H458" s="599"/>
      <c r="I458" s="599"/>
      <c r="J458" s="599"/>
      <c r="K458" s="599"/>
      <c r="L458" s="599"/>
      <c r="M458" s="599"/>
      <c r="N458" s="599"/>
      <c r="O458" s="600"/>
      <c r="P458" s="596" t="s">
        <v>40</v>
      </c>
      <c r="Q458" s="597"/>
      <c r="R458" s="597"/>
      <c r="S458" s="597"/>
      <c r="T458" s="597"/>
      <c r="U458" s="597"/>
      <c r="V458" s="598"/>
      <c r="W458" s="42" t="s">
        <v>0</v>
      </c>
      <c r="X458" s="43">
        <f>IFERROR(SUM(X444:X456),"0")</f>
        <v>600</v>
      </c>
      <c r="Y458" s="43">
        <f>IFERROR(SUM(Y444:Y456),"0")</f>
        <v>607.20000000000005</v>
      </c>
      <c r="Z458" s="42"/>
      <c r="AA458" s="67"/>
      <c r="AB458" s="67"/>
      <c r="AC458" s="67"/>
    </row>
    <row r="459" spans="1:68" ht="14.25" customHeight="1">
      <c r="A459" s="591" t="s">
        <v>153</v>
      </c>
      <c r="B459" s="591"/>
      <c r="C459" s="591"/>
      <c r="D459" s="591"/>
      <c r="E459" s="591"/>
      <c r="F459" s="591"/>
      <c r="G459" s="591"/>
      <c r="H459" s="591"/>
      <c r="I459" s="591"/>
      <c r="J459" s="591"/>
      <c r="K459" s="591"/>
      <c r="L459" s="591"/>
      <c r="M459" s="591"/>
      <c r="N459" s="591"/>
      <c r="O459" s="591"/>
      <c r="P459" s="591"/>
      <c r="Q459" s="591"/>
      <c r="R459" s="591"/>
      <c r="S459" s="591"/>
      <c r="T459" s="591"/>
      <c r="U459" s="591"/>
      <c r="V459" s="591"/>
      <c r="W459" s="591"/>
      <c r="X459" s="591"/>
      <c r="Y459" s="591"/>
      <c r="Z459" s="591"/>
      <c r="AA459" s="66"/>
      <c r="AB459" s="66"/>
      <c r="AC459" s="80"/>
    </row>
    <row r="460" spans="1:68" ht="16.5" customHeight="1">
      <c r="A460" s="63" t="s">
        <v>715</v>
      </c>
      <c r="B460" s="63" t="s">
        <v>716</v>
      </c>
      <c r="C460" s="36">
        <v>4301020334</v>
      </c>
      <c r="D460" s="592">
        <v>4607091388930</v>
      </c>
      <c r="E460" s="59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6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94"/>
      <c r="R460" s="594"/>
      <c r="S460" s="594"/>
      <c r="T460" s="595"/>
      <c r="U460" s="39" t="s">
        <v>45</v>
      </c>
      <c r="V460" s="39" t="s">
        <v>45</v>
      </c>
      <c r="W460" s="40" t="s">
        <v>0</v>
      </c>
      <c r="X460" s="58">
        <v>310</v>
      </c>
      <c r="Y460" s="55">
        <f>IFERROR(IF(X460="",0,CEILING((X460/$H460),1)*$H460),"")</f>
        <v>311.52000000000004</v>
      </c>
      <c r="Z460" s="41">
        <f>IFERROR(IF(Y460=0,"",ROUNDUP(Y460/H460,0)*0.01196),"")</f>
        <v>0.70564000000000004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331.13636363636357</v>
      </c>
      <c r="BN460" s="78">
        <f>IFERROR(Y460*I460/H460,"0")</f>
        <v>332.76</v>
      </c>
      <c r="BO460" s="78">
        <f>IFERROR(1/J460*(X460/H460),"0")</f>
        <v>0.56453962703962701</v>
      </c>
      <c r="BP460" s="78">
        <f>IFERROR(1/J460*(Y460/H460),"0")</f>
        <v>0.5673076923076924</v>
      </c>
    </row>
    <row r="461" spans="1:68" ht="16.5" customHeight="1">
      <c r="A461" s="63" t="s">
        <v>718</v>
      </c>
      <c r="B461" s="63" t="s">
        <v>719</v>
      </c>
      <c r="C461" s="36">
        <v>4301020384</v>
      </c>
      <c r="D461" s="592">
        <v>4680115886407</v>
      </c>
      <c r="E461" s="592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6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94"/>
      <c r="R461" s="594"/>
      <c r="S461" s="594"/>
      <c r="T461" s="59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>
      <c r="A462" s="63" t="s">
        <v>720</v>
      </c>
      <c r="B462" s="63" t="s">
        <v>721</v>
      </c>
      <c r="C462" s="36">
        <v>4301020385</v>
      </c>
      <c r="D462" s="592">
        <v>4680115880054</v>
      </c>
      <c r="E462" s="592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6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94"/>
      <c r="R462" s="594"/>
      <c r="S462" s="594"/>
      <c r="T462" s="59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>
      <c r="A463" s="599"/>
      <c r="B463" s="599"/>
      <c r="C463" s="599"/>
      <c r="D463" s="599"/>
      <c r="E463" s="599"/>
      <c r="F463" s="599"/>
      <c r="G463" s="599"/>
      <c r="H463" s="599"/>
      <c r="I463" s="599"/>
      <c r="J463" s="599"/>
      <c r="K463" s="599"/>
      <c r="L463" s="599"/>
      <c r="M463" s="599"/>
      <c r="N463" s="599"/>
      <c r="O463" s="600"/>
      <c r="P463" s="596" t="s">
        <v>40</v>
      </c>
      <c r="Q463" s="597"/>
      <c r="R463" s="597"/>
      <c r="S463" s="597"/>
      <c r="T463" s="597"/>
      <c r="U463" s="597"/>
      <c r="V463" s="598"/>
      <c r="W463" s="42" t="s">
        <v>39</v>
      </c>
      <c r="X463" s="43">
        <f>IFERROR(X460/H460,"0")+IFERROR(X461/H461,"0")+IFERROR(X462/H462,"0")</f>
        <v>58.712121212121211</v>
      </c>
      <c r="Y463" s="43">
        <f>IFERROR(Y460/H460,"0")+IFERROR(Y461/H461,"0")+IFERROR(Y462/H462,"0")</f>
        <v>59.000000000000007</v>
      </c>
      <c r="Z463" s="43">
        <f>IFERROR(IF(Z460="",0,Z460),"0")+IFERROR(IF(Z461="",0,Z461),"0")+IFERROR(IF(Z462="",0,Z462),"0")</f>
        <v>0.70564000000000004</v>
      </c>
      <c r="AA463" s="67"/>
      <c r="AB463" s="67"/>
      <c r="AC463" s="67"/>
    </row>
    <row r="464" spans="1:68">
      <c r="A464" s="599"/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600"/>
      <c r="P464" s="596" t="s">
        <v>40</v>
      </c>
      <c r="Q464" s="597"/>
      <c r="R464" s="597"/>
      <c r="S464" s="597"/>
      <c r="T464" s="597"/>
      <c r="U464" s="597"/>
      <c r="V464" s="598"/>
      <c r="W464" s="42" t="s">
        <v>0</v>
      </c>
      <c r="X464" s="43">
        <f>IFERROR(SUM(X460:X462),"0")</f>
        <v>310</v>
      </c>
      <c r="Y464" s="43">
        <f>IFERROR(SUM(Y460:Y462),"0")</f>
        <v>311.52000000000004</v>
      </c>
      <c r="Z464" s="42"/>
      <c r="AA464" s="67"/>
      <c r="AB464" s="67"/>
      <c r="AC464" s="67"/>
    </row>
    <row r="465" spans="1:68" ht="14.25" customHeight="1">
      <c r="A465" s="591" t="s">
        <v>78</v>
      </c>
      <c r="B465" s="591"/>
      <c r="C465" s="591"/>
      <c r="D465" s="591"/>
      <c r="E465" s="591"/>
      <c r="F465" s="591"/>
      <c r="G465" s="591"/>
      <c r="H465" s="591"/>
      <c r="I465" s="591"/>
      <c r="J465" s="591"/>
      <c r="K465" s="591"/>
      <c r="L465" s="591"/>
      <c r="M465" s="591"/>
      <c r="N465" s="591"/>
      <c r="O465" s="591"/>
      <c r="P465" s="591"/>
      <c r="Q465" s="591"/>
      <c r="R465" s="591"/>
      <c r="S465" s="591"/>
      <c r="T465" s="591"/>
      <c r="U465" s="591"/>
      <c r="V465" s="591"/>
      <c r="W465" s="591"/>
      <c r="X465" s="591"/>
      <c r="Y465" s="591"/>
      <c r="Z465" s="591"/>
      <c r="AA465" s="66"/>
      <c r="AB465" s="66"/>
      <c r="AC465" s="80"/>
    </row>
    <row r="466" spans="1:68" ht="27" customHeight="1">
      <c r="A466" s="63" t="s">
        <v>722</v>
      </c>
      <c r="B466" s="63" t="s">
        <v>723</v>
      </c>
      <c r="C466" s="36">
        <v>4301031349</v>
      </c>
      <c r="D466" s="592">
        <v>4680115883116</v>
      </c>
      <c r="E466" s="59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6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94"/>
      <c r="R466" s="594"/>
      <c r="S466" s="594"/>
      <c r="T466" s="595"/>
      <c r="U466" s="39" t="s">
        <v>45</v>
      </c>
      <c r="V466" s="39" t="s">
        <v>45</v>
      </c>
      <c r="W466" s="40" t="s">
        <v>0</v>
      </c>
      <c r="X466" s="58">
        <v>110</v>
      </c>
      <c r="Y466" s="55">
        <f t="shared" ref="Y466:Y472" si="74">IFERROR(IF(X466="",0,CEILING((X466/$H466),1)*$H466),"")</f>
        <v>110.88000000000001</v>
      </c>
      <c r="Z466" s="41">
        <f>IFERROR(IF(Y466=0,"",ROUNDUP(Y466/H466,0)*0.01196),"")</f>
        <v>0.25115999999999999</v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117.49999999999999</v>
      </c>
      <c r="BN466" s="78">
        <f t="shared" ref="BN466:BN472" si="76">IFERROR(Y466*I466/H466,"0")</f>
        <v>118.44</v>
      </c>
      <c r="BO466" s="78">
        <f t="shared" ref="BO466:BO472" si="77">IFERROR(1/J466*(X466/H466),"0")</f>
        <v>0.20032051282051283</v>
      </c>
      <c r="BP466" s="78">
        <f t="shared" ref="BP466:BP472" si="78">IFERROR(1/J466*(Y466/H466),"0")</f>
        <v>0.20192307692307693</v>
      </c>
    </row>
    <row r="467" spans="1:68" ht="27" customHeight="1">
      <c r="A467" s="63" t="s">
        <v>725</v>
      </c>
      <c r="B467" s="63" t="s">
        <v>726</v>
      </c>
      <c r="C467" s="36">
        <v>4301031350</v>
      </c>
      <c r="D467" s="592">
        <v>4680115883093</v>
      </c>
      <c r="E467" s="59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94"/>
      <c r="R467" s="594"/>
      <c r="S467" s="594"/>
      <c r="T467" s="595"/>
      <c r="U467" s="39" t="s">
        <v>45</v>
      </c>
      <c r="V467" s="39" t="s">
        <v>45</v>
      </c>
      <c r="W467" s="40" t="s">
        <v>0</v>
      </c>
      <c r="X467" s="58">
        <v>70</v>
      </c>
      <c r="Y467" s="55">
        <f t="shared" si="74"/>
        <v>73.92</v>
      </c>
      <c r="Z467" s="41">
        <f>IFERROR(IF(Y467=0,"",ROUNDUP(Y467/H467,0)*0.01196),"")</f>
        <v>0.16744000000000001</v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74.772727272727266</v>
      </c>
      <c r="BN467" s="78">
        <f t="shared" si="76"/>
        <v>78.959999999999994</v>
      </c>
      <c r="BO467" s="78">
        <f t="shared" si="77"/>
        <v>0.12747668997668998</v>
      </c>
      <c r="BP467" s="78">
        <f t="shared" si="78"/>
        <v>0.13461538461538464</v>
      </c>
    </row>
    <row r="468" spans="1:68" ht="27" customHeight="1">
      <c r="A468" s="63" t="s">
        <v>728</v>
      </c>
      <c r="B468" s="63" t="s">
        <v>729</v>
      </c>
      <c r="C468" s="36">
        <v>4301031353</v>
      </c>
      <c r="D468" s="592">
        <v>4680115883109</v>
      </c>
      <c r="E468" s="59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6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94"/>
      <c r="R468" s="594"/>
      <c r="S468" s="594"/>
      <c r="T468" s="595"/>
      <c r="U468" s="39" t="s">
        <v>45</v>
      </c>
      <c r="V468" s="39" t="s">
        <v>45</v>
      </c>
      <c r="W468" s="40" t="s">
        <v>0</v>
      </c>
      <c r="X468" s="58">
        <v>140</v>
      </c>
      <c r="Y468" s="55">
        <f t="shared" si="74"/>
        <v>142.56</v>
      </c>
      <c r="Z468" s="41">
        <f>IFERROR(IF(Y468=0,"",ROUNDUP(Y468/H468,0)*0.01196),"")</f>
        <v>0.32291999999999998</v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149.54545454545453</v>
      </c>
      <c r="BN468" s="78">
        <f t="shared" si="76"/>
        <v>152.27999999999997</v>
      </c>
      <c r="BO468" s="78">
        <f t="shared" si="77"/>
        <v>0.25495337995337997</v>
      </c>
      <c r="BP468" s="78">
        <f t="shared" si="78"/>
        <v>0.25961538461538464</v>
      </c>
    </row>
    <row r="469" spans="1:68" ht="27" customHeight="1">
      <c r="A469" s="63" t="s">
        <v>731</v>
      </c>
      <c r="B469" s="63" t="s">
        <v>732</v>
      </c>
      <c r="C469" s="36">
        <v>4301031419</v>
      </c>
      <c r="D469" s="592">
        <v>4680115882072</v>
      </c>
      <c r="E469" s="592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94"/>
      <c r="R469" s="594"/>
      <c r="S469" s="594"/>
      <c r="T469" s="59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>
      <c r="A470" s="63" t="s">
        <v>731</v>
      </c>
      <c r="B470" s="63" t="s">
        <v>733</v>
      </c>
      <c r="C470" s="36">
        <v>4301031351</v>
      </c>
      <c r="D470" s="592">
        <v>4680115882072</v>
      </c>
      <c r="E470" s="592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6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94"/>
      <c r="R470" s="594"/>
      <c r="S470" s="594"/>
      <c r="T470" s="59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>
      <c r="A471" s="63" t="s">
        <v>734</v>
      </c>
      <c r="B471" s="63" t="s">
        <v>735</v>
      </c>
      <c r="C471" s="36">
        <v>4301031418</v>
      </c>
      <c r="D471" s="592">
        <v>4680115882102</v>
      </c>
      <c r="E471" s="592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6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94"/>
      <c r="R471" s="594"/>
      <c r="S471" s="594"/>
      <c r="T471" s="59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>
      <c r="A472" s="63" t="s">
        <v>736</v>
      </c>
      <c r="B472" s="63" t="s">
        <v>737</v>
      </c>
      <c r="C472" s="36">
        <v>4301031417</v>
      </c>
      <c r="D472" s="592">
        <v>4680115882096</v>
      </c>
      <c r="E472" s="592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94"/>
      <c r="R472" s="594"/>
      <c r="S472" s="594"/>
      <c r="T472" s="59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>
      <c r="A473" s="599"/>
      <c r="B473" s="599"/>
      <c r="C473" s="599"/>
      <c r="D473" s="599"/>
      <c r="E473" s="599"/>
      <c r="F473" s="599"/>
      <c r="G473" s="599"/>
      <c r="H473" s="599"/>
      <c r="I473" s="599"/>
      <c r="J473" s="599"/>
      <c r="K473" s="599"/>
      <c r="L473" s="599"/>
      <c r="M473" s="599"/>
      <c r="N473" s="599"/>
      <c r="O473" s="600"/>
      <c r="P473" s="596" t="s">
        <v>40</v>
      </c>
      <c r="Q473" s="597"/>
      <c r="R473" s="597"/>
      <c r="S473" s="597"/>
      <c r="T473" s="597"/>
      <c r="U473" s="597"/>
      <c r="V473" s="598"/>
      <c r="W473" s="42" t="s">
        <v>39</v>
      </c>
      <c r="X473" s="43">
        <f>IFERROR(X466/H466,"0")+IFERROR(X467/H467,"0")+IFERROR(X468/H468,"0")+IFERROR(X469/H469,"0")+IFERROR(X470/H470,"0")+IFERROR(X471/H471,"0")+IFERROR(X472/H472,"0")</f>
        <v>60.606060606060609</v>
      </c>
      <c r="Y473" s="43">
        <f>IFERROR(Y466/H466,"0")+IFERROR(Y467/H467,"0")+IFERROR(Y468/H468,"0")+IFERROR(Y469/H469,"0")+IFERROR(Y470/H470,"0")+IFERROR(Y471/H471,"0")+IFERROR(Y472/H472,"0")</f>
        <v>62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0.74151999999999996</v>
      </c>
      <c r="AA473" s="67"/>
      <c r="AB473" s="67"/>
      <c r="AC473" s="67"/>
    </row>
    <row r="474" spans="1:68">
      <c r="A474" s="599"/>
      <c r="B474" s="599"/>
      <c r="C474" s="599"/>
      <c r="D474" s="599"/>
      <c r="E474" s="599"/>
      <c r="F474" s="599"/>
      <c r="G474" s="599"/>
      <c r="H474" s="599"/>
      <c r="I474" s="599"/>
      <c r="J474" s="599"/>
      <c r="K474" s="599"/>
      <c r="L474" s="599"/>
      <c r="M474" s="599"/>
      <c r="N474" s="599"/>
      <c r="O474" s="600"/>
      <c r="P474" s="596" t="s">
        <v>40</v>
      </c>
      <c r="Q474" s="597"/>
      <c r="R474" s="597"/>
      <c r="S474" s="597"/>
      <c r="T474" s="597"/>
      <c r="U474" s="597"/>
      <c r="V474" s="598"/>
      <c r="W474" s="42" t="s">
        <v>0</v>
      </c>
      <c r="X474" s="43">
        <f>IFERROR(SUM(X466:X472),"0")</f>
        <v>320</v>
      </c>
      <c r="Y474" s="43">
        <f>IFERROR(SUM(Y466:Y472),"0")</f>
        <v>327.36</v>
      </c>
      <c r="Z474" s="42"/>
      <c r="AA474" s="67"/>
      <c r="AB474" s="67"/>
      <c r="AC474" s="67"/>
    </row>
    <row r="475" spans="1:68" ht="14.25" customHeight="1">
      <c r="A475" s="591" t="s">
        <v>85</v>
      </c>
      <c r="B475" s="591"/>
      <c r="C475" s="591"/>
      <c r="D475" s="591"/>
      <c r="E475" s="591"/>
      <c r="F475" s="591"/>
      <c r="G475" s="591"/>
      <c r="H475" s="591"/>
      <c r="I475" s="591"/>
      <c r="J475" s="591"/>
      <c r="K475" s="591"/>
      <c r="L475" s="591"/>
      <c r="M475" s="591"/>
      <c r="N475" s="591"/>
      <c r="O475" s="591"/>
      <c r="P475" s="591"/>
      <c r="Q475" s="591"/>
      <c r="R475" s="591"/>
      <c r="S475" s="591"/>
      <c r="T475" s="591"/>
      <c r="U475" s="591"/>
      <c r="V475" s="591"/>
      <c r="W475" s="591"/>
      <c r="X475" s="591"/>
      <c r="Y475" s="591"/>
      <c r="Z475" s="591"/>
      <c r="AA475" s="66"/>
      <c r="AB475" s="66"/>
      <c r="AC475" s="80"/>
    </row>
    <row r="476" spans="1:68" ht="16.5" customHeight="1">
      <c r="A476" s="63" t="s">
        <v>738</v>
      </c>
      <c r="B476" s="63" t="s">
        <v>739</v>
      </c>
      <c r="C476" s="36">
        <v>4301051232</v>
      </c>
      <c r="D476" s="592">
        <v>4607091383409</v>
      </c>
      <c r="E476" s="592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6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94"/>
      <c r="R476" s="594"/>
      <c r="S476" s="594"/>
      <c r="T476" s="59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>
      <c r="A477" s="63" t="s">
        <v>741</v>
      </c>
      <c r="B477" s="63" t="s">
        <v>742</v>
      </c>
      <c r="C477" s="36">
        <v>4301051233</v>
      </c>
      <c r="D477" s="592">
        <v>4607091383416</v>
      </c>
      <c r="E477" s="592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6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94"/>
      <c r="R477" s="594"/>
      <c r="S477" s="594"/>
      <c r="T477" s="59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744</v>
      </c>
      <c r="B478" s="63" t="s">
        <v>745</v>
      </c>
      <c r="C478" s="36">
        <v>4301051064</v>
      </c>
      <c r="D478" s="592">
        <v>4680115883536</v>
      </c>
      <c r="E478" s="592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94"/>
      <c r="R478" s="594"/>
      <c r="S478" s="594"/>
      <c r="T478" s="59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>
      <c r="A479" s="599"/>
      <c r="B479" s="599"/>
      <c r="C479" s="599"/>
      <c r="D479" s="599"/>
      <c r="E479" s="599"/>
      <c r="F479" s="599"/>
      <c r="G479" s="599"/>
      <c r="H479" s="599"/>
      <c r="I479" s="599"/>
      <c r="J479" s="599"/>
      <c r="K479" s="599"/>
      <c r="L479" s="599"/>
      <c r="M479" s="599"/>
      <c r="N479" s="599"/>
      <c r="O479" s="600"/>
      <c r="P479" s="596" t="s">
        <v>40</v>
      </c>
      <c r="Q479" s="597"/>
      <c r="R479" s="597"/>
      <c r="S479" s="597"/>
      <c r="T479" s="597"/>
      <c r="U479" s="597"/>
      <c r="V479" s="598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>
      <c r="A480" s="599"/>
      <c r="B480" s="599"/>
      <c r="C480" s="599"/>
      <c r="D480" s="599"/>
      <c r="E480" s="599"/>
      <c r="F480" s="599"/>
      <c r="G480" s="599"/>
      <c r="H480" s="599"/>
      <c r="I480" s="599"/>
      <c r="J480" s="599"/>
      <c r="K480" s="599"/>
      <c r="L480" s="599"/>
      <c r="M480" s="599"/>
      <c r="N480" s="599"/>
      <c r="O480" s="600"/>
      <c r="P480" s="596" t="s">
        <v>40</v>
      </c>
      <c r="Q480" s="597"/>
      <c r="R480" s="597"/>
      <c r="S480" s="597"/>
      <c r="T480" s="597"/>
      <c r="U480" s="597"/>
      <c r="V480" s="598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>
      <c r="A481" s="591" t="s">
        <v>188</v>
      </c>
      <c r="B481" s="591"/>
      <c r="C481" s="591"/>
      <c r="D481" s="591"/>
      <c r="E481" s="591"/>
      <c r="F481" s="591"/>
      <c r="G481" s="591"/>
      <c r="H481" s="591"/>
      <c r="I481" s="591"/>
      <c r="J481" s="591"/>
      <c r="K481" s="591"/>
      <c r="L481" s="591"/>
      <c r="M481" s="591"/>
      <c r="N481" s="591"/>
      <c r="O481" s="591"/>
      <c r="P481" s="591"/>
      <c r="Q481" s="591"/>
      <c r="R481" s="591"/>
      <c r="S481" s="591"/>
      <c r="T481" s="591"/>
      <c r="U481" s="591"/>
      <c r="V481" s="591"/>
      <c r="W481" s="591"/>
      <c r="X481" s="591"/>
      <c r="Y481" s="591"/>
      <c r="Z481" s="591"/>
      <c r="AA481" s="66"/>
      <c r="AB481" s="66"/>
      <c r="AC481" s="80"/>
    </row>
    <row r="482" spans="1:68" ht="27" customHeight="1">
      <c r="A482" s="63" t="s">
        <v>747</v>
      </c>
      <c r="B482" s="63" t="s">
        <v>748</v>
      </c>
      <c r="C482" s="36">
        <v>4301060450</v>
      </c>
      <c r="D482" s="592">
        <v>4680115885035</v>
      </c>
      <c r="E482" s="592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6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94"/>
      <c r="R482" s="594"/>
      <c r="S482" s="594"/>
      <c r="T482" s="59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99"/>
      <c r="B483" s="599"/>
      <c r="C483" s="599"/>
      <c r="D483" s="599"/>
      <c r="E483" s="599"/>
      <c r="F483" s="599"/>
      <c r="G483" s="599"/>
      <c r="H483" s="599"/>
      <c r="I483" s="599"/>
      <c r="J483" s="599"/>
      <c r="K483" s="599"/>
      <c r="L483" s="599"/>
      <c r="M483" s="599"/>
      <c r="N483" s="599"/>
      <c r="O483" s="600"/>
      <c r="P483" s="596" t="s">
        <v>40</v>
      </c>
      <c r="Q483" s="597"/>
      <c r="R483" s="597"/>
      <c r="S483" s="597"/>
      <c r="T483" s="597"/>
      <c r="U483" s="597"/>
      <c r="V483" s="598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>
      <c r="A484" s="599"/>
      <c r="B484" s="599"/>
      <c r="C484" s="599"/>
      <c r="D484" s="599"/>
      <c r="E484" s="599"/>
      <c r="F484" s="599"/>
      <c r="G484" s="599"/>
      <c r="H484" s="599"/>
      <c r="I484" s="599"/>
      <c r="J484" s="599"/>
      <c r="K484" s="599"/>
      <c r="L484" s="599"/>
      <c r="M484" s="599"/>
      <c r="N484" s="599"/>
      <c r="O484" s="600"/>
      <c r="P484" s="596" t="s">
        <v>40</v>
      </c>
      <c r="Q484" s="597"/>
      <c r="R484" s="597"/>
      <c r="S484" s="597"/>
      <c r="T484" s="597"/>
      <c r="U484" s="597"/>
      <c r="V484" s="598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>
      <c r="A485" s="621" t="s">
        <v>750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54"/>
      <c r="AB485" s="54"/>
      <c r="AC485" s="54"/>
    </row>
    <row r="486" spans="1:68" ht="16.5" customHeight="1">
      <c r="A486" s="590" t="s">
        <v>750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65"/>
      <c r="AB486" s="65"/>
      <c r="AC486" s="79"/>
    </row>
    <row r="487" spans="1:68" ht="14.25" customHeight="1">
      <c r="A487" s="591" t="s">
        <v>114</v>
      </c>
      <c r="B487" s="591"/>
      <c r="C487" s="591"/>
      <c r="D487" s="591"/>
      <c r="E487" s="591"/>
      <c r="F487" s="591"/>
      <c r="G487" s="591"/>
      <c r="H487" s="591"/>
      <c r="I487" s="591"/>
      <c r="J487" s="591"/>
      <c r="K487" s="591"/>
      <c r="L487" s="591"/>
      <c r="M487" s="591"/>
      <c r="N487" s="591"/>
      <c r="O487" s="591"/>
      <c r="P487" s="591"/>
      <c r="Q487" s="591"/>
      <c r="R487" s="591"/>
      <c r="S487" s="591"/>
      <c r="T487" s="591"/>
      <c r="U487" s="591"/>
      <c r="V487" s="591"/>
      <c r="W487" s="591"/>
      <c r="X487" s="591"/>
      <c r="Y487" s="591"/>
      <c r="Z487" s="591"/>
      <c r="AA487" s="66"/>
      <c r="AB487" s="66"/>
      <c r="AC487" s="80"/>
    </row>
    <row r="488" spans="1:68" ht="27" customHeight="1">
      <c r="A488" s="63" t="s">
        <v>751</v>
      </c>
      <c r="B488" s="63" t="s">
        <v>752</v>
      </c>
      <c r="C488" s="36">
        <v>4301011763</v>
      </c>
      <c r="D488" s="592">
        <v>4640242181011</v>
      </c>
      <c r="E488" s="592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617" t="s">
        <v>753</v>
      </c>
      <c r="Q488" s="594"/>
      <c r="R488" s="594"/>
      <c r="S488" s="594"/>
      <c r="T488" s="59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755</v>
      </c>
      <c r="B489" s="63" t="s">
        <v>756</v>
      </c>
      <c r="C489" s="36">
        <v>4301011585</v>
      </c>
      <c r="D489" s="592">
        <v>4640242180441</v>
      </c>
      <c r="E489" s="592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18" t="s">
        <v>757</v>
      </c>
      <c r="Q489" s="594"/>
      <c r="R489" s="594"/>
      <c r="S489" s="594"/>
      <c r="T489" s="59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759</v>
      </c>
      <c r="B490" s="63" t="s">
        <v>760</v>
      </c>
      <c r="C490" s="36">
        <v>4301011584</v>
      </c>
      <c r="D490" s="592">
        <v>4640242180564</v>
      </c>
      <c r="E490" s="592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9" t="s">
        <v>761</v>
      </c>
      <c r="Q490" s="594"/>
      <c r="R490" s="594"/>
      <c r="S490" s="594"/>
      <c r="T490" s="59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599"/>
      <c r="B491" s="599"/>
      <c r="C491" s="599"/>
      <c r="D491" s="599"/>
      <c r="E491" s="599"/>
      <c r="F491" s="599"/>
      <c r="G491" s="599"/>
      <c r="H491" s="599"/>
      <c r="I491" s="599"/>
      <c r="J491" s="599"/>
      <c r="K491" s="599"/>
      <c r="L491" s="599"/>
      <c r="M491" s="599"/>
      <c r="N491" s="599"/>
      <c r="O491" s="600"/>
      <c r="P491" s="596" t="s">
        <v>40</v>
      </c>
      <c r="Q491" s="597"/>
      <c r="R491" s="597"/>
      <c r="S491" s="597"/>
      <c r="T491" s="597"/>
      <c r="U491" s="597"/>
      <c r="V491" s="598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>
      <c r="A492" s="599"/>
      <c r="B492" s="599"/>
      <c r="C492" s="599"/>
      <c r="D492" s="599"/>
      <c r="E492" s="599"/>
      <c r="F492" s="599"/>
      <c r="G492" s="599"/>
      <c r="H492" s="599"/>
      <c r="I492" s="599"/>
      <c r="J492" s="599"/>
      <c r="K492" s="599"/>
      <c r="L492" s="599"/>
      <c r="M492" s="599"/>
      <c r="N492" s="599"/>
      <c r="O492" s="600"/>
      <c r="P492" s="596" t="s">
        <v>40</v>
      </c>
      <c r="Q492" s="597"/>
      <c r="R492" s="597"/>
      <c r="S492" s="597"/>
      <c r="T492" s="597"/>
      <c r="U492" s="597"/>
      <c r="V492" s="598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>
      <c r="A493" s="591" t="s">
        <v>153</v>
      </c>
      <c r="B493" s="591"/>
      <c r="C493" s="591"/>
      <c r="D493" s="591"/>
      <c r="E493" s="591"/>
      <c r="F493" s="591"/>
      <c r="G493" s="591"/>
      <c r="H493" s="591"/>
      <c r="I493" s="591"/>
      <c r="J493" s="591"/>
      <c r="K493" s="591"/>
      <c r="L493" s="591"/>
      <c r="M493" s="591"/>
      <c r="N493" s="591"/>
      <c r="O493" s="591"/>
      <c r="P493" s="591"/>
      <c r="Q493" s="591"/>
      <c r="R493" s="591"/>
      <c r="S493" s="591"/>
      <c r="T493" s="591"/>
      <c r="U493" s="591"/>
      <c r="V493" s="591"/>
      <c r="W493" s="591"/>
      <c r="X493" s="591"/>
      <c r="Y493" s="591"/>
      <c r="Z493" s="591"/>
      <c r="AA493" s="66"/>
      <c r="AB493" s="66"/>
      <c r="AC493" s="80"/>
    </row>
    <row r="494" spans="1:68" ht="27" customHeight="1">
      <c r="A494" s="63" t="s">
        <v>763</v>
      </c>
      <c r="B494" s="63" t="s">
        <v>764</v>
      </c>
      <c r="C494" s="36">
        <v>4301020269</v>
      </c>
      <c r="D494" s="592">
        <v>4640242180519</v>
      </c>
      <c r="E494" s="592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613" t="s">
        <v>765</v>
      </c>
      <c r="Q494" s="594"/>
      <c r="R494" s="594"/>
      <c r="S494" s="594"/>
      <c r="T494" s="59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763</v>
      </c>
      <c r="B495" s="63" t="s">
        <v>767</v>
      </c>
      <c r="C495" s="36">
        <v>4301020400</v>
      </c>
      <c r="D495" s="592">
        <v>4640242180519</v>
      </c>
      <c r="E495" s="592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614" t="s">
        <v>768</v>
      </c>
      <c r="Q495" s="594"/>
      <c r="R495" s="594"/>
      <c r="S495" s="594"/>
      <c r="T495" s="595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>
      <c r="A496" s="63" t="s">
        <v>770</v>
      </c>
      <c r="B496" s="63" t="s">
        <v>771</v>
      </c>
      <c r="C496" s="36">
        <v>4301020260</v>
      </c>
      <c r="D496" s="592">
        <v>4640242180526</v>
      </c>
      <c r="E496" s="592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615" t="s">
        <v>772</v>
      </c>
      <c r="Q496" s="594"/>
      <c r="R496" s="594"/>
      <c r="S496" s="594"/>
      <c r="T496" s="59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773</v>
      </c>
      <c r="B497" s="63" t="s">
        <v>774</v>
      </c>
      <c r="C497" s="36">
        <v>4301020295</v>
      </c>
      <c r="D497" s="592">
        <v>4640242181363</v>
      </c>
      <c r="E497" s="592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616" t="s">
        <v>775</v>
      </c>
      <c r="Q497" s="594"/>
      <c r="R497" s="594"/>
      <c r="S497" s="594"/>
      <c r="T497" s="595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0"/>
      <c r="P498" s="596" t="s">
        <v>40</v>
      </c>
      <c r="Q498" s="597"/>
      <c r="R498" s="597"/>
      <c r="S498" s="597"/>
      <c r="T498" s="597"/>
      <c r="U498" s="597"/>
      <c r="V498" s="598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>
      <c r="A499" s="599"/>
      <c r="B499" s="599"/>
      <c r="C499" s="599"/>
      <c r="D499" s="599"/>
      <c r="E499" s="599"/>
      <c r="F499" s="599"/>
      <c r="G499" s="599"/>
      <c r="H499" s="599"/>
      <c r="I499" s="599"/>
      <c r="J499" s="599"/>
      <c r="K499" s="599"/>
      <c r="L499" s="599"/>
      <c r="M499" s="599"/>
      <c r="N499" s="599"/>
      <c r="O499" s="600"/>
      <c r="P499" s="596" t="s">
        <v>40</v>
      </c>
      <c r="Q499" s="597"/>
      <c r="R499" s="597"/>
      <c r="S499" s="597"/>
      <c r="T499" s="597"/>
      <c r="U499" s="597"/>
      <c r="V499" s="598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>
      <c r="A500" s="591" t="s">
        <v>78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6"/>
      <c r="AB500" s="66"/>
      <c r="AC500" s="80"/>
    </row>
    <row r="501" spans="1:68" ht="27" customHeight="1">
      <c r="A501" s="63" t="s">
        <v>777</v>
      </c>
      <c r="B501" s="63" t="s">
        <v>778</v>
      </c>
      <c r="C501" s="36">
        <v>4301031280</v>
      </c>
      <c r="D501" s="592">
        <v>4640242180816</v>
      </c>
      <c r="E501" s="592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611" t="s">
        <v>779</v>
      </c>
      <c r="Q501" s="594"/>
      <c r="R501" s="594"/>
      <c r="S501" s="594"/>
      <c r="T501" s="595"/>
      <c r="U501" s="39" t="s">
        <v>45</v>
      </c>
      <c r="V501" s="39" t="s">
        <v>45</v>
      </c>
      <c r="W501" s="40" t="s">
        <v>0</v>
      </c>
      <c r="X501" s="58">
        <v>75</v>
      </c>
      <c r="Y501" s="55">
        <f>IFERROR(IF(X501="",0,CEILING((X501/$H501),1)*$H501),"")</f>
        <v>75.600000000000009</v>
      </c>
      <c r="Z501" s="41">
        <f>IFERROR(IF(Y501=0,"",ROUNDUP(Y501/H501,0)*0.00902),"")</f>
        <v>0.16236</v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79.821428571428569</v>
      </c>
      <c r="BN501" s="78">
        <f>IFERROR(Y501*I501/H501,"0")</f>
        <v>80.459999999999994</v>
      </c>
      <c r="BO501" s="78">
        <f>IFERROR(1/J501*(X501/H501),"0")</f>
        <v>0.13528138528138528</v>
      </c>
      <c r="BP501" s="78">
        <f>IFERROR(1/J501*(Y501/H501),"0")</f>
        <v>0.13636363636363635</v>
      </c>
    </row>
    <row r="502" spans="1:68" ht="27" customHeight="1">
      <c r="A502" s="63" t="s">
        <v>781</v>
      </c>
      <c r="B502" s="63" t="s">
        <v>782</v>
      </c>
      <c r="C502" s="36">
        <v>4301031244</v>
      </c>
      <c r="D502" s="592">
        <v>4640242180595</v>
      </c>
      <c r="E502" s="592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612" t="s">
        <v>783</v>
      </c>
      <c r="Q502" s="594"/>
      <c r="R502" s="594"/>
      <c r="S502" s="594"/>
      <c r="T502" s="595"/>
      <c r="U502" s="39" t="s">
        <v>45</v>
      </c>
      <c r="V502" s="39" t="s">
        <v>45</v>
      </c>
      <c r="W502" s="40" t="s">
        <v>0</v>
      </c>
      <c r="X502" s="58">
        <v>60</v>
      </c>
      <c r="Y502" s="55">
        <f>IFERROR(IF(X502="",0,CEILING((X502/$H502),1)*$H502),"")</f>
        <v>63</v>
      </c>
      <c r="Z502" s="41">
        <f>IFERROR(IF(Y502=0,"",ROUNDUP(Y502/H502,0)*0.00902),"")</f>
        <v>0.1353</v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63.857142857142854</v>
      </c>
      <c r="BN502" s="78">
        <f>IFERROR(Y502*I502/H502,"0")</f>
        <v>67.049999999999983</v>
      </c>
      <c r="BO502" s="78">
        <f>IFERROR(1/J502*(X502/H502),"0")</f>
        <v>0.10822510822510822</v>
      </c>
      <c r="BP502" s="78">
        <f>IFERROR(1/J502*(Y502/H502),"0")</f>
        <v>0.11363636363636365</v>
      </c>
    </row>
    <row r="503" spans="1:68">
      <c r="A503" s="599"/>
      <c r="B503" s="599"/>
      <c r="C503" s="599"/>
      <c r="D503" s="599"/>
      <c r="E503" s="599"/>
      <c r="F503" s="599"/>
      <c r="G503" s="599"/>
      <c r="H503" s="599"/>
      <c r="I503" s="599"/>
      <c r="J503" s="599"/>
      <c r="K503" s="599"/>
      <c r="L503" s="599"/>
      <c r="M503" s="599"/>
      <c r="N503" s="599"/>
      <c r="O503" s="600"/>
      <c r="P503" s="596" t="s">
        <v>40</v>
      </c>
      <c r="Q503" s="597"/>
      <c r="R503" s="597"/>
      <c r="S503" s="597"/>
      <c r="T503" s="597"/>
      <c r="U503" s="597"/>
      <c r="V503" s="598"/>
      <c r="W503" s="42" t="s">
        <v>39</v>
      </c>
      <c r="X503" s="43">
        <f>IFERROR(X501/H501,"0")+IFERROR(X502/H502,"0")</f>
        <v>32.142857142857139</v>
      </c>
      <c r="Y503" s="43">
        <f>IFERROR(Y501/H501,"0")+IFERROR(Y502/H502,"0")</f>
        <v>33</v>
      </c>
      <c r="Z503" s="43">
        <f>IFERROR(IF(Z501="",0,Z501),"0")+IFERROR(IF(Z502="",0,Z502),"0")</f>
        <v>0.29766000000000004</v>
      </c>
      <c r="AA503" s="67"/>
      <c r="AB503" s="67"/>
      <c r="AC503" s="67"/>
    </row>
    <row r="504" spans="1:68">
      <c r="A504" s="599"/>
      <c r="B504" s="599"/>
      <c r="C504" s="599"/>
      <c r="D504" s="599"/>
      <c r="E504" s="599"/>
      <c r="F504" s="599"/>
      <c r="G504" s="599"/>
      <c r="H504" s="599"/>
      <c r="I504" s="599"/>
      <c r="J504" s="599"/>
      <c r="K504" s="599"/>
      <c r="L504" s="599"/>
      <c r="M504" s="599"/>
      <c r="N504" s="599"/>
      <c r="O504" s="600"/>
      <c r="P504" s="596" t="s">
        <v>40</v>
      </c>
      <c r="Q504" s="597"/>
      <c r="R504" s="597"/>
      <c r="S504" s="597"/>
      <c r="T504" s="597"/>
      <c r="U504" s="597"/>
      <c r="V504" s="598"/>
      <c r="W504" s="42" t="s">
        <v>0</v>
      </c>
      <c r="X504" s="43">
        <f>IFERROR(SUM(X501:X502),"0")</f>
        <v>135</v>
      </c>
      <c r="Y504" s="43">
        <f>IFERROR(SUM(Y501:Y502),"0")</f>
        <v>138.60000000000002</v>
      </c>
      <c r="Z504" s="42"/>
      <c r="AA504" s="67"/>
      <c r="AB504" s="67"/>
      <c r="AC504" s="67"/>
    </row>
    <row r="505" spans="1:68" ht="14.25" customHeight="1">
      <c r="A505" s="591" t="s">
        <v>85</v>
      </c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1"/>
      <c r="P505" s="591"/>
      <c r="Q505" s="591"/>
      <c r="R505" s="591"/>
      <c r="S505" s="591"/>
      <c r="T505" s="591"/>
      <c r="U505" s="591"/>
      <c r="V505" s="591"/>
      <c r="W505" s="591"/>
      <c r="X505" s="591"/>
      <c r="Y505" s="591"/>
      <c r="Z505" s="591"/>
      <c r="AA505" s="66"/>
      <c r="AB505" s="66"/>
      <c r="AC505" s="80"/>
    </row>
    <row r="506" spans="1:68" ht="27" customHeight="1">
      <c r="A506" s="63" t="s">
        <v>785</v>
      </c>
      <c r="B506" s="63" t="s">
        <v>786</v>
      </c>
      <c r="C506" s="36">
        <v>4301052046</v>
      </c>
      <c r="D506" s="592">
        <v>4640242180533</v>
      </c>
      <c r="E506" s="592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609" t="s">
        <v>787</v>
      </c>
      <c r="Q506" s="594"/>
      <c r="R506" s="594"/>
      <c r="S506" s="594"/>
      <c r="T506" s="595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785</v>
      </c>
      <c r="B507" s="63" t="s">
        <v>789</v>
      </c>
      <c r="C507" s="36">
        <v>4301051887</v>
      </c>
      <c r="D507" s="592">
        <v>4640242180533</v>
      </c>
      <c r="E507" s="592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610" t="s">
        <v>787</v>
      </c>
      <c r="Q507" s="594"/>
      <c r="R507" s="594"/>
      <c r="S507" s="594"/>
      <c r="T507" s="595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>
      <c r="A508" s="599"/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600"/>
      <c r="P508" s="596" t="s">
        <v>40</v>
      </c>
      <c r="Q508" s="597"/>
      <c r="R508" s="597"/>
      <c r="S508" s="597"/>
      <c r="T508" s="597"/>
      <c r="U508" s="597"/>
      <c r="V508" s="598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>
      <c r="A509" s="599"/>
      <c r="B509" s="599"/>
      <c r="C509" s="599"/>
      <c r="D509" s="599"/>
      <c r="E509" s="599"/>
      <c r="F509" s="599"/>
      <c r="G509" s="599"/>
      <c r="H509" s="599"/>
      <c r="I509" s="599"/>
      <c r="J509" s="599"/>
      <c r="K509" s="599"/>
      <c r="L509" s="599"/>
      <c r="M509" s="599"/>
      <c r="N509" s="599"/>
      <c r="O509" s="600"/>
      <c r="P509" s="596" t="s">
        <v>40</v>
      </c>
      <c r="Q509" s="597"/>
      <c r="R509" s="597"/>
      <c r="S509" s="597"/>
      <c r="T509" s="597"/>
      <c r="U509" s="597"/>
      <c r="V509" s="598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>
      <c r="A510" s="591" t="s">
        <v>188</v>
      </c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1"/>
      <c r="P510" s="591"/>
      <c r="Q510" s="591"/>
      <c r="R510" s="591"/>
      <c r="S510" s="591"/>
      <c r="T510" s="591"/>
      <c r="U510" s="591"/>
      <c r="V510" s="591"/>
      <c r="W510" s="591"/>
      <c r="X510" s="591"/>
      <c r="Y510" s="591"/>
      <c r="Z510" s="591"/>
      <c r="AA510" s="66"/>
      <c r="AB510" s="66"/>
      <c r="AC510" s="80"/>
    </row>
    <row r="511" spans="1:68" ht="27" customHeight="1">
      <c r="A511" s="63" t="s">
        <v>790</v>
      </c>
      <c r="B511" s="63" t="s">
        <v>791</v>
      </c>
      <c r="C511" s="36">
        <v>4301060496</v>
      </c>
      <c r="D511" s="592">
        <v>4640242180120</v>
      </c>
      <c r="E511" s="592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605" t="s">
        <v>792</v>
      </c>
      <c r="Q511" s="594"/>
      <c r="R511" s="594"/>
      <c r="S511" s="594"/>
      <c r="T511" s="59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>
      <c r="A512" s="63" t="s">
        <v>790</v>
      </c>
      <c r="B512" s="63" t="s">
        <v>794</v>
      </c>
      <c r="C512" s="36">
        <v>4301060485</v>
      </c>
      <c r="D512" s="592">
        <v>4640242180120</v>
      </c>
      <c r="E512" s="592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606" t="s">
        <v>795</v>
      </c>
      <c r="Q512" s="594"/>
      <c r="R512" s="594"/>
      <c r="S512" s="594"/>
      <c r="T512" s="595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>
      <c r="A513" s="63" t="s">
        <v>796</v>
      </c>
      <c r="B513" s="63" t="s">
        <v>797</v>
      </c>
      <c r="C513" s="36">
        <v>4301060498</v>
      </c>
      <c r="D513" s="592">
        <v>4640242180137</v>
      </c>
      <c r="E513" s="592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607" t="s">
        <v>798</v>
      </c>
      <c r="Q513" s="594"/>
      <c r="R513" s="594"/>
      <c r="S513" s="594"/>
      <c r="T513" s="595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>
      <c r="A514" s="63" t="s">
        <v>796</v>
      </c>
      <c r="B514" s="63" t="s">
        <v>800</v>
      </c>
      <c r="C514" s="36">
        <v>4301060486</v>
      </c>
      <c r="D514" s="592">
        <v>4640242180137</v>
      </c>
      <c r="E514" s="592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608" t="s">
        <v>801</v>
      </c>
      <c r="Q514" s="594"/>
      <c r="R514" s="594"/>
      <c r="S514" s="594"/>
      <c r="T514" s="59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599"/>
      <c r="B515" s="599"/>
      <c r="C515" s="599"/>
      <c r="D515" s="599"/>
      <c r="E515" s="599"/>
      <c r="F515" s="599"/>
      <c r="G515" s="599"/>
      <c r="H515" s="599"/>
      <c r="I515" s="599"/>
      <c r="J515" s="599"/>
      <c r="K515" s="599"/>
      <c r="L515" s="599"/>
      <c r="M515" s="599"/>
      <c r="N515" s="599"/>
      <c r="O515" s="600"/>
      <c r="P515" s="596" t="s">
        <v>40</v>
      </c>
      <c r="Q515" s="597"/>
      <c r="R515" s="597"/>
      <c r="S515" s="597"/>
      <c r="T515" s="597"/>
      <c r="U515" s="597"/>
      <c r="V515" s="598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>
      <c r="A516" s="599"/>
      <c r="B516" s="599"/>
      <c r="C516" s="599"/>
      <c r="D516" s="599"/>
      <c r="E516" s="599"/>
      <c r="F516" s="599"/>
      <c r="G516" s="599"/>
      <c r="H516" s="599"/>
      <c r="I516" s="599"/>
      <c r="J516" s="599"/>
      <c r="K516" s="599"/>
      <c r="L516" s="599"/>
      <c r="M516" s="599"/>
      <c r="N516" s="599"/>
      <c r="O516" s="600"/>
      <c r="P516" s="596" t="s">
        <v>40</v>
      </c>
      <c r="Q516" s="597"/>
      <c r="R516" s="597"/>
      <c r="S516" s="597"/>
      <c r="T516" s="597"/>
      <c r="U516" s="597"/>
      <c r="V516" s="598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>
      <c r="A517" s="590" t="s">
        <v>802</v>
      </c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  <c r="V517" s="590"/>
      <c r="W517" s="590"/>
      <c r="X517" s="590"/>
      <c r="Y517" s="590"/>
      <c r="Z517" s="590"/>
      <c r="AA517" s="65"/>
      <c r="AB517" s="65"/>
      <c r="AC517" s="79"/>
    </row>
    <row r="518" spans="1:68" ht="14.25" customHeight="1">
      <c r="A518" s="591" t="s">
        <v>153</v>
      </c>
      <c r="B518" s="591"/>
      <c r="C518" s="591"/>
      <c r="D518" s="591"/>
      <c r="E518" s="591"/>
      <c r="F518" s="591"/>
      <c r="G518" s="591"/>
      <c r="H518" s="591"/>
      <c r="I518" s="591"/>
      <c r="J518" s="591"/>
      <c r="K518" s="591"/>
      <c r="L518" s="591"/>
      <c r="M518" s="591"/>
      <c r="N518" s="591"/>
      <c r="O518" s="591"/>
      <c r="P518" s="591"/>
      <c r="Q518" s="591"/>
      <c r="R518" s="591"/>
      <c r="S518" s="591"/>
      <c r="T518" s="591"/>
      <c r="U518" s="591"/>
      <c r="V518" s="591"/>
      <c r="W518" s="591"/>
      <c r="X518" s="591"/>
      <c r="Y518" s="591"/>
      <c r="Z518" s="591"/>
      <c r="AA518" s="66"/>
      <c r="AB518" s="66"/>
      <c r="AC518" s="80"/>
    </row>
    <row r="519" spans="1:68" ht="27" customHeight="1">
      <c r="A519" s="63" t="s">
        <v>803</v>
      </c>
      <c r="B519" s="63" t="s">
        <v>804</v>
      </c>
      <c r="C519" s="36">
        <v>4301020314</v>
      </c>
      <c r="D519" s="592">
        <v>4640242180090</v>
      </c>
      <c r="E519" s="592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593" t="s">
        <v>805</v>
      </c>
      <c r="Q519" s="594"/>
      <c r="R519" s="594"/>
      <c r="S519" s="594"/>
      <c r="T519" s="595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>
      <c r="A520" s="599"/>
      <c r="B520" s="599"/>
      <c r="C520" s="599"/>
      <c r="D520" s="599"/>
      <c r="E520" s="599"/>
      <c r="F520" s="599"/>
      <c r="G520" s="599"/>
      <c r="H520" s="599"/>
      <c r="I520" s="599"/>
      <c r="J520" s="599"/>
      <c r="K520" s="599"/>
      <c r="L520" s="599"/>
      <c r="M520" s="599"/>
      <c r="N520" s="599"/>
      <c r="O520" s="600"/>
      <c r="P520" s="596" t="s">
        <v>40</v>
      </c>
      <c r="Q520" s="597"/>
      <c r="R520" s="597"/>
      <c r="S520" s="597"/>
      <c r="T520" s="597"/>
      <c r="U520" s="597"/>
      <c r="V520" s="598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>
      <c r="A521" s="599"/>
      <c r="B521" s="599"/>
      <c r="C521" s="599"/>
      <c r="D521" s="599"/>
      <c r="E521" s="599"/>
      <c r="F521" s="599"/>
      <c r="G521" s="599"/>
      <c r="H521" s="599"/>
      <c r="I521" s="599"/>
      <c r="J521" s="599"/>
      <c r="K521" s="599"/>
      <c r="L521" s="599"/>
      <c r="M521" s="599"/>
      <c r="N521" s="599"/>
      <c r="O521" s="600"/>
      <c r="P521" s="596" t="s">
        <v>40</v>
      </c>
      <c r="Q521" s="597"/>
      <c r="R521" s="597"/>
      <c r="S521" s="597"/>
      <c r="T521" s="597"/>
      <c r="U521" s="597"/>
      <c r="V521" s="598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>
      <c r="A522" s="599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4"/>
      <c r="P522" s="601" t="s">
        <v>33</v>
      </c>
      <c r="Q522" s="602"/>
      <c r="R522" s="602"/>
      <c r="S522" s="602"/>
      <c r="T522" s="602"/>
      <c r="U522" s="602"/>
      <c r="V522" s="603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18035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18142.920000000002</v>
      </c>
      <c r="Z522" s="42"/>
      <c r="AA522" s="67"/>
      <c r="AB522" s="67"/>
      <c r="AC522" s="67"/>
    </row>
    <row r="523" spans="1:68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4"/>
      <c r="P523" s="601" t="s">
        <v>34</v>
      </c>
      <c r="Q523" s="602"/>
      <c r="R523" s="602"/>
      <c r="S523" s="602"/>
      <c r="T523" s="602"/>
      <c r="U523" s="602"/>
      <c r="V523" s="603"/>
      <c r="W523" s="42" t="s">
        <v>0</v>
      </c>
      <c r="X523" s="43">
        <f>IFERROR(SUM(BM22:BM519),"0")</f>
        <v>18759.714897929836</v>
      </c>
      <c r="Y523" s="43">
        <f>IFERROR(SUM(BN22:BN519),"0")</f>
        <v>18873.971999999994</v>
      </c>
      <c r="Z523" s="42"/>
      <c r="AA523" s="67"/>
      <c r="AB523" s="67"/>
      <c r="AC523" s="67"/>
    </row>
    <row r="524" spans="1:68">
      <c r="A524" s="599"/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604"/>
      <c r="P524" s="601" t="s">
        <v>35</v>
      </c>
      <c r="Q524" s="602"/>
      <c r="R524" s="602"/>
      <c r="S524" s="602"/>
      <c r="T524" s="602"/>
      <c r="U524" s="602"/>
      <c r="V524" s="603"/>
      <c r="W524" s="42" t="s">
        <v>20</v>
      </c>
      <c r="X524" s="44">
        <f>ROUNDUP(SUM(BO22:BO519),0)</f>
        <v>27</v>
      </c>
      <c r="Y524" s="44">
        <f>ROUNDUP(SUM(BP22:BP519),0)</f>
        <v>28</v>
      </c>
      <c r="Z524" s="42"/>
      <c r="AA524" s="67"/>
      <c r="AB524" s="67"/>
      <c r="AC524" s="67"/>
    </row>
    <row r="525" spans="1:68">
      <c r="A525" s="599"/>
      <c r="B525" s="599"/>
      <c r="C525" s="599"/>
      <c r="D525" s="599"/>
      <c r="E525" s="599"/>
      <c r="F525" s="599"/>
      <c r="G525" s="599"/>
      <c r="H525" s="599"/>
      <c r="I525" s="599"/>
      <c r="J525" s="599"/>
      <c r="K525" s="599"/>
      <c r="L525" s="599"/>
      <c r="M525" s="599"/>
      <c r="N525" s="599"/>
      <c r="O525" s="604"/>
      <c r="P525" s="601" t="s">
        <v>36</v>
      </c>
      <c r="Q525" s="602"/>
      <c r="R525" s="602"/>
      <c r="S525" s="602"/>
      <c r="T525" s="602"/>
      <c r="U525" s="602"/>
      <c r="V525" s="603"/>
      <c r="W525" s="42" t="s">
        <v>0</v>
      </c>
      <c r="X525" s="43">
        <f>GrossWeightTotal+PalletQtyTotal*25</f>
        <v>19434.714897929836</v>
      </c>
      <c r="Y525" s="43">
        <f>GrossWeightTotalR+PalletQtyTotalR*25</f>
        <v>19573.971999999994</v>
      </c>
      <c r="Z525" s="42"/>
      <c r="AA525" s="67"/>
      <c r="AB525" s="67"/>
      <c r="AC525" s="67"/>
    </row>
    <row r="526" spans="1:68">
      <c r="A526" s="599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99"/>
      <c r="O526" s="604"/>
      <c r="P526" s="601" t="s">
        <v>37</v>
      </c>
      <c r="Q526" s="602"/>
      <c r="R526" s="602"/>
      <c r="S526" s="602"/>
      <c r="T526" s="602"/>
      <c r="U526" s="602"/>
      <c r="V526" s="603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1847.083846787496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1865</v>
      </c>
      <c r="Z526" s="42"/>
      <c r="AA526" s="67"/>
      <c r="AB526" s="67"/>
      <c r="AC526" s="67"/>
    </row>
    <row r="527" spans="1:68" ht="14.25">
      <c r="A527" s="599"/>
      <c r="B527" s="599"/>
      <c r="C527" s="599"/>
      <c r="D527" s="599"/>
      <c r="E527" s="599"/>
      <c r="F527" s="599"/>
      <c r="G527" s="599"/>
      <c r="H527" s="599"/>
      <c r="I527" s="599"/>
      <c r="J527" s="599"/>
      <c r="K527" s="599"/>
      <c r="L527" s="599"/>
      <c r="M527" s="599"/>
      <c r="N527" s="599"/>
      <c r="O527" s="604"/>
      <c r="P527" s="601" t="s">
        <v>38</v>
      </c>
      <c r="Q527" s="602"/>
      <c r="R527" s="602"/>
      <c r="S527" s="602"/>
      <c r="T527" s="602"/>
      <c r="U527" s="602"/>
      <c r="V527" s="603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29.874319999999997</v>
      </c>
      <c r="AA527" s="67"/>
      <c r="AB527" s="67"/>
      <c r="AC527" s="67"/>
    </row>
    <row r="528" spans="1:68" ht="13.5" thickBot="1"/>
    <row r="529" spans="1:32" ht="409.6" thickTop="1" thickBot="1">
      <c r="A529" s="46" t="s">
        <v>9</v>
      </c>
      <c r="B529" s="85" t="s">
        <v>77</v>
      </c>
      <c r="C529" s="586" t="s">
        <v>112</v>
      </c>
      <c r="D529" s="586" t="s">
        <v>112</v>
      </c>
      <c r="E529" s="586" t="s">
        <v>112</v>
      </c>
      <c r="F529" s="586" t="s">
        <v>112</v>
      </c>
      <c r="G529" s="586" t="s">
        <v>112</v>
      </c>
      <c r="H529" s="586" t="s">
        <v>112</v>
      </c>
      <c r="I529" s="586" t="s">
        <v>282</v>
      </c>
      <c r="J529" s="586" t="s">
        <v>282</v>
      </c>
      <c r="K529" s="586" t="s">
        <v>282</v>
      </c>
      <c r="L529" s="586" t="s">
        <v>282</v>
      </c>
      <c r="M529" s="586" t="s">
        <v>282</v>
      </c>
      <c r="N529" s="587"/>
      <c r="O529" s="586" t="s">
        <v>282</v>
      </c>
      <c r="P529" s="586" t="s">
        <v>282</v>
      </c>
      <c r="Q529" s="586" t="s">
        <v>282</v>
      </c>
      <c r="R529" s="586" t="s">
        <v>282</v>
      </c>
      <c r="S529" s="586" t="s">
        <v>282</v>
      </c>
      <c r="T529" s="586" t="s">
        <v>282</v>
      </c>
      <c r="U529" s="586" t="s">
        <v>568</v>
      </c>
      <c r="V529" s="586" t="s">
        <v>568</v>
      </c>
      <c r="W529" s="586" t="s">
        <v>625</v>
      </c>
      <c r="X529" s="586" t="s">
        <v>625</v>
      </c>
      <c r="Y529" s="586" t="s">
        <v>625</v>
      </c>
      <c r="Z529" s="586" t="s">
        <v>625</v>
      </c>
      <c r="AA529" s="85" t="s">
        <v>684</v>
      </c>
      <c r="AB529" s="586" t="s">
        <v>750</v>
      </c>
      <c r="AC529" s="586" t="s">
        <v>750</v>
      </c>
      <c r="AF529" s="1"/>
    </row>
    <row r="530" spans="1:32" ht="14.25" customHeight="1" thickTop="1">
      <c r="A530" s="588" t="s">
        <v>10</v>
      </c>
      <c r="B530" s="586" t="s">
        <v>77</v>
      </c>
      <c r="C530" s="586" t="s">
        <v>113</v>
      </c>
      <c r="D530" s="586" t="s">
        <v>133</v>
      </c>
      <c r="E530" s="586" t="s">
        <v>195</v>
      </c>
      <c r="F530" s="586" t="s">
        <v>220</v>
      </c>
      <c r="G530" s="586" t="s">
        <v>258</v>
      </c>
      <c r="H530" s="586" t="s">
        <v>112</v>
      </c>
      <c r="I530" s="586" t="s">
        <v>283</v>
      </c>
      <c r="J530" s="586" t="s">
        <v>323</v>
      </c>
      <c r="K530" s="586" t="s">
        <v>384</v>
      </c>
      <c r="L530" s="586" t="s">
        <v>420</v>
      </c>
      <c r="M530" s="586" t="s">
        <v>436</v>
      </c>
      <c r="N530" s="1"/>
      <c r="O530" s="586" t="s">
        <v>449</v>
      </c>
      <c r="P530" s="586" t="s">
        <v>459</v>
      </c>
      <c r="Q530" s="586" t="s">
        <v>466</v>
      </c>
      <c r="R530" s="586" t="s">
        <v>470</v>
      </c>
      <c r="S530" s="586" t="s">
        <v>475</v>
      </c>
      <c r="T530" s="586" t="s">
        <v>558</v>
      </c>
      <c r="U530" s="586" t="s">
        <v>569</v>
      </c>
      <c r="V530" s="586" t="s">
        <v>603</v>
      </c>
      <c r="W530" s="586" t="s">
        <v>626</v>
      </c>
      <c r="X530" s="586" t="s">
        <v>658</v>
      </c>
      <c r="Y530" s="586" t="s">
        <v>676</v>
      </c>
      <c r="Z530" s="586" t="s">
        <v>680</v>
      </c>
      <c r="AA530" s="586" t="s">
        <v>684</v>
      </c>
      <c r="AB530" s="586" t="s">
        <v>750</v>
      </c>
      <c r="AC530" s="586" t="s">
        <v>802</v>
      </c>
      <c r="AF530" s="1"/>
    </row>
    <row r="531" spans="1:32" ht="13.5" thickBot="1">
      <c r="A531" s="589"/>
      <c r="B531" s="586"/>
      <c r="C531" s="586"/>
      <c r="D531" s="586"/>
      <c r="E531" s="586"/>
      <c r="F531" s="586"/>
      <c r="G531" s="586"/>
      <c r="H531" s="586"/>
      <c r="I531" s="586"/>
      <c r="J531" s="586"/>
      <c r="K531" s="586"/>
      <c r="L531" s="586"/>
      <c r="M531" s="586"/>
      <c r="N531" s="1"/>
      <c r="O531" s="586"/>
      <c r="P531" s="586"/>
      <c r="Q531" s="586"/>
      <c r="R531" s="586"/>
      <c r="S531" s="586"/>
      <c r="T531" s="586"/>
      <c r="U531" s="586"/>
      <c r="V531" s="586"/>
      <c r="W531" s="586"/>
      <c r="X531" s="586"/>
      <c r="Y531" s="586"/>
      <c r="Z531" s="586"/>
      <c r="AA531" s="586"/>
      <c r="AB531" s="586"/>
      <c r="AC531" s="586"/>
      <c r="AF531" s="1"/>
    </row>
    <row r="532" spans="1:32" ht="409.6" thickTop="1" thickBot="1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192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66</v>
      </c>
      <c r="G532" s="52">
        <f>IFERROR(Y135*1,"0")+IFERROR(Y136*1,"0")+IFERROR(Y140*1,"0")+IFERROR(Y141*1,"0")+IFERROR(Y145*1,"0")+IFERROR(Y146*1,"0")</f>
        <v>193.04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92.4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1642.2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43.2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266.39999999999998</v>
      </c>
      <c r="T532" s="52">
        <f>IFERROR(Y346*1,"0")+IFERROR(Y347*1,"0")+IFERROR(Y348*1,"0")</f>
        <v>40.5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13693</v>
      </c>
      <c r="V532" s="52">
        <f>IFERROR(Y379*1,"0")+IFERROR(Y380*1,"0")+IFERROR(Y381*1,"0")+IFERROR(Y382*1,"0")+IFERROR(Y386*1,"0")+IFERROR(Y390*1,"0")+IFERROR(Y391*1,"0")+IFERROR(Y395*1,"0")</f>
        <v>324.29999999999995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54</v>
      </c>
      <c r="X532" s="52">
        <f>IFERROR(Y420*1,"0")+IFERROR(Y421*1,"0")+IFERROR(Y425*1,"0")+IFERROR(Y426*1,"0")+IFERROR(Y427*1,"0")+IFERROR(Y428*1,"0")</f>
        <v>151.20000000000002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1246.0800000000002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138.60000000000002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807</v>
      </c>
      <c r="H1" s="9"/>
    </row>
    <row r="3" spans="2:8">
      <c r="B3" s="53" t="s">
        <v>808</v>
      </c>
      <c r="C3" s="53" t="s">
        <v>45</v>
      </c>
      <c r="D3" s="53" t="s">
        <v>45</v>
      </c>
      <c r="E3" s="53" t="s">
        <v>45</v>
      </c>
    </row>
    <row r="4" spans="2:8">
      <c r="B4" s="53" t="s">
        <v>809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810</v>
      </c>
      <c r="D6" s="53" t="s">
        <v>811</v>
      </c>
      <c r="E6" s="53" t="s">
        <v>45</v>
      </c>
    </row>
    <row r="8" spans="2:8">
      <c r="B8" s="53" t="s">
        <v>76</v>
      </c>
      <c r="C8" s="53" t="s">
        <v>810</v>
      </c>
      <c r="D8" s="53" t="s">
        <v>45</v>
      </c>
      <c r="E8" s="53" t="s">
        <v>45</v>
      </c>
    </row>
    <row r="10" spans="2:8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2025-06-03T07:10:30Z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