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AF1C9AA-FA18-4BDA-ADC1-70197F2A50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Y520" i="1"/>
  <c r="X520" i="1"/>
  <c r="BP519" i="1"/>
  <c r="BO519" i="1"/>
  <c r="BN519" i="1"/>
  <c r="BM519" i="1"/>
  <c r="Z519" i="1"/>
  <c r="Z520" i="1" s="1"/>
  <c r="Y519" i="1"/>
  <c r="AC532" i="1" s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Z453" i="1" s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0" i="1"/>
  <c r="X439" i="1"/>
  <c r="BO438" i="1"/>
  <c r="BM438" i="1"/>
  <c r="Y438" i="1"/>
  <c r="P438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Y422" i="1" s="1"/>
  <c r="P420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BO364" i="1"/>
  <c r="BM364" i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BO332" i="1"/>
  <c r="BM332" i="1"/>
  <c r="Y332" i="1"/>
  <c r="X330" i="1"/>
  <c r="X329" i="1"/>
  <c r="BO328" i="1"/>
  <c r="BM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R532" i="1" s="1"/>
  <c r="P294" i="1"/>
  <c r="X291" i="1"/>
  <c r="X290" i="1"/>
  <c r="BO289" i="1"/>
  <c r="BM289" i="1"/>
  <c r="Y289" i="1"/>
  <c r="Q532" i="1" s="1"/>
  <c r="P289" i="1"/>
  <c r="X286" i="1"/>
  <c r="X285" i="1"/>
  <c r="BO284" i="1"/>
  <c r="BM284" i="1"/>
  <c r="Y284" i="1"/>
  <c r="Y285" i="1" s="1"/>
  <c r="P284" i="1"/>
  <c r="X282" i="1"/>
  <c r="X281" i="1"/>
  <c r="BO280" i="1"/>
  <c r="BM280" i="1"/>
  <c r="Y280" i="1"/>
  <c r="P532" i="1" s="1"/>
  <c r="P280" i="1"/>
  <c r="X277" i="1"/>
  <c r="X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O532" i="1" s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L532" i="1" s="1"/>
  <c r="P256" i="1"/>
  <c r="X253" i="1"/>
  <c r="X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P247" i="1"/>
  <c r="X245" i="1"/>
  <c r="X244" i="1"/>
  <c r="BO243" i="1"/>
  <c r="BM243" i="1"/>
  <c r="Y243" i="1"/>
  <c r="Y244" i="1" s="1"/>
  <c r="P243" i="1"/>
  <c r="X241" i="1"/>
  <c r="X240" i="1"/>
  <c r="BO239" i="1"/>
  <c r="BM239" i="1"/>
  <c r="Y239" i="1"/>
  <c r="BP239" i="1" s="1"/>
  <c r="P239" i="1"/>
  <c r="BO238" i="1"/>
  <c r="BM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X226" i="1"/>
  <c r="X225" i="1"/>
  <c r="BO224" i="1"/>
  <c r="BM224" i="1"/>
  <c r="Y224" i="1"/>
  <c r="BP224" i="1" s="1"/>
  <c r="P224" i="1"/>
  <c r="BO223" i="1"/>
  <c r="BM223" i="1"/>
  <c r="Y223" i="1"/>
  <c r="P223" i="1"/>
  <c r="X221" i="1"/>
  <c r="X220" i="1"/>
  <c r="BO219" i="1"/>
  <c r="BM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Y221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Y209" i="1" s="1"/>
  <c r="P200" i="1"/>
  <c r="X198" i="1"/>
  <c r="X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P190" i="1"/>
  <c r="X187" i="1"/>
  <c r="X186" i="1"/>
  <c r="BO185" i="1"/>
  <c r="BM185" i="1"/>
  <c r="Y185" i="1"/>
  <c r="Y186" i="1" s="1"/>
  <c r="P185" i="1"/>
  <c r="X183" i="1"/>
  <c r="X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P179" i="1"/>
  <c r="X177" i="1"/>
  <c r="X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59" i="1"/>
  <c r="X158" i="1"/>
  <c r="BO157" i="1"/>
  <c r="BM157" i="1"/>
  <c r="Y157" i="1"/>
  <c r="BP157" i="1" s="1"/>
  <c r="P157" i="1"/>
  <c r="BO156" i="1"/>
  <c r="BM156" i="1"/>
  <c r="Y156" i="1"/>
  <c r="BP156" i="1" s="1"/>
  <c r="P156" i="1"/>
  <c r="BO155" i="1"/>
  <c r="BM155" i="1"/>
  <c r="Y155" i="1"/>
  <c r="Y158" i="1" s="1"/>
  <c r="P155" i="1"/>
  <c r="X153" i="1"/>
  <c r="X152" i="1"/>
  <c r="BO151" i="1"/>
  <c r="BM151" i="1"/>
  <c r="Y151" i="1"/>
  <c r="H532" i="1" s="1"/>
  <c r="P151" i="1"/>
  <c r="X148" i="1"/>
  <c r="X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X143" i="1"/>
  <c r="X142" i="1"/>
  <c r="BO141" i="1"/>
  <c r="BM141" i="1"/>
  <c r="Y141" i="1"/>
  <c r="BP141" i="1" s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O135" i="1"/>
  <c r="BM135" i="1"/>
  <c r="Y135" i="1"/>
  <c r="P135" i="1"/>
  <c r="X132" i="1"/>
  <c r="X131" i="1"/>
  <c r="BO130" i="1"/>
  <c r="BM130" i="1"/>
  <c r="Y130" i="1"/>
  <c r="BP130" i="1" s="1"/>
  <c r="P130" i="1"/>
  <c r="BO129" i="1"/>
  <c r="BM129" i="1"/>
  <c r="Y129" i="1"/>
  <c r="Y132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3" i="1" s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X87" i="1"/>
  <c r="X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P80" i="1"/>
  <c r="BP79" i="1"/>
  <c r="BO79" i="1"/>
  <c r="BN79" i="1"/>
  <c r="BM79" i="1"/>
  <c r="Z79" i="1"/>
  <c r="Y79" i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Y72" i="1" s="1"/>
  <c r="P70" i="1"/>
  <c r="BP69" i="1"/>
  <c r="BO69" i="1"/>
  <c r="BN69" i="1"/>
  <c r="BM69" i="1"/>
  <c r="Z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X60" i="1"/>
  <c r="X59" i="1"/>
  <c r="BO58" i="1"/>
  <c r="BM58" i="1"/>
  <c r="Y58" i="1"/>
  <c r="P58" i="1"/>
  <c r="BO57" i="1"/>
  <c r="BM57" i="1"/>
  <c r="Y57" i="1"/>
  <c r="BP57" i="1" s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32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A10" i="1" s="1"/>
  <c r="D7" i="1"/>
  <c r="Q6" i="1"/>
  <c r="P2" i="1"/>
  <c r="BP135" i="1" l="1"/>
  <c r="BN135" i="1"/>
  <c r="Z135" i="1"/>
  <c r="BP180" i="1"/>
  <c r="BN180" i="1"/>
  <c r="Z180" i="1"/>
  <c r="BP213" i="1"/>
  <c r="BN213" i="1"/>
  <c r="Z213" i="1"/>
  <c r="BP238" i="1"/>
  <c r="BN238" i="1"/>
  <c r="Z238" i="1"/>
  <c r="BP300" i="1"/>
  <c r="BN300" i="1"/>
  <c r="Z300" i="1"/>
  <c r="BP320" i="1"/>
  <c r="BN320" i="1"/>
  <c r="Z320" i="1"/>
  <c r="BP359" i="1"/>
  <c r="BN359" i="1"/>
  <c r="Z359" i="1"/>
  <c r="BP408" i="1"/>
  <c r="BN408" i="1"/>
  <c r="Z408" i="1"/>
  <c r="BP451" i="1"/>
  <c r="BN451" i="1"/>
  <c r="Z451" i="1"/>
  <c r="BP470" i="1"/>
  <c r="BN470" i="1"/>
  <c r="Z470" i="1"/>
  <c r="BP495" i="1"/>
  <c r="BN495" i="1"/>
  <c r="Z495" i="1"/>
  <c r="BP497" i="1"/>
  <c r="BN497" i="1"/>
  <c r="Z497" i="1"/>
  <c r="Z22" i="1"/>
  <c r="Z23" i="1" s="1"/>
  <c r="BN22" i="1"/>
  <c r="BP22" i="1"/>
  <c r="Z26" i="1"/>
  <c r="BN26" i="1"/>
  <c r="Y33" i="1"/>
  <c r="Z44" i="1"/>
  <c r="BN44" i="1"/>
  <c r="Z63" i="1"/>
  <c r="BN63" i="1"/>
  <c r="Z75" i="1"/>
  <c r="BN75" i="1"/>
  <c r="Z90" i="1"/>
  <c r="BN90" i="1"/>
  <c r="Z99" i="1"/>
  <c r="BN99" i="1"/>
  <c r="Z114" i="1"/>
  <c r="BN114" i="1"/>
  <c r="BP120" i="1"/>
  <c r="BN120" i="1"/>
  <c r="Z120" i="1"/>
  <c r="BP168" i="1"/>
  <c r="BN168" i="1"/>
  <c r="Z168" i="1"/>
  <c r="BP203" i="1"/>
  <c r="BN203" i="1"/>
  <c r="Z203" i="1"/>
  <c r="BP223" i="1"/>
  <c r="BN223" i="1"/>
  <c r="Z223" i="1"/>
  <c r="BP259" i="1"/>
  <c r="BN259" i="1"/>
  <c r="Z259" i="1"/>
  <c r="BP310" i="1"/>
  <c r="BN310" i="1"/>
  <c r="Z310" i="1"/>
  <c r="BP340" i="1"/>
  <c r="BN340" i="1"/>
  <c r="Z340" i="1"/>
  <c r="Y388" i="1"/>
  <c r="Y387" i="1"/>
  <c r="BP386" i="1"/>
  <c r="BN386" i="1"/>
  <c r="Z386" i="1"/>
  <c r="Z387" i="1" s="1"/>
  <c r="BP390" i="1"/>
  <c r="BN390" i="1"/>
  <c r="Z390" i="1"/>
  <c r="BP427" i="1"/>
  <c r="BN427" i="1"/>
  <c r="Z427" i="1"/>
  <c r="BP460" i="1"/>
  <c r="BN460" i="1"/>
  <c r="Z460" i="1"/>
  <c r="Y484" i="1"/>
  <c r="Y483" i="1"/>
  <c r="BP482" i="1"/>
  <c r="BN482" i="1"/>
  <c r="Z482" i="1"/>
  <c r="Z483" i="1" s="1"/>
  <c r="Y499" i="1"/>
  <c r="Y498" i="1"/>
  <c r="BP494" i="1"/>
  <c r="BN494" i="1"/>
  <c r="Z494" i="1"/>
  <c r="BP496" i="1"/>
  <c r="BN496" i="1"/>
  <c r="Z496" i="1"/>
  <c r="J532" i="1"/>
  <c r="K532" i="1"/>
  <c r="Y252" i="1"/>
  <c r="Y269" i="1"/>
  <c r="BP302" i="1"/>
  <c r="BN302" i="1"/>
  <c r="BP308" i="1"/>
  <c r="BN308" i="1"/>
  <c r="Z308" i="1"/>
  <c r="Y324" i="1"/>
  <c r="BP318" i="1"/>
  <c r="BN318" i="1"/>
  <c r="Z318" i="1"/>
  <c r="BP328" i="1"/>
  <c r="BN328" i="1"/>
  <c r="Z328" i="1"/>
  <c r="BP334" i="1"/>
  <c r="BN334" i="1"/>
  <c r="Z334" i="1"/>
  <c r="BP357" i="1"/>
  <c r="BN357" i="1"/>
  <c r="Z357" i="1"/>
  <c r="BP382" i="1"/>
  <c r="BN382" i="1"/>
  <c r="Z382" i="1"/>
  <c r="BP406" i="1"/>
  <c r="BN406" i="1"/>
  <c r="Z406" i="1"/>
  <c r="BP421" i="1"/>
  <c r="BN421" i="1"/>
  <c r="Z421" i="1"/>
  <c r="BP425" i="1"/>
  <c r="BN425" i="1"/>
  <c r="Z425" i="1"/>
  <c r="BP449" i="1"/>
  <c r="BN449" i="1"/>
  <c r="Z449" i="1"/>
  <c r="BP456" i="1"/>
  <c r="BN456" i="1"/>
  <c r="Z456" i="1"/>
  <c r="BP468" i="1"/>
  <c r="BN468" i="1"/>
  <c r="Z468" i="1"/>
  <c r="BP478" i="1"/>
  <c r="BN478" i="1"/>
  <c r="Z478" i="1"/>
  <c r="BP507" i="1"/>
  <c r="BN507" i="1"/>
  <c r="Z507" i="1"/>
  <c r="X522" i="1"/>
  <c r="Y32" i="1"/>
  <c r="Z28" i="1"/>
  <c r="BN28" i="1"/>
  <c r="Z42" i="1"/>
  <c r="BN42" i="1"/>
  <c r="Z48" i="1"/>
  <c r="Z49" i="1" s="1"/>
  <c r="BN48" i="1"/>
  <c r="BP48" i="1"/>
  <c r="Y49" i="1"/>
  <c r="Z53" i="1"/>
  <c r="BN53" i="1"/>
  <c r="Z57" i="1"/>
  <c r="BN57" i="1"/>
  <c r="Z65" i="1"/>
  <c r="BN65" i="1"/>
  <c r="Z71" i="1"/>
  <c r="BN71" i="1"/>
  <c r="Y81" i="1"/>
  <c r="Z77" i="1"/>
  <c r="BN77" i="1"/>
  <c r="Z85" i="1"/>
  <c r="BN85" i="1"/>
  <c r="Y94" i="1"/>
  <c r="Z92" i="1"/>
  <c r="BN92" i="1"/>
  <c r="Z97" i="1"/>
  <c r="BN97" i="1"/>
  <c r="Z101" i="1"/>
  <c r="BN101" i="1"/>
  <c r="F532" i="1"/>
  <c r="Z110" i="1"/>
  <c r="BN110" i="1"/>
  <c r="Y118" i="1"/>
  <c r="Z116" i="1"/>
  <c r="BN116" i="1"/>
  <c r="Y126" i="1"/>
  <c r="Z122" i="1"/>
  <c r="BN122" i="1"/>
  <c r="Z130" i="1"/>
  <c r="BN130" i="1"/>
  <c r="Z141" i="1"/>
  <c r="BN141" i="1"/>
  <c r="Y147" i="1"/>
  <c r="Z156" i="1"/>
  <c r="BN156" i="1"/>
  <c r="I532" i="1"/>
  <c r="Y176" i="1"/>
  <c r="Z170" i="1"/>
  <c r="BN170" i="1"/>
  <c r="Z174" i="1"/>
  <c r="BN174" i="1"/>
  <c r="Y182" i="1"/>
  <c r="Z191" i="1"/>
  <c r="BN191" i="1"/>
  <c r="Y197" i="1"/>
  <c r="Z201" i="1"/>
  <c r="BN201" i="1"/>
  <c r="Z205" i="1"/>
  <c r="BN205" i="1"/>
  <c r="Z211" i="1"/>
  <c r="BN211" i="1"/>
  <c r="BP211" i="1"/>
  <c r="Z215" i="1"/>
  <c r="BN215" i="1"/>
  <c r="Z219" i="1"/>
  <c r="BN219" i="1"/>
  <c r="Y225" i="1"/>
  <c r="Z230" i="1"/>
  <c r="BN230" i="1"/>
  <c r="Z234" i="1"/>
  <c r="BN234" i="1"/>
  <c r="Y240" i="1"/>
  <c r="Z248" i="1"/>
  <c r="BN248" i="1"/>
  <c r="Z257" i="1"/>
  <c r="BN257" i="1"/>
  <c r="Z266" i="1"/>
  <c r="BN266" i="1"/>
  <c r="Z274" i="1"/>
  <c r="BN274" i="1"/>
  <c r="S532" i="1"/>
  <c r="Z302" i="1"/>
  <c r="BP312" i="1"/>
  <c r="BN312" i="1"/>
  <c r="Z312" i="1"/>
  <c r="BP322" i="1"/>
  <c r="BN322" i="1"/>
  <c r="Z322" i="1"/>
  <c r="BP347" i="1"/>
  <c r="BN347" i="1"/>
  <c r="Z347" i="1"/>
  <c r="BP365" i="1"/>
  <c r="BN365" i="1"/>
  <c r="Z365" i="1"/>
  <c r="BP369" i="1"/>
  <c r="BN369" i="1"/>
  <c r="Z369" i="1"/>
  <c r="BP402" i="1"/>
  <c r="BN402" i="1"/>
  <c r="Z402" i="1"/>
  <c r="BP410" i="1"/>
  <c r="BN410" i="1"/>
  <c r="Z410" i="1"/>
  <c r="BP445" i="1"/>
  <c r="BN445" i="1"/>
  <c r="Z445" i="1"/>
  <c r="BP462" i="1"/>
  <c r="BN462" i="1"/>
  <c r="Z462" i="1"/>
  <c r="BP472" i="1"/>
  <c r="BN472" i="1"/>
  <c r="Z472" i="1"/>
  <c r="Y509" i="1"/>
  <c r="Y508" i="1"/>
  <c r="BP506" i="1"/>
  <c r="BN506" i="1"/>
  <c r="Z506" i="1"/>
  <c r="Z508" i="1" s="1"/>
  <c r="Y330" i="1"/>
  <c r="Y329" i="1"/>
  <c r="Y416" i="1"/>
  <c r="Y474" i="1"/>
  <c r="F9" i="1"/>
  <c r="J9" i="1"/>
  <c r="F10" i="1"/>
  <c r="B532" i="1"/>
  <c r="X523" i="1"/>
  <c r="X524" i="1"/>
  <c r="X526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6" i="1"/>
  <c r="D532" i="1"/>
  <c r="BP56" i="1"/>
  <c r="BN56" i="1"/>
  <c r="Z56" i="1"/>
  <c r="BP64" i="1"/>
  <c r="BN64" i="1"/>
  <c r="Z64" i="1"/>
  <c r="Y73" i="1"/>
  <c r="BP76" i="1"/>
  <c r="BN76" i="1"/>
  <c r="Z76" i="1"/>
  <c r="BP80" i="1"/>
  <c r="BN80" i="1"/>
  <c r="Z80" i="1"/>
  <c r="Y82" i="1"/>
  <c r="Y87" i="1"/>
  <c r="BP84" i="1"/>
  <c r="BN84" i="1"/>
  <c r="Z84" i="1"/>
  <c r="Z86" i="1" s="1"/>
  <c r="Y86" i="1"/>
  <c r="H9" i="1"/>
  <c r="Y45" i="1"/>
  <c r="BP54" i="1"/>
  <c r="BN54" i="1"/>
  <c r="Z54" i="1"/>
  <c r="BP58" i="1"/>
  <c r="BN58" i="1"/>
  <c r="Z58" i="1"/>
  <c r="Y60" i="1"/>
  <c r="Y67" i="1"/>
  <c r="BP62" i="1"/>
  <c r="BN62" i="1"/>
  <c r="Z62" i="1"/>
  <c r="Y66" i="1"/>
  <c r="BP70" i="1"/>
  <c r="BN70" i="1"/>
  <c r="Z70" i="1"/>
  <c r="BP78" i="1"/>
  <c r="BN78" i="1"/>
  <c r="Z78" i="1"/>
  <c r="Y93" i="1"/>
  <c r="Y104" i="1"/>
  <c r="Y111" i="1"/>
  <c r="Y117" i="1"/>
  <c r="Y127" i="1"/>
  <c r="Y131" i="1"/>
  <c r="Y138" i="1"/>
  <c r="Y142" i="1"/>
  <c r="Y148" i="1"/>
  <c r="Y153" i="1"/>
  <c r="Y159" i="1"/>
  <c r="Y165" i="1"/>
  <c r="Y177" i="1"/>
  <c r="Y183" i="1"/>
  <c r="Y187" i="1"/>
  <c r="Y192" i="1"/>
  <c r="Y198" i="1"/>
  <c r="Y208" i="1"/>
  <c r="Y220" i="1"/>
  <c r="Y226" i="1"/>
  <c r="Y235" i="1"/>
  <c r="Y241" i="1"/>
  <c r="Y245" i="1"/>
  <c r="Y253" i="1"/>
  <c r="Y262" i="1"/>
  <c r="Y270" i="1"/>
  <c r="Y277" i="1"/>
  <c r="Y282" i="1"/>
  <c r="Y286" i="1"/>
  <c r="Y291" i="1"/>
  <c r="Y296" i="1"/>
  <c r="Y305" i="1"/>
  <c r="BP309" i="1"/>
  <c r="BN309" i="1"/>
  <c r="Z309" i="1"/>
  <c r="BP313" i="1"/>
  <c r="BN313" i="1"/>
  <c r="Z313" i="1"/>
  <c r="BP321" i="1"/>
  <c r="BN321" i="1"/>
  <c r="Z321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BP348" i="1"/>
  <c r="BN348" i="1"/>
  <c r="Z348" i="1"/>
  <c r="Y350" i="1"/>
  <c r="U532" i="1"/>
  <c r="Y361" i="1"/>
  <c r="BP354" i="1"/>
  <c r="BN354" i="1"/>
  <c r="Z354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Y384" i="1"/>
  <c r="BP379" i="1"/>
  <c r="BN379" i="1"/>
  <c r="Z379" i="1"/>
  <c r="Y383" i="1"/>
  <c r="BP391" i="1"/>
  <c r="BN391" i="1"/>
  <c r="Z391" i="1"/>
  <c r="Z392" i="1" s="1"/>
  <c r="Y393" i="1"/>
  <c r="Y396" i="1"/>
  <c r="BP395" i="1"/>
  <c r="BN395" i="1"/>
  <c r="Z395" i="1"/>
  <c r="Z396" i="1" s="1"/>
  <c r="Y397" i="1"/>
  <c r="W532" i="1"/>
  <c r="Y412" i="1"/>
  <c r="BP401" i="1"/>
  <c r="BN401" i="1"/>
  <c r="Z401" i="1"/>
  <c r="BP405" i="1"/>
  <c r="BN405" i="1"/>
  <c r="Z405" i="1"/>
  <c r="BP409" i="1"/>
  <c r="BN409" i="1"/>
  <c r="Z409" i="1"/>
  <c r="BP426" i="1"/>
  <c r="BN426" i="1"/>
  <c r="Z426" i="1"/>
  <c r="BP446" i="1"/>
  <c r="BN446" i="1"/>
  <c r="Z446" i="1"/>
  <c r="BP450" i="1"/>
  <c r="BN450" i="1"/>
  <c r="Z450" i="1"/>
  <c r="Y457" i="1"/>
  <c r="BP461" i="1"/>
  <c r="BN461" i="1"/>
  <c r="Z461" i="1"/>
  <c r="Z463" i="1" s="1"/>
  <c r="Y463" i="1"/>
  <c r="BP489" i="1"/>
  <c r="BN489" i="1"/>
  <c r="Z489" i="1"/>
  <c r="BP502" i="1"/>
  <c r="BN502" i="1"/>
  <c r="Z502" i="1"/>
  <c r="Y504" i="1"/>
  <c r="Y515" i="1"/>
  <c r="BP511" i="1"/>
  <c r="BN511" i="1"/>
  <c r="Z511" i="1"/>
  <c r="Y516" i="1"/>
  <c r="BP513" i="1"/>
  <c r="BN513" i="1"/>
  <c r="Z513" i="1"/>
  <c r="E532" i="1"/>
  <c r="M532" i="1"/>
  <c r="V532" i="1"/>
  <c r="Y59" i="1"/>
  <c r="Z91" i="1"/>
  <c r="BN91" i="1"/>
  <c r="Z96" i="1"/>
  <c r="BN96" i="1"/>
  <c r="BP96" i="1"/>
  <c r="Z98" i="1"/>
  <c r="BN98" i="1"/>
  <c r="Z100" i="1"/>
  <c r="BN100" i="1"/>
  <c r="Z102" i="1"/>
  <c r="BN102" i="1"/>
  <c r="Z107" i="1"/>
  <c r="BN107" i="1"/>
  <c r="BP107" i="1"/>
  <c r="Z109" i="1"/>
  <c r="BN109" i="1"/>
  <c r="Y112" i="1"/>
  <c r="Z115" i="1"/>
  <c r="Z117" i="1" s="1"/>
  <c r="BN115" i="1"/>
  <c r="Z121" i="1"/>
  <c r="BN121" i="1"/>
  <c r="Z123" i="1"/>
  <c r="BN123" i="1"/>
  <c r="Z125" i="1"/>
  <c r="BN125" i="1"/>
  <c r="Z129" i="1"/>
  <c r="Z131" i="1" s="1"/>
  <c r="BN129" i="1"/>
  <c r="BP129" i="1"/>
  <c r="G532" i="1"/>
  <c r="Z136" i="1"/>
  <c r="Z137" i="1" s="1"/>
  <c r="BN136" i="1"/>
  <c r="Y137" i="1"/>
  <c r="Z140" i="1"/>
  <c r="Z142" i="1" s="1"/>
  <c r="BN140" i="1"/>
  <c r="BP140" i="1"/>
  <c r="Z146" i="1"/>
  <c r="Z147" i="1" s="1"/>
  <c r="BN146" i="1"/>
  <c r="Z151" i="1"/>
  <c r="Z152" i="1" s="1"/>
  <c r="BN151" i="1"/>
  <c r="BP151" i="1"/>
  <c r="Y152" i="1"/>
  <c r="Z155" i="1"/>
  <c r="BN155" i="1"/>
  <c r="BP155" i="1"/>
  <c r="Z157" i="1"/>
  <c r="BN157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Z173" i="1"/>
  <c r="BN173" i="1"/>
  <c r="Z175" i="1"/>
  <c r="BN175" i="1"/>
  <c r="Z179" i="1"/>
  <c r="BN179" i="1"/>
  <c r="BP179" i="1"/>
  <c r="Z181" i="1"/>
  <c r="BN181" i="1"/>
  <c r="Z185" i="1"/>
  <c r="Z186" i="1" s="1"/>
  <c r="BN185" i="1"/>
  <c r="BP185" i="1"/>
  <c r="Z190" i="1"/>
  <c r="Z192" i="1" s="1"/>
  <c r="BN190" i="1"/>
  <c r="BP190" i="1"/>
  <c r="Y193" i="1"/>
  <c r="Z196" i="1"/>
  <c r="Z197" i="1" s="1"/>
  <c r="BN196" i="1"/>
  <c r="Z200" i="1"/>
  <c r="BN200" i="1"/>
  <c r="BP200" i="1"/>
  <c r="Z202" i="1"/>
  <c r="BN202" i="1"/>
  <c r="Z204" i="1"/>
  <c r="BN204" i="1"/>
  <c r="Z206" i="1"/>
  <c r="BN206" i="1"/>
  <c r="Z212" i="1"/>
  <c r="BN212" i="1"/>
  <c r="Z214" i="1"/>
  <c r="BN214" i="1"/>
  <c r="Z216" i="1"/>
  <c r="BN216" i="1"/>
  <c r="Z218" i="1"/>
  <c r="BN218" i="1"/>
  <c r="Z224" i="1"/>
  <c r="BN224" i="1"/>
  <c r="Z229" i="1"/>
  <c r="BN229" i="1"/>
  <c r="BP229" i="1"/>
  <c r="Z231" i="1"/>
  <c r="BN231" i="1"/>
  <c r="Z233" i="1"/>
  <c r="BN233" i="1"/>
  <c r="Y236" i="1"/>
  <c r="Z239" i="1"/>
  <c r="BN239" i="1"/>
  <c r="Z243" i="1"/>
  <c r="Z244" i="1" s="1"/>
  <c r="BN243" i="1"/>
  <c r="BP243" i="1"/>
  <c r="Z247" i="1"/>
  <c r="BN247" i="1"/>
  <c r="BP247" i="1"/>
  <c r="Z249" i="1"/>
  <c r="BN249" i="1"/>
  <c r="Z251" i="1"/>
  <c r="BN251" i="1"/>
  <c r="Z256" i="1"/>
  <c r="BN256" i="1"/>
  <c r="BP256" i="1"/>
  <c r="Z258" i="1"/>
  <c r="BN258" i="1"/>
  <c r="Z260" i="1"/>
  <c r="BN260" i="1"/>
  <c r="Y261" i="1"/>
  <c r="Z265" i="1"/>
  <c r="BN265" i="1"/>
  <c r="BP265" i="1"/>
  <c r="Z267" i="1"/>
  <c r="BN267" i="1"/>
  <c r="Z268" i="1"/>
  <c r="BN268" i="1"/>
  <c r="Z273" i="1"/>
  <c r="BN273" i="1"/>
  <c r="BP273" i="1"/>
  <c r="Z275" i="1"/>
  <c r="BN275" i="1"/>
  <c r="Y276" i="1"/>
  <c r="Z280" i="1"/>
  <c r="Z281" i="1" s="1"/>
  <c r="BN280" i="1"/>
  <c r="BP280" i="1"/>
  <c r="Y281" i="1"/>
  <c r="Z284" i="1"/>
  <c r="Z285" i="1" s="1"/>
  <c r="BN284" i="1"/>
  <c r="BP284" i="1"/>
  <c r="Z289" i="1"/>
  <c r="Z290" i="1" s="1"/>
  <c r="BN289" i="1"/>
  <c r="BP289" i="1"/>
  <c r="Y290" i="1"/>
  <c r="Z294" i="1"/>
  <c r="Z295" i="1" s="1"/>
  <c r="BN294" i="1"/>
  <c r="BP294" i="1"/>
  <c r="Y295" i="1"/>
  <c r="Z299" i="1"/>
  <c r="BN299" i="1"/>
  <c r="BP299" i="1"/>
  <c r="Z301" i="1"/>
  <c r="BN301" i="1"/>
  <c r="Z303" i="1"/>
  <c r="BN303" i="1"/>
  <c r="Y306" i="1"/>
  <c r="Y316" i="1"/>
  <c r="BP311" i="1"/>
  <c r="BN311" i="1"/>
  <c r="Z311" i="1"/>
  <c r="Z315" i="1" s="1"/>
  <c r="Y315" i="1"/>
  <c r="BP319" i="1"/>
  <c r="BN319" i="1"/>
  <c r="Z319" i="1"/>
  <c r="Z323" i="1" s="1"/>
  <c r="Y323" i="1"/>
  <c r="Z329" i="1"/>
  <c r="BP327" i="1"/>
  <c r="BN327" i="1"/>
  <c r="Z327" i="1"/>
  <c r="BP333" i="1"/>
  <c r="BN333" i="1"/>
  <c r="Z333" i="1"/>
  <c r="BP341" i="1"/>
  <c r="BN341" i="1"/>
  <c r="Z341" i="1"/>
  <c r="Y343" i="1"/>
  <c r="T532" i="1"/>
  <c r="Y349" i="1"/>
  <c r="BP346" i="1"/>
  <c r="BN346" i="1"/>
  <c r="Z346" i="1"/>
  <c r="BP356" i="1"/>
  <c r="BN356" i="1"/>
  <c r="Z356" i="1"/>
  <c r="BP360" i="1"/>
  <c r="BN360" i="1"/>
  <c r="Z360" i="1"/>
  <c r="Y362" i="1"/>
  <c r="Y367" i="1"/>
  <c r="BP364" i="1"/>
  <c r="BN364" i="1"/>
  <c r="Z364" i="1"/>
  <c r="Z366" i="1" s="1"/>
  <c r="Y371" i="1"/>
  <c r="BP381" i="1"/>
  <c r="BN381" i="1"/>
  <c r="Z381" i="1"/>
  <c r="Y392" i="1"/>
  <c r="BP403" i="1"/>
  <c r="BN403" i="1"/>
  <c r="Z403" i="1"/>
  <c r="BP407" i="1"/>
  <c r="BN407" i="1"/>
  <c r="Z407" i="1"/>
  <c r="Y411" i="1"/>
  <c r="BP415" i="1"/>
  <c r="BN415" i="1"/>
  <c r="Z415" i="1"/>
  <c r="Z416" i="1" s="1"/>
  <c r="Y417" i="1"/>
  <c r="X532" i="1"/>
  <c r="Y423" i="1"/>
  <c r="BP420" i="1"/>
  <c r="BN420" i="1"/>
  <c r="Z420" i="1"/>
  <c r="Z422" i="1" s="1"/>
  <c r="Y429" i="1"/>
  <c r="BP428" i="1"/>
  <c r="BN428" i="1"/>
  <c r="Z428" i="1"/>
  <c r="Y430" i="1"/>
  <c r="Y532" i="1"/>
  <c r="Y434" i="1"/>
  <c r="BP433" i="1"/>
  <c r="BN433" i="1"/>
  <c r="Z433" i="1"/>
  <c r="Z434" i="1" s="1"/>
  <c r="Y435" i="1"/>
  <c r="Y439" i="1"/>
  <c r="BP438" i="1"/>
  <c r="BN438" i="1"/>
  <c r="Z438" i="1"/>
  <c r="Z439" i="1" s="1"/>
  <c r="Y440" i="1"/>
  <c r="AA532" i="1"/>
  <c r="Y458" i="1"/>
  <c r="BP444" i="1"/>
  <c r="BN444" i="1"/>
  <c r="Z444" i="1"/>
  <c r="BP448" i="1"/>
  <c r="BN448" i="1"/>
  <c r="Z448" i="1"/>
  <c r="BP452" i="1"/>
  <c r="BN452" i="1"/>
  <c r="Z452" i="1"/>
  <c r="BP469" i="1"/>
  <c r="BN469" i="1"/>
  <c r="Z469" i="1"/>
  <c r="Y473" i="1"/>
  <c r="BP477" i="1"/>
  <c r="BN477" i="1"/>
  <c r="Z477" i="1"/>
  <c r="Y479" i="1"/>
  <c r="Z532" i="1"/>
  <c r="BP453" i="1"/>
  <c r="BN453" i="1"/>
  <c r="BP455" i="1"/>
  <c r="BN455" i="1"/>
  <c r="Z455" i="1"/>
  <c r="Y464" i="1"/>
  <c r="BP467" i="1"/>
  <c r="BN467" i="1"/>
  <c r="Z467" i="1"/>
  <c r="Z473" i="1" s="1"/>
  <c r="BP471" i="1"/>
  <c r="BN471" i="1"/>
  <c r="Z471" i="1"/>
  <c r="Y480" i="1"/>
  <c r="Y491" i="1"/>
  <c r="BP488" i="1"/>
  <c r="BN488" i="1"/>
  <c r="Z488" i="1"/>
  <c r="Z491" i="1" s="1"/>
  <c r="BP490" i="1"/>
  <c r="BN490" i="1"/>
  <c r="Z490" i="1"/>
  <c r="Y492" i="1"/>
  <c r="Y503" i="1"/>
  <c r="BP501" i="1"/>
  <c r="BN501" i="1"/>
  <c r="Z501" i="1"/>
  <c r="Z503" i="1" s="1"/>
  <c r="BP512" i="1"/>
  <c r="BN512" i="1"/>
  <c r="Z512" i="1"/>
  <c r="BP514" i="1"/>
  <c r="BN514" i="1"/>
  <c r="Z514" i="1"/>
  <c r="AB532" i="1"/>
  <c r="Y521" i="1"/>
  <c r="Z479" i="1" l="1"/>
  <c r="Z349" i="1"/>
  <c r="Z240" i="1"/>
  <c r="Z225" i="1"/>
  <c r="Z93" i="1"/>
  <c r="Z72" i="1"/>
  <c r="Z66" i="1"/>
  <c r="Z498" i="1"/>
  <c r="Z126" i="1"/>
  <c r="Y526" i="1"/>
  <c r="Z305" i="1"/>
  <c r="Z269" i="1"/>
  <c r="Z261" i="1"/>
  <c r="Z235" i="1"/>
  <c r="Z220" i="1"/>
  <c r="Z176" i="1"/>
  <c r="Z103" i="1"/>
  <c r="Z429" i="1"/>
  <c r="Y523" i="1"/>
  <c r="Z59" i="1"/>
  <c r="Y524" i="1"/>
  <c r="Z81" i="1"/>
  <c r="Z457" i="1"/>
  <c r="Z276" i="1"/>
  <c r="Z252" i="1"/>
  <c r="Z208" i="1"/>
  <c r="Z182" i="1"/>
  <c r="Z158" i="1"/>
  <c r="Z111" i="1"/>
  <c r="Z515" i="1"/>
  <c r="Z411" i="1"/>
  <c r="Z342" i="1"/>
  <c r="Z336" i="1"/>
  <c r="Z45" i="1"/>
  <c r="Y522" i="1"/>
  <c r="Z383" i="1"/>
  <c r="Z361" i="1"/>
  <c r="X525" i="1"/>
  <c r="Z527" i="1" l="1"/>
  <c r="Y525" i="1"/>
</calcChain>
</file>

<file path=xl/sharedStrings.xml><?xml version="1.0" encoding="utf-8"?>
<sst xmlns="http://schemas.openxmlformats.org/spreadsheetml/2006/main" count="2327" uniqueCount="823">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</sst>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32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49" t="s">
        <v>0</v>
      </c>
      <c r="E1" s="612"/>
      <c r="F1" s="612"/>
      <c r="G1" s="12" t="s">
        <v>1</v>
      </c>
      <c r="H1" s="649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14" t="s">
        <v>8</v>
      </c>
      <c r="B5" s="665"/>
      <c r="C5" s="666"/>
      <c r="D5" s="655"/>
      <c r="E5" s="656"/>
      <c r="F5" s="874" t="s">
        <v>9</v>
      </c>
      <c r="G5" s="666"/>
      <c r="H5" s="655" t="s">
        <v>822</v>
      </c>
      <c r="I5" s="829"/>
      <c r="J5" s="829"/>
      <c r="K5" s="829"/>
      <c r="L5" s="829"/>
      <c r="M5" s="656"/>
      <c r="N5" s="58"/>
      <c r="P5" s="24" t="s">
        <v>10</v>
      </c>
      <c r="Q5" s="901">
        <v>45813</v>
      </c>
      <c r="R5" s="711"/>
      <c r="T5" s="748" t="s">
        <v>11</v>
      </c>
      <c r="U5" s="749"/>
      <c r="V5" s="754" t="s">
        <v>12</v>
      </c>
      <c r="W5" s="711"/>
      <c r="AB5" s="51"/>
      <c r="AC5" s="51"/>
      <c r="AD5" s="51"/>
      <c r="AE5" s="51"/>
    </row>
    <row r="6" spans="1:32" s="571" customFormat="1" ht="24" customHeight="1" x14ac:dyDescent="0.2">
      <c r="A6" s="714" t="s">
        <v>13</v>
      </c>
      <c r="B6" s="665"/>
      <c r="C6" s="66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11"/>
      <c r="N6" s="59"/>
      <c r="P6" s="24" t="s">
        <v>15</v>
      </c>
      <c r="Q6" s="889" t="str">
        <f>IF(Q5=0," ",CHOOSE(WEEKDAY(Q5,2),"Понедельник","Вторник","Среда","Четверг","Пятница","Суббота","Воскресенье"))</f>
        <v>Четверг</v>
      </c>
      <c r="R6" s="592"/>
      <c r="T6" s="759" t="s">
        <v>16</v>
      </c>
      <c r="U6" s="749"/>
      <c r="V6" s="797" t="s">
        <v>17</v>
      </c>
      <c r="W6" s="621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23" t="str">
        <f>IFERROR(VLOOKUP(DeliveryAddress,Table,3,0),1)</f>
        <v>1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2"/>
      <c r="U7" s="749"/>
      <c r="V7" s="798"/>
      <c r="W7" s="799"/>
      <c r="AB7" s="51"/>
      <c r="AC7" s="51"/>
      <c r="AD7" s="51"/>
      <c r="AE7" s="51"/>
    </row>
    <row r="8" spans="1:32" s="571" customFormat="1" ht="25.5" customHeight="1" x14ac:dyDescent="0.2">
      <c r="A8" s="910" t="s">
        <v>18</v>
      </c>
      <c r="B8" s="597"/>
      <c r="C8" s="598"/>
      <c r="D8" s="638" t="s">
        <v>19</v>
      </c>
      <c r="E8" s="639"/>
      <c r="F8" s="639"/>
      <c r="G8" s="639"/>
      <c r="H8" s="639"/>
      <c r="I8" s="639"/>
      <c r="J8" s="639"/>
      <c r="K8" s="639"/>
      <c r="L8" s="639"/>
      <c r="M8" s="640"/>
      <c r="N8" s="61"/>
      <c r="P8" s="24" t="s">
        <v>20</v>
      </c>
      <c r="Q8" s="720">
        <v>0.54166666666666663</v>
      </c>
      <c r="R8" s="625"/>
      <c r="T8" s="582"/>
      <c r="U8" s="749"/>
      <c r="V8" s="798"/>
      <c r="W8" s="799"/>
      <c r="AB8" s="51"/>
      <c r="AC8" s="51"/>
      <c r="AD8" s="51"/>
      <c r="AE8" s="51"/>
    </row>
    <row r="9" spans="1:32" s="571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5"/>
      <c r="E9" s="603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602" t="str">
        <f>IF(AND($A$9="Тип доверенности/получателя при получении в адресе перегруза:",$D$9="Разовая доверенность"),"Введите ФИО","")</f>
        <v/>
      </c>
      <c r="I9" s="603"/>
      <c r="J9" s="6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3"/>
      <c r="L9" s="603"/>
      <c r="M9" s="603"/>
      <c r="N9" s="569"/>
      <c r="P9" s="26" t="s">
        <v>21</v>
      </c>
      <c r="Q9" s="705"/>
      <c r="R9" s="706"/>
      <c r="T9" s="582"/>
      <c r="U9" s="749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5"/>
      <c r="E10" s="603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812" t="str">
        <f>IFERROR(VLOOKUP($D$10,Proxy,2,FALSE),"")</f>
        <v/>
      </c>
      <c r="I10" s="582"/>
      <c r="J10" s="582"/>
      <c r="K10" s="582"/>
      <c r="L10" s="582"/>
      <c r="M10" s="582"/>
      <c r="N10" s="570"/>
      <c r="P10" s="26" t="s">
        <v>22</v>
      </c>
      <c r="Q10" s="760"/>
      <c r="R10" s="761"/>
      <c r="U10" s="24" t="s">
        <v>23</v>
      </c>
      <c r="V10" s="620" t="s">
        <v>24</v>
      </c>
      <c r="W10" s="621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0"/>
      <c r="R11" s="711"/>
      <c r="U11" s="24" t="s">
        <v>27</v>
      </c>
      <c r="V11" s="841" t="s">
        <v>28</v>
      </c>
      <c r="W11" s="70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44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720"/>
      <c r="R12" s="625"/>
      <c r="S12" s="23"/>
      <c r="U12" s="24"/>
      <c r="V12" s="612"/>
      <c r="W12" s="582"/>
      <c r="AB12" s="51"/>
      <c r="AC12" s="51"/>
      <c r="AD12" s="51"/>
      <c r="AE12" s="51"/>
    </row>
    <row r="13" spans="1:32" s="571" customFormat="1" ht="23.25" customHeight="1" x14ac:dyDescent="0.2">
      <c r="A13" s="744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41"/>
      <c r="R13" s="7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44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46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29" t="s">
        <v>35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0"/>
      <c r="Q16" s="730"/>
      <c r="R16" s="730"/>
      <c r="S16" s="730"/>
      <c r="T16" s="73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36</v>
      </c>
      <c r="B17" s="617" t="s">
        <v>37</v>
      </c>
      <c r="C17" s="733" t="s">
        <v>38</v>
      </c>
      <c r="D17" s="617" t="s">
        <v>39</v>
      </c>
      <c r="E17" s="677"/>
      <c r="F17" s="617" t="s">
        <v>40</v>
      </c>
      <c r="G17" s="617" t="s">
        <v>41</v>
      </c>
      <c r="H17" s="617" t="s">
        <v>42</v>
      </c>
      <c r="I17" s="617" t="s">
        <v>43</v>
      </c>
      <c r="J17" s="617" t="s">
        <v>44</v>
      </c>
      <c r="K17" s="617" t="s">
        <v>45</v>
      </c>
      <c r="L17" s="617" t="s">
        <v>46</v>
      </c>
      <c r="M17" s="617" t="s">
        <v>47</v>
      </c>
      <c r="N17" s="617" t="s">
        <v>48</v>
      </c>
      <c r="O17" s="617" t="s">
        <v>49</v>
      </c>
      <c r="P17" s="617" t="s">
        <v>50</v>
      </c>
      <c r="Q17" s="676"/>
      <c r="R17" s="676"/>
      <c r="S17" s="676"/>
      <c r="T17" s="677"/>
      <c r="U17" s="900" t="s">
        <v>51</v>
      </c>
      <c r="V17" s="666"/>
      <c r="W17" s="617" t="s">
        <v>52</v>
      </c>
      <c r="X17" s="617" t="s">
        <v>53</v>
      </c>
      <c r="Y17" s="897" t="s">
        <v>54</v>
      </c>
      <c r="Z17" s="838" t="s">
        <v>55</v>
      </c>
      <c r="AA17" s="810" t="s">
        <v>56</v>
      </c>
      <c r="AB17" s="810" t="s">
        <v>57</v>
      </c>
      <c r="AC17" s="810" t="s">
        <v>58</v>
      </c>
      <c r="AD17" s="810" t="s">
        <v>59</v>
      </c>
      <c r="AE17" s="881"/>
      <c r="AF17" s="882"/>
      <c r="AG17" s="66"/>
      <c r="BD17" s="65" t="s">
        <v>60</v>
      </c>
    </row>
    <row r="18" spans="1:68" ht="14.25" customHeight="1" x14ac:dyDescent="0.2">
      <c r="A18" s="618"/>
      <c r="B18" s="618"/>
      <c r="C18" s="618"/>
      <c r="D18" s="678"/>
      <c r="E18" s="680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78"/>
      <c r="Q18" s="679"/>
      <c r="R18" s="679"/>
      <c r="S18" s="679"/>
      <c r="T18" s="680"/>
      <c r="U18" s="67" t="s">
        <v>61</v>
      </c>
      <c r="V18" s="67" t="s">
        <v>62</v>
      </c>
      <c r="W18" s="618"/>
      <c r="X18" s="618"/>
      <c r="Y18" s="898"/>
      <c r="Z18" s="839"/>
      <c r="AA18" s="811"/>
      <c r="AB18" s="811"/>
      <c r="AC18" s="811"/>
      <c r="AD18" s="883"/>
      <c r="AE18" s="884"/>
      <c r="AF18" s="885"/>
      <c r="AG18" s="66"/>
      <c r="BD18" s="65"/>
    </row>
    <row r="19" spans="1:68" ht="27.75" hidden="1" customHeight="1" x14ac:dyDescent="0.2">
      <c r="A19" s="600" t="s">
        <v>63</v>
      </c>
      <c r="B19" s="601"/>
      <c r="C19" s="601"/>
      <c r="D19" s="601"/>
      <c r="E19" s="601"/>
      <c r="F19" s="601"/>
      <c r="G19" s="601"/>
      <c r="H19" s="601"/>
      <c r="I19" s="601"/>
      <c r="J19" s="601"/>
      <c r="K19" s="601"/>
      <c r="L19" s="601"/>
      <c r="M19" s="601"/>
      <c r="N19" s="601"/>
      <c r="O19" s="601"/>
      <c r="P19" s="601"/>
      <c r="Q19" s="601"/>
      <c r="R19" s="601"/>
      <c r="S19" s="601"/>
      <c r="T19" s="601"/>
      <c r="U19" s="601"/>
      <c r="V19" s="601"/>
      <c r="W19" s="601"/>
      <c r="X19" s="601"/>
      <c r="Y19" s="601"/>
      <c r="Z19" s="601"/>
      <c r="AA19" s="48"/>
      <c r="AB19" s="48"/>
      <c r="AC19" s="48"/>
    </row>
    <row r="20" spans="1:68" ht="16.5" hidden="1" customHeight="1" x14ac:dyDescent="0.25">
      <c r="A20" s="593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2"/>
      <c r="AB20" s="572"/>
      <c r="AC20" s="572"/>
    </row>
    <row r="21" spans="1:68" ht="14.25" hidden="1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3"/>
      <c r="AB21" s="573"/>
      <c r="AC21" s="57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91">
        <v>4680115886643</v>
      </c>
      <c r="E22" s="592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2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86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hidden="1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86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hidden="1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3"/>
      <c r="AB25" s="573"/>
      <c r="AC25" s="57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91">
        <v>4680115885912</v>
      </c>
      <c r="E26" s="592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91">
        <v>4607091388237</v>
      </c>
      <c r="E27" s="592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91">
        <v>4680115886230</v>
      </c>
      <c r="E28" s="592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74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91">
        <v>4680115886247</v>
      </c>
      <c r="E29" s="592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91">
        <v>4680115885905</v>
      </c>
      <c r="E30" s="592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91">
        <v>4607091388244</v>
      </c>
      <c r="E31" s="592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86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hidden="1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86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hidden="1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3"/>
      <c r="AB34" s="573"/>
      <c r="AC34" s="57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91">
        <v>4607091388503</v>
      </c>
      <c r="E35" s="592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86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hidden="1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6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hidden="1" customHeight="1" x14ac:dyDescent="0.2">
      <c r="A38" s="600" t="s">
        <v>101</v>
      </c>
      <c r="B38" s="601"/>
      <c r="C38" s="601"/>
      <c r="D38" s="601"/>
      <c r="E38" s="601"/>
      <c r="F38" s="601"/>
      <c r="G38" s="601"/>
      <c r="H38" s="601"/>
      <c r="I38" s="601"/>
      <c r="J38" s="601"/>
      <c r="K38" s="601"/>
      <c r="L38" s="601"/>
      <c r="M38" s="601"/>
      <c r="N38" s="601"/>
      <c r="O38" s="601"/>
      <c r="P38" s="601"/>
      <c r="Q38" s="601"/>
      <c r="R38" s="601"/>
      <c r="S38" s="601"/>
      <c r="T38" s="601"/>
      <c r="U38" s="601"/>
      <c r="V38" s="601"/>
      <c r="W38" s="601"/>
      <c r="X38" s="601"/>
      <c r="Y38" s="601"/>
      <c r="Z38" s="601"/>
      <c r="AA38" s="48"/>
      <c r="AB38" s="48"/>
      <c r="AC38" s="48"/>
    </row>
    <row r="39" spans="1:68" ht="16.5" hidden="1" customHeight="1" x14ac:dyDescent="0.25">
      <c r="A39" s="593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2"/>
      <c r="AB39" s="572"/>
      <c r="AC39" s="572"/>
    </row>
    <row r="40" spans="1:68" ht="14.25" hidden="1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3"/>
      <c r="AB40" s="573"/>
      <c r="AC40" s="573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91">
        <v>4607091385670</v>
      </c>
      <c r="E41" s="592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77">
        <v>0</v>
      </c>
      <c r="Y41" s="57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91">
        <v>4607091385687</v>
      </c>
      <c r="E42" s="592"/>
      <c r="F42" s="576">
        <v>0.4</v>
      </c>
      <c r="G42" s="32">
        <v>10</v>
      </c>
      <c r="H42" s="576">
        <v>4</v>
      </c>
      <c r="I42" s="57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77">
        <v>0</v>
      </c>
      <c r="Y42" s="57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91">
        <v>4680115882539</v>
      </c>
      <c r="E43" s="592"/>
      <c r="F43" s="576">
        <v>0.37</v>
      </c>
      <c r="G43" s="32">
        <v>10</v>
      </c>
      <c r="H43" s="576">
        <v>3.7</v>
      </c>
      <c r="I43" s="57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91">
        <v>4680115883949</v>
      </c>
      <c r="E44" s="592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8"/>
      <c r="R44" s="588"/>
      <c r="S44" s="588"/>
      <c r="T44" s="589"/>
      <c r="U44" s="34"/>
      <c r="V44" s="34"/>
      <c r="W44" s="35" t="s">
        <v>70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585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86"/>
      <c r="P45" s="596" t="s">
        <v>72</v>
      </c>
      <c r="Q45" s="597"/>
      <c r="R45" s="597"/>
      <c r="S45" s="597"/>
      <c r="T45" s="597"/>
      <c r="U45" s="597"/>
      <c r="V45" s="598"/>
      <c r="W45" s="37" t="s">
        <v>73</v>
      </c>
      <c r="X45" s="579">
        <f>IFERROR(X41/H41,"0")+IFERROR(X42/H42,"0")+IFERROR(X43/H43,"0")+IFERROR(X44/H44,"0")</f>
        <v>0</v>
      </c>
      <c r="Y45" s="579">
        <f>IFERROR(Y41/H41,"0")+IFERROR(Y42/H42,"0")+IFERROR(Y43/H43,"0")+IFERROR(Y44/H44,"0")</f>
        <v>0</v>
      </c>
      <c r="Z45" s="579">
        <f>IFERROR(IF(Z41="",0,Z41),"0")+IFERROR(IF(Z42="",0,Z42),"0")+IFERROR(IF(Z43="",0,Z43),"0")+IFERROR(IF(Z44="",0,Z44),"0")</f>
        <v>0</v>
      </c>
      <c r="AA45" s="580"/>
      <c r="AB45" s="580"/>
      <c r="AC45" s="580"/>
    </row>
    <row r="46" spans="1:68" hidden="1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6"/>
      <c r="P46" s="596" t="s">
        <v>72</v>
      </c>
      <c r="Q46" s="597"/>
      <c r="R46" s="597"/>
      <c r="S46" s="597"/>
      <c r="T46" s="597"/>
      <c r="U46" s="597"/>
      <c r="V46" s="598"/>
      <c r="W46" s="37" t="s">
        <v>70</v>
      </c>
      <c r="X46" s="579">
        <f>IFERROR(SUM(X41:X44),"0")</f>
        <v>0</v>
      </c>
      <c r="Y46" s="579">
        <f>IFERROR(SUM(Y41:Y44),"0")</f>
        <v>0</v>
      </c>
      <c r="Z46" s="37"/>
      <c r="AA46" s="580"/>
      <c r="AB46" s="580"/>
      <c r="AC46" s="580"/>
    </row>
    <row r="47" spans="1:68" ht="14.25" hidden="1" customHeight="1" x14ac:dyDescent="0.25">
      <c r="A47" s="581" t="s">
        <v>74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3"/>
      <c r="AB47" s="573"/>
      <c r="AC47" s="573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91">
        <v>4680115884915</v>
      </c>
      <c r="E48" s="592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8"/>
      <c r="R48" s="588"/>
      <c r="S48" s="588"/>
      <c r="T48" s="589"/>
      <c r="U48" s="34"/>
      <c r="V48" s="34"/>
      <c r="W48" s="35" t="s">
        <v>70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86"/>
      <c r="P49" s="596" t="s">
        <v>72</v>
      </c>
      <c r="Q49" s="597"/>
      <c r="R49" s="597"/>
      <c r="S49" s="597"/>
      <c r="T49" s="597"/>
      <c r="U49" s="597"/>
      <c r="V49" s="598"/>
      <c r="W49" s="37" t="s">
        <v>73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hidden="1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6"/>
      <c r="P50" s="596" t="s">
        <v>72</v>
      </c>
      <c r="Q50" s="597"/>
      <c r="R50" s="597"/>
      <c r="S50" s="597"/>
      <c r="T50" s="597"/>
      <c r="U50" s="597"/>
      <c r="V50" s="598"/>
      <c r="W50" s="37" t="s">
        <v>70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hidden="1" customHeight="1" x14ac:dyDescent="0.25">
      <c r="A51" s="593" t="s">
        <v>122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2"/>
      <c r="AB51" s="572"/>
      <c r="AC51" s="572"/>
    </row>
    <row r="52" spans="1:68" ht="14.25" hidden="1" customHeight="1" x14ac:dyDescent="0.25">
      <c r="A52" s="581" t="s">
        <v>103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3"/>
      <c r="AB52" s="573"/>
      <c r="AC52" s="573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91">
        <v>4680115885882</v>
      </c>
      <c r="E53" s="592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3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1">
        <v>4680115881426</v>
      </c>
      <c r="E54" s="592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8"/>
      <c r="R54" s="588"/>
      <c r="S54" s="588"/>
      <c r="T54" s="589"/>
      <c r="U54" s="34"/>
      <c r="V54" s="34"/>
      <c r="W54" s="35" t="s">
        <v>70</v>
      </c>
      <c r="X54" s="577">
        <v>1036</v>
      </c>
      <c r="Y54" s="578">
        <f t="shared" si="6"/>
        <v>1036.8000000000002</v>
      </c>
      <c r="Z54" s="36">
        <f>IFERROR(IF(Y54=0,"",ROUNDUP(Y54/H54,0)*0.01898),"")</f>
        <v>1.8220800000000001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1077.7277777777776</v>
      </c>
      <c r="BN54" s="64">
        <f t="shared" si="8"/>
        <v>1078.5600000000002</v>
      </c>
      <c r="BO54" s="64">
        <f t="shared" si="9"/>
        <v>1.4988425925925926</v>
      </c>
      <c r="BP54" s="64">
        <f t="shared" si="10"/>
        <v>1.5000000000000002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591">
        <v>4680115880283</v>
      </c>
      <c r="E55" s="592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8"/>
      <c r="R55" s="588"/>
      <c r="S55" s="588"/>
      <c r="T55" s="589"/>
      <c r="U55" s="34"/>
      <c r="V55" s="34"/>
      <c r="W55" s="35" t="s">
        <v>70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591">
        <v>4680115881525</v>
      </c>
      <c r="E56" s="592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8"/>
      <c r="R56" s="588"/>
      <c r="S56" s="588"/>
      <c r="T56" s="589"/>
      <c r="U56" s="34"/>
      <c r="V56" s="34"/>
      <c r="W56" s="35" t="s">
        <v>70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591">
        <v>4680115885899</v>
      </c>
      <c r="E57" s="592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91">
        <v>4680115881419</v>
      </c>
      <c r="E58" s="592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8"/>
      <c r="R58" s="588"/>
      <c r="S58" s="588"/>
      <c r="T58" s="589"/>
      <c r="U58" s="34"/>
      <c r="V58" s="34"/>
      <c r="W58" s="35" t="s">
        <v>70</v>
      </c>
      <c r="X58" s="577">
        <v>225</v>
      </c>
      <c r="Y58" s="578">
        <f t="shared" si="6"/>
        <v>225</v>
      </c>
      <c r="Z58" s="36">
        <f>IFERROR(IF(Y58=0,"",ROUNDUP(Y58/H58,0)*0.00902),"")</f>
        <v>0.45100000000000001</v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235.5</v>
      </c>
      <c r="BN58" s="64">
        <f t="shared" si="8"/>
        <v>235.5</v>
      </c>
      <c r="BO58" s="64">
        <f t="shared" si="9"/>
        <v>0.37878787878787878</v>
      </c>
      <c r="BP58" s="64">
        <f t="shared" si="10"/>
        <v>0.37878787878787878</v>
      </c>
    </row>
    <row r="59" spans="1:68" x14ac:dyDescent="0.2">
      <c r="A59" s="585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86"/>
      <c r="P59" s="596" t="s">
        <v>72</v>
      </c>
      <c r="Q59" s="597"/>
      <c r="R59" s="597"/>
      <c r="S59" s="597"/>
      <c r="T59" s="597"/>
      <c r="U59" s="597"/>
      <c r="V59" s="598"/>
      <c r="W59" s="37" t="s">
        <v>73</v>
      </c>
      <c r="X59" s="579">
        <f>IFERROR(X53/H53,"0")+IFERROR(X54/H54,"0")+IFERROR(X55/H55,"0")+IFERROR(X56/H56,"0")+IFERROR(X57/H57,"0")+IFERROR(X58/H58,"0")</f>
        <v>145.92592592592592</v>
      </c>
      <c r="Y59" s="579">
        <f>IFERROR(Y53/H53,"0")+IFERROR(Y54/H54,"0")+IFERROR(Y55/H55,"0")+IFERROR(Y56/H56,"0")+IFERROR(Y57/H57,"0")+IFERROR(Y58/H58,"0")</f>
        <v>146</v>
      </c>
      <c r="Z59" s="579">
        <f>IFERROR(IF(Z53="",0,Z53),"0")+IFERROR(IF(Z54="",0,Z54),"0")+IFERROR(IF(Z55="",0,Z55),"0")+IFERROR(IF(Z56="",0,Z56),"0")+IFERROR(IF(Z57="",0,Z57),"0")+IFERROR(IF(Z58="",0,Z58),"0")</f>
        <v>2.2730800000000002</v>
      </c>
      <c r="AA59" s="580"/>
      <c r="AB59" s="580"/>
      <c r="AC59" s="580"/>
    </row>
    <row r="60" spans="1:68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6"/>
      <c r="P60" s="596" t="s">
        <v>72</v>
      </c>
      <c r="Q60" s="597"/>
      <c r="R60" s="597"/>
      <c r="S60" s="597"/>
      <c r="T60" s="597"/>
      <c r="U60" s="597"/>
      <c r="V60" s="598"/>
      <c r="W60" s="37" t="s">
        <v>70</v>
      </c>
      <c r="X60" s="579">
        <f>IFERROR(SUM(X53:X58),"0")</f>
        <v>1261</v>
      </c>
      <c r="Y60" s="579">
        <f>IFERROR(SUM(Y53:Y58),"0")</f>
        <v>1261.8000000000002</v>
      </c>
      <c r="Z60" s="37"/>
      <c r="AA60" s="580"/>
      <c r="AB60" s="580"/>
      <c r="AC60" s="580"/>
    </row>
    <row r="61" spans="1:68" ht="14.25" hidden="1" customHeight="1" x14ac:dyDescent="0.25">
      <c r="A61" s="581" t="s">
        <v>142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3"/>
      <c r="AB61" s="573"/>
      <c r="AC61" s="573"/>
    </row>
    <row r="62" spans="1:68" ht="16.5" hidden="1" customHeight="1" x14ac:dyDescent="0.25">
      <c r="A62" s="54" t="s">
        <v>143</v>
      </c>
      <c r="B62" s="54" t="s">
        <v>144</v>
      </c>
      <c r="C62" s="31">
        <v>4301020298</v>
      </c>
      <c r="D62" s="591">
        <v>4680115881440</v>
      </c>
      <c r="E62" s="592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77">
        <v>0</v>
      </c>
      <c r="Y62" s="578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146</v>
      </c>
      <c r="B63" s="54" t="s">
        <v>147</v>
      </c>
      <c r="C63" s="31">
        <v>4301020228</v>
      </c>
      <c r="D63" s="591">
        <v>4680115882751</v>
      </c>
      <c r="E63" s="592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149</v>
      </c>
      <c r="B64" s="54" t="s">
        <v>150</v>
      </c>
      <c r="C64" s="31">
        <v>4301020358</v>
      </c>
      <c r="D64" s="591">
        <v>4680115885950</v>
      </c>
      <c r="E64" s="592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91">
        <v>4680115881433</v>
      </c>
      <c r="E65" s="592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90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8"/>
      <c r="R65" s="588"/>
      <c r="S65" s="588"/>
      <c r="T65" s="589"/>
      <c r="U65" s="34"/>
      <c r="V65" s="34"/>
      <c r="W65" s="35" t="s">
        <v>70</v>
      </c>
      <c r="X65" s="577">
        <v>108</v>
      </c>
      <c r="Y65" s="578">
        <f>IFERROR(IF(X65="",0,CEILING((X65/$H65),1)*$H65),"")</f>
        <v>108</v>
      </c>
      <c r="Z65" s="36">
        <f>IFERROR(IF(Y65=0,"",ROUNDUP(Y65/H65,0)*0.00651),"")</f>
        <v>0.26040000000000002</v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115.19999999999997</v>
      </c>
      <c r="BN65" s="64">
        <f>IFERROR(Y65*I65/H65,"0")</f>
        <v>115.19999999999997</v>
      </c>
      <c r="BO65" s="64">
        <f>IFERROR(1/J65*(X65/H65),"0")</f>
        <v>0.2197802197802198</v>
      </c>
      <c r="BP65" s="64">
        <f>IFERROR(1/J65*(Y65/H65),"0")</f>
        <v>0.2197802197802198</v>
      </c>
    </row>
    <row r="66" spans="1:68" x14ac:dyDescent="0.2">
      <c r="A66" s="585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86"/>
      <c r="P66" s="596" t="s">
        <v>72</v>
      </c>
      <c r="Q66" s="597"/>
      <c r="R66" s="597"/>
      <c r="S66" s="597"/>
      <c r="T66" s="597"/>
      <c r="U66" s="597"/>
      <c r="V66" s="598"/>
      <c r="W66" s="37" t="s">
        <v>73</v>
      </c>
      <c r="X66" s="579">
        <f>IFERROR(X62/H62,"0")+IFERROR(X63/H63,"0")+IFERROR(X64/H64,"0")+IFERROR(X65/H65,"0")</f>
        <v>40</v>
      </c>
      <c r="Y66" s="579">
        <f>IFERROR(Y62/H62,"0")+IFERROR(Y63/H63,"0")+IFERROR(Y64/H64,"0")+IFERROR(Y65/H65,"0")</f>
        <v>40</v>
      </c>
      <c r="Z66" s="579">
        <f>IFERROR(IF(Z62="",0,Z62),"0")+IFERROR(IF(Z63="",0,Z63),"0")+IFERROR(IF(Z64="",0,Z64),"0")+IFERROR(IF(Z65="",0,Z65),"0")</f>
        <v>0.26040000000000002</v>
      </c>
      <c r="AA66" s="580"/>
      <c r="AB66" s="580"/>
      <c r="AC66" s="580"/>
    </row>
    <row r="67" spans="1:68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6"/>
      <c r="P67" s="596" t="s">
        <v>72</v>
      </c>
      <c r="Q67" s="597"/>
      <c r="R67" s="597"/>
      <c r="S67" s="597"/>
      <c r="T67" s="597"/>
      <c r="U67" s="597"/>
      <c r="V67" s="598"/>
      <c r="W67" s="37" t="s">
        <v>70</v>
      </c>
      <c r="X67" s="579">
        <f>IFERROR(SUM(X62:X65),"0")</f>
        <v>108</v>
      </c>
      <c r="Y67" s="579">
        <f>IFERROR(SUM(Y62:Y65),"0")</f>
        <v>108</v>
      </c>
      <c r="Z67" s="37"/>
      <c r="AA67" s="580"/>
      <c r="AB67" s="580"/>
      <c r="AC67" s="580"/>
    </row>
    <row r="68" spans="1:68" ht="14.25" hidden="1" customHeight="1" x14ac:dyDescent="0.25">
      <c r="A68" s="581" t="s">
        <v>64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3"/>
      <c r="AB68" s="573"/>
      <c r="AC68" s="573"/>
    </row>
    <row r="69" spans="1:68" ht="27" hidden="1" customHeight="1" x14ac:dyDescent="0.25">
      <c r="A69" s="54" t="s">
        <v>153</v>
      </c>
      <c r="B69" s="54" t="s">
        <v>154</v>
      </c>
      <c r="C69" s="31">
        <v>4301031243</v>
      </c>
      <c r="D69" s="591">
        <v>4680115885073</v>
      </c>
      <c r="E69" s="592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4301031241</v>
      </c>
      <c r="D70" s="591">
        <v>4680115885059</v>
      </c>
      <c r="E70" s="592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591">
        <v>4680115885097</v>
      </c>
      <c r="E71" s="592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8"/>
      <c r="R71" s="588"/>
      <c r="S71" s="588"/>
      <c r="T71" s="589"/>
      <c r="U71" s="34"/>
      <c r="V71" s="34"/>
      <c r="W71" s="35" t="s">
        <v>70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86"/>
      <c r="P72" s="596" t="s">
        <v>72</v>
      </c>
      <c r="Q72" s="597"/>
      <c r="R72" s="597"/>
      <c r="S72" s="597"/>
      <c r="T72" s="597"/>
      <c r="U72" s="597"/>
      <c r="V72" s="598"/>
      <c r="W72" s="37" t="s">
        <v>73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hidden="1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6"/>
      <c r="P73" s="596" t="s">
        <v>72</v>
      </c>
      <c r="Q73" s="597"/>
      <c r="R73" s="597"/>
      <c r="S73" s="597"/>
      <c r="T73" s="597"/>
      <c r="U73" s="597"/>
      <c r="V73" s="598"/>
      <c r="W73" s="37" t="s">
        <v>70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hidden="1" customHeight="1" x14ac:dyDescent="0.25">
      <c r="A74" s="581" t="s">
        <v>74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3"/>
      <c r="AB74" s="573"/>
      <c r="AC74" s="573"/>
    </row>
    <row r="75" spans="1:68" ht="16.5" hidden="1" customHeight="1" x14ac:dyDescent="0.25">
      <c r="A75" s="54" t="s">
        <v>162</v>
      </c>
      <c r="B75" s="54" t="s">
        <v>163</v>
      </c>
      <c r="C75" s="31">
        <v>4301051838</v>
      </c>
      <c r="D75" s="591">
        <v>4680115881891</v>
      </c>
      <c r="E75" s="592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4301051846</v>
      </c>
      <c r="D76" s="591">
        <v>4680115885769</v>
      </c>
      <c r="E76" s="592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168</v>
      </c>
      <c r="B77" s="54" t="s">
        <v>169</v>
      </c>
      <c r="C77" s="31">
        <v>4301051927</v>
      </c>
      <c r="D77" s="591">
        <v>4680115884410</v>
      </c>
      <c r="E77" s="592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6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171</v>
      </c>
      <c r="B78" s="54" t="s">
        <v>172</v>
      </c>
      <c r="C78" s="31">
        <v>4301051837</v>
      </c>
      <c r="D78" s="591">
        <v>4680115884311</v>
      </c>
      <c r="E78" s="592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173</v>
      </c>
      <c r="B79" s="54" t="s">
        <v>174</v>
      </c>
      <c r="C79" s="31">
        <v>4301051844</v>
      </c>
      <c r="D79" s="591">
        <v>4680115885929</v>
      </c>
      <c r="E79" s="592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6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175</v>
      </c>
      <c r="B80" s="54" t="s">
        <v>176</v>
      </c>
      <c r="C80" s="31">
        <v>4301051929</v>
      </c>
      <c r="D80" s="591">
        <v>4680115884403</v>
      </c>
      <c r="E80" s="592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8"/>
      <c r="R80" s="588"/>
      <c r="S80" s="588"/>
      <c r="T80" s="589"/>
      <c r="U80" s="34"/>
      <c r="V80" s="34"/>
      <c r="W80" s="35" t="s">
        <v>70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86"/>
      <c r="P81" s="596" t="s">
        <v>72</v>
      </c>
      <c r="Q81" s="597"/>
      <c r="R81" s="597"/>
      <c r="S81" s="597"/>
      <c r="T81" s="597"/>
      <c r="U81" s="597"/>
      <c r="V81" s="598"/>
      <c r="W81" s="37" t="s">
        <v>73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hidden="1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6"/>
      <c r="P82" s="596" t="s">
        <v>72</v>
      </c>
      <c r="Q82" s="597"/>
      <c r="R82" s="597"/>
      <c r="S82" s="597"/>
      <c r="T82" s="597"/>
      <c r="U82" s="597"/>
      <c r="V82" s="598"/>
      <c r="W82" s="37" t="s">
        <v>70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hidden="1" customHeight="1" x14ac:dyDescent="0.25">
      <c r="A83" s="581" t="s">
        <v>177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3"/>
      <c r="AB83" s="573"/>
      <c r="AC83" s="573"/>
    </row>
    <row r="84" spans="1:68" ht="27" hidden="1" customHeight="1" x14ac:dyDescent="0.25">
      <c r="A84" s="54" t="s">
        <v>178</v>
      </c>
      <c r="B84" s="54" t="s">
        <v>179</v>
      </c>
      <c r="C84" s="31">
        <v>4301060455</v>
      </c>
      <c r="D84" s="591">
        <v>4680115881532</v>
      </c>
      <c r="E84" s="592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181</v>
      </c>
      <c r="B85" s="54" t="s">
        <v>182</v>
      </c>
      <c r="C85" s="31">
        <v>4301060351</v>
      </c>
      <c r="D85" s="591">
        <v>4680115881464</v>
      </c>
      <c r="E85" s="592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8"/>
      <c r="R85" s="588"/>
      <c r="S85" s="588"/>
      <c r="T85" s="589"/>
      <c r="U85" s="34"/>
      <c r="V85" s="34"/>
      <c r="W85" s="35" t="s">
        <v>70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86"/>
      <c r="P86" s="596" t="s">
        <v>72</v>
      </c>
      <c r="Q86" s="597"/>
      <c r="R86" s="597"/>
      <c r="S86" s="597"/>
      <c r="T86" s="597"/>
      <c r="U86" s="597"/>
      <c r="V86" s="598"/>
      <c r="W86" s="37" t="s">
        <v>73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hidden="1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6"/>
      <c r="P87" s="596" t="s">
        <v>72</v>
      </c>
      <c r="Q87" s="597"/>
      <c r="R87" s="597"/>
      <c r="S87" s="597"/>
      <c r="T87" s="597"/>
      <c r="U87" s="597"/>
      <c r="V87" s="598"/>
      <c r="W87" s="37" t="s">
        <v>70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hidden="1" customHeight="1" x14ac:dyDescent="0.25">
      <c r="A88" s="593" t="s">
        <v>184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2"/>
      <c r="AB88" s="572"/>
      <c r="AC88" s="572"/>
    </row>
    <row r="89" spans="1:68" ht="14.25" hidden="1" customHeight="1" x14ac:dyDescent="0.25">
      <c r="A89" s="581" t="s">
        <v>103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3"/>
      <c r="AB89" s="573"/>
      <c r="AC89" s="573"/>
    </row>
    <row r="90" spans="1:68" ht="27" hidden="1" customHeight="1" x14ac:dyDescent="0.25">
      <c r="A90" s="54" t="s">
        <v>185</v>
      </c>
      <c r="B90" s="54" t="s">
        <v>186</v>
      </c>
      <c r="C90" s="31">
        <v>4301011468</v>
      </c>
      <c r="D90" s="591">
        <v>4680115881327</v>
      </c>
      <c r="E90" s="592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9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8"/>
      <c r="R90" s="588"/>
      <c r="S90" s="588"/>
      <c r="T90" s="589"/>
      <c r="U90" s="34"/>
      <c r="V90" s="34"/>
      <c r="W90" s="35" t="s">
        <v>70</v>
      </c>
      <c r="X90" s="577">
        <v>0</v>
      </c>
      <c r="Y90" s="57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188</v>
      </c>
      <c r="B91" s="54" t="s">
        <v>189</v>
      </c>
      <c r="C91" s="31">
        <v>4301011476</v>
      </c>
      <c r="D91" s="591">
        <v>4680115881518</v>
      </c>
      <c r="E91" s="592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8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8"/>
      <c r="R91" s="588"/>
      <c r="S91" s="588"/>
      <c r="T91" s="589"/>
      <c r="U91" s="34"/>
      <c r="V91" s="34"/>
      <c r="W91" s="35" t="s">
        <v>70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190</v>
      </c>
      <c r="B92" s="54" t="s">
        <v>191</v>
      </c>
      <c r="C92" s="31">
        <v>4301011443</v>
      </c>
      <c r="D92" s="591">
        <v>4680115881303</v>
      </c>
      <c r="E92" s="592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8"/>
      <c r="R92" s="588"/>
      <c r="S92" s="588"/>
      <c r="T92" s="589"/>
      <c r="U92" s="34"/>
      <c r="V92" s="34"/>
      <c r="W92" s="35" t="s">
        <v>70</v>
      </c>
      <c r="X92" s="577">
        <v>0</v>
      </c>
      <c r="Y92" s="57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187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585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86"/>
      <c r="P93" s="596" t="s">
        <v>72</v>
      </c>
      <c r="Q93" s="597"/>
      <c r="R93" s="597"/>
      <c r="S93" s="597"/>
      <c r="T93" s="597"/>
      <c r="U93" s="597"/>
      <c r="V93" s="598"/>
      <c r="W93" s="37" t="s">
        <v>73</v>
      </c>
      <c r="X93" s="579">
        <f>IFERROR(X90/H90,"0")+IFERROR(X91/H91,"0")+IFERROR(X92/H92,"0")</f>
        <v>0</v>
      </c>
      <c r="Y93" s="579">
        <f>IFERROR(Y90/H90,"0")+IFERROR(Y91/H91,"0")+IFERROR(Y92/H92,"0")</f>
        <v>0</v>
      </c>
      <c r="Z93" s="579">
        <f>IFERROR(IF(Z90="",0,Z90),"0")+IFERROR(IF(Z91="",0,Z91),"0")+IFERROR(IF(Z92="",0,Z92),"0")</f>
        <v>0</v>
      </c>
      <c r="AA93" s="580"/>
      <c r="AB93" s="580"/>
      <c r="AC93" s="580"/>
    </row>
    <row r="94" spans="1:68" hidden="1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6"/>
      <c r="P94" s="596" t="s">
        <v>72</v>
      </c>
      <c r="Q94" s="597"/>
      <c r="R94" s="597"/>
      <c r="S94" s="597"/>
      <c r="T94" s="597"/>
      <c r="U94" s="597"/>
      <c r="V94" s="598"/>
      <c r="W94" s="37" t="s">
        <v>70</v>
      </c>
      <c r="X94" s="579">
        <f>IFERROR(SUM(X90:X92),"0")</f>
        <v>0</v>
      </c>
      <c r="Y94" s="579">
        <f>IFERROR(SUM(Y90:Y92),"0")</f>
        <v>0</v>
      </c>
      <c r="Z94" s="37"/>
      <c r="AA94" s="580"/>
      <c r="AB94" s="580"/>
      <c r="AC94" s="580"/>
    </row>
    <row r="95" spans="1:68" ht="14.25" hidden="1" customHeight="1" x14ac:dyDescent="0.25">
      <c r="A95" s="581" t="s">
        <v>74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3"/>
      <c r="AB95" s="573"/>
      <c r="AC95" s="573"/>
    </row>
    <row r="96" spans="1:68" ht="16.5" hidden="1" customHeight="1" x14ac:dyDescent="0.25">
      <c r="A96" s="54" t="s">
        <v>192</v>
      </c>
      <c r="B96" s="54" t="s">
        <v>193</v>
      </c>
      <c r="C96" s="31">
        <v>4301051712</v>
      </c>
      <c r="D96" s="591">
        <v>4607091386967</v>
      </c>
      <c r="E96" s="592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92" t="s">
        <v>194</v>
      </c>
      <c r="Q96" s="588"/>
      <c r="R96" s="588"/>
      <c r="S96" s="588"/>
      <c r="T96" s="589"/>
      <c r="U96" s="34"/>
      <c r="V96" s="34"/>
      <c r="W96" s="35" t="s">
        <v>70</v>
      </c>
      <c r="X96" s="577">
        <v>0</v>
      </c>
      <c r="Y96" s="578">
        <f t="shared" ref="Y96:Y102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0</v>
      </c>
      <c r="BN96" s="64">
        <f t="shared" ref="BN96:BN102" si="18">IFERROR(Y96*I96/H96,"0")</f>
        <v>0</v>
      </c>
      <c r="BO96" s="64">
        <f t="shared" ref="BO96:BO102" si="19">IFERROR(1/J96*(X96/H96),"0")</f>
        <v>0</v>
      </c>
      <c r="BP96" s="64">
        <f t="shared" ref="BP96:BP102" si="20">IFERROR(1/J96*(Y96/H96),"0")</f>
        <v>0</v>
      </c>
    </row>
    <row r="97" spans="1:68" ht="16.5" hidden="1" customHeight="1" x14ac:dyDescent="0.25">
      <c r="A97" s="54" t="s">
        <v>192</v>
      </c>
      <c r="B97" s="54" t="s">
        <v>196</v>
      </c>
      <c r="C97" s="31">
        <v>4301051437</v>
      </c>
      <c r="D97" s="591">
        <v>4607091386967</v>
      </c>
      <c r="E97" s="592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4301051788</v>
      </c>
      <c r="D98" s="591">
        <v>4680115884953</v>
      </c>
      <c r="E98" s="592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3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4301051718</v>
      </c>
      <c r="D99" s="591">
        <v>4607091385731</v>
      </c>
      <c r="E99" s="592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200</v>
      </c>
      <c r="B100" s="54" t="s">
        <v>202</v>
      </c>
      <c r="C100" s="31">
        <v>4301052039</v>
      </c>
      <c r="D100" s="591">
        <v>4607091385731</v>
      </c>
      <c r="E100" s="592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8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8"/>
      <c r="R100" s="588"/>
      <c r="S100" s="588"/>
      <c r="T100" s="589"/>
      <c r="U100" s="34"/>
      <c r="V100" s="34"/>
      <c r="W100" s="35" t="s">
        <v>70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204</v>
      </c>
      <c r="B101" s="54" t="s">
        <v>205</v>
      </c>
      <c r="C101" s="31">
        <v>4301051438</v>
      </c>
      <c r="D101" s="591">
        <v>4680115880894</v>
      </c>
      <c r="E101" s="592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8"/>
      <c r="R101" s="588"/>
      <c r="S101" s="588"/>
      <c r="T101" s="589"/>
      <c r="U101" s="34"/>
      <c r="V101" s="34"/>
      <c r="W101" s="35" t="s">
        <v>70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207</v>
      </c>
      <c r="B102" s="54" t="s">
        <v>208</v>
      </c>
      <c r="C102" s="31">
        <v>4301051687</v>
      </c>
      <c r="D102" s="591">
        <v>4680115880214</v>
      </c>
      <c r="E102" s="592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77</v>
      </c>
      <c r="L102" s="32"/>
      <c r="M102" s="33" t="s">
        <v>78</v>
      </c>
      <c r="N102" s="33"/>
      <c r="O102" s="32">
        <v>45</v>
      </c>
      <c r="P102" s="88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8"/>
      <c r="R102" s="588"/>
      <c r="S102" s="588"/>
      <c r="T102" s="589"/>
      <c r="U102" s="34"/>
      <c r="V102" s="34"/>
      <c r="W102" s="35" t="s">
        <v>70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206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idden="1" x14ac:dyDescent="0.2">
      <c r="A103" s="585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6"/>
      <c r="P103" s="596" t="s">
        <v>72</v>
      </c>
      <c r="Q103" s="597"/>
      <c r="R103" s="597"/>
      <c r="S103" s="597"/>
      <c r="T103" s="597"/>
      <c r="U103" s="597"/>
      <c r="V103" s="598"/>
      <c r="W103" s="37" t="s">
        <v>73</v>
      </c>
      <c r="X103" s="579">
        <f>IFERROR(X96/H96,"0")+IFERROR(X97/H97,"0")+IFERROR(X98/H98,"0")+IFERROR(X99/H99,"0")+IFERROR(X100/H100,"0")+IFERROR(X101/H101,"0")+IFERROR(X102/H102,"0")</f>
        <v>0</v>
      </c>
      <c r="Y103" s="579">
        <f>IFERROR(Y96/H96,"0")+IFERROR(Y97/H97,"0")+IFERROR(Y98/H98,"0")+IFERROR(Y99/H99,"0")+IFERROR(Y100/H100,"0")+IFERROR(Y101/H101,"0")+IFERROR(Y102/H102,"0")</f>
        <v>0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0</v>
      </c>
      <c r="AA103" s="580"/>
      <c r="AB103" s="580"/>
      <c r="AC103" s="580"/>
    </row>
    <row r="104" spans="1:68" hidden="1" x14ac:dyDescent="0.2">
      <c r="A104" s="582"/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6"/>
      <c r="P104" s="596" t="s">
        <v>72</v>
      </c>
      <c r="Q104" s="597"/>
      <c r="R104" s="597"/>
      <c r="S104" s="597"/>
      <c r="T104" s="597"/>
      <c r="U104" s="597"/>
      <c r="V104" s="598"/>
      <c r="W104" s="37" t="s">
        <v>70</v>
      </c>
      <c r="X104" s="579">
        <f>IFERROR(SUM(X96:X102),"0")</f>
        <v>0</v>
      </c>
      <c r="Y104" s="579">
        <f>IFERROR(SUM(Y96:Y102),"0")</f>
        <v>0</v>
      </c>
      <c r="Z104" s="37"/>
      <c r="AA104" s="580"/>
      <c r="AB104" s="580"/>
      <c r="AC104" s="580"/>
    </row>
    <row r="105" spans="1:68" ht="16.5" hidden="1" customHeight="1" x14ac:dyDescent="0.25">
      <c r="A105" s="593" t="s">
        <v>209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2"/>
      <c r="AB105" s="572"/>
      <c r="AC105" s="572"/>
    </row>
    <row r="106" spans="1:68" ht="14.25" hidden="1" customHeight="1" x14ac:dyDescent="0.25">
      <c r="A106" s="581" t="s">
        <v>103</v>
      </c>
      <c r="B106" s="582"/>
      <c r="C106" s="582"/>
      <c r="D106" s="582"/>
      <c r="E106" s="582"/>
      <c r="F106" s="582"/>
      <c r="G106" s="582"/>
      <c r="H106" s="582"/>
      <c r="I106" s="582"/>
      <c r="J106" s="582"/>
      <c r="K106" s="582"/>
      <c r="L106" s="582"/>
      <c r="M106" s="582"/>
      <c r="N106" s="582"/>
      <c r="O106" s="582"/>
      <c r="P106" s="582"/>
      <c r="Q106" s="582"/>
      <c r="R106" s="582"/>
      <c r="S106" s="582"/>
      <c r="T106" s="582"/>
      <c r="U106" s="582"/>
      <c r="V106" s="582"/>
      <c r="W106" s="582"/>
      <c r="X106" s="582"/>
      <c r="Y106" s="582"/>
      <c r="Z106" s="582"/>
      <c r="AA106" s="573"/>
      <c r="AB106" s="573"/>
      <c r="AC106" s="573"/>
    </row>
    <row r="107" spans="1:68" ht="16.5" hidden="1" customHeight="1" x14ac:dyDescent="0.25">
      <c r="A107" s="54" t="s">
        <v>210</v>
      </c>
      <c r="B107" s="54" t="s">
        <v>211</v>
      </c>
      <c r="C107" s="31">
        <v>4301011514</v>
      </c>
      <c r="D107" s="591">
        <v>4680115882133</v>
      </c>
      <c r="E107" s="592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106</v>
      </c>
      <c r="L107" s="32"/>
      <c r="M107" s="33" t="s">
        <v>107</v>
      </c>
      <c r="N107" s="33"/>
      <c r="O107" s="32">
        <v>50</v>
      </c>
      <c r="P107" s="8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8"/>
      <c r="R107" s="588"/>
      <c r="S107" s="588"/>
      <c r="T107" s="589"/>
      <c r="U107" s="34"/>
      <c r="V107" s="34"/>
      <c r="W107" s="35" t="s">
        <v>70</v>
      </c>
      <c r="X107" s="577">
        <v>0</v>
      </c>
      <c r="Y107" s="57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7" t="s">
        <v>212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213</v>
      </c>
      <c r="B108" s="54" t="s">
        <v>214</v>
      </c>
      <c r="C108" s="31">
        <v>4301011417</v>
      </c>
      <c r="D108" s="591">
        <v>4680115880269</v>
      </c>
      <c r="E108" s="592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111</v>
      </c>
      <c r="L108" s="32" t="s">
        <v>112</v>
      </c>
      <c r="M108" s="33" t="s">
        <v>78</v>
      </c>
      <c r="N108" s="33"/>
      <c r="O108" s="32">
        <v>50</v>
      </c>
      <c r="P108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212</v>
      </c>
      <c r="AG108" s="64"/>
      <c r="AJ108" s="68" t="s">
        <v>113</v>
      </c>
      <c r="AK108" s="68">
        <v>45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215</v>
      </c>
      <c r="B109" s="54" t="s">
        <v>216</v>
      </c>
      <c r="C109" s="31">
        <v>4301011415</v>
      </c>
      <c r="D109" s="591">
        <v>4680115880429</v>
      </c>
      <c r="E109" s="592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8"/>
      <c r="R109" s="588"/>
      <c r="S109" s="588"/>
      <c r="T109" s="589"/>
      <c r="U109" s="34"/>
      <c r="V109" s="34"/>
      <c r="W109" s="35" t="s">
        <v>70</v>
      </c>
      <c r="X109" s="577">
        <v>0</v>
      </c>
      <c r="Y109" s="5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212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217</v>
      </c>
      <c r="B110" s="54" t="s">
        <v>218</v>
      </c>
      <c r="C110" s="31">
        <v>4301011462</v>
      </c>
      <c r="D110" s="591">
        <v>4680115881457</v>
      </c>
      <c r="E110" s="592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111</v>
      </c>
      <c r="L110" s="32"/>
      <c r="M110" s="33" t="s">
        <v>78</v>
      </c>
      <c r="N110" s="33"/>
      <c r="O110" s="32">
        <v>50</v>
      </c>
      <c r="P110" s="8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8"/>
      <c r="R110" s="588"/>
      <c r="S110" s="588"/>
      <c r="T110" s="589"/>
      <c r="U110" s="34"/>
      <c r="V110" s="34"/>
      <c r="W110" s="35" t="s">
        <v>70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212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85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6"/>
      <c r="P111" s="596" t="s">
        <v>72</v>
      </c>
      <c r="Q111" s="597"/>
      <c r="R111" s="597"/>
      <c r="S111" s="597"/>
      <c r="T111" s="597"/>
      <c r="U111" s="597"/>
      <c r="V111" s="598"/>
      <c r="W111" s="37" t="s">
        <v>73</v>
      </c>
      <c r="X111" s="579">
        <f>IFERROR(X107/H107,"0")+IFERROR(X108/H108,"0")+IFERROR(X109/H109,"0")+IFERROR(X110/H110,"0")</f>
        <v>0</v>
      </c>
      <c r="Y111" s="579">
        <f>IFERROR(Y107/H107,"0")+IFERROR(Y108/H108,"0")+IFERROR(Y109/H109,"0")+IFERROR(Y110/H110,"0")</f>
        <v>0</v>
      </c>
      <c r="Z111" s="579">
        <f>IFERROR(IF(Z107="",0,Z107),"0")+IFERROR(IF(Z108="",0,Z108),"0")+IFERROR(IF(Z109="",0,Z109),"0")+IFERROR(IF(Z110="",0,Z110),"0")</f>
        <v>0</v>
      </c>
      <c r="AA111" s="580"/>
      <c r="AB111" s="580"/>
      <c r="AC111" s="580"/>
    </row>
    <row r="112" spans="1:68" hidden="1" x14ac:dyDescent="0.2">
      <c r="A112" s="582"/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6"/>
      <c r="P112" s="596" t="s">
        <v>72</v>
      </c>
      <c r="Q112" s="597"/>
      <c r="R112" s="597"/>
      <c r="S112" s="597"/>
      <c r="T112" s="597"/>
      <c r="U112" s="597"/>
      <c r="V112" s="598"/>
      <c r="W112" s="37" t="s">
        <v>70</v>
      </c>
      <c r="X112" s="579">
        <f>IFERROR(SUM(X107:X110),"0")</f>
        <v>0</v>
      </c>
      <c r="Y112" s="579">
        <f>IFERROR(SUM(Y107:Y110),"0")</f>
        <v>0</v>
      </c>
      <c r="Z112" s="37"/>
      <c r="AA112" s="580"/>
      <c r="AB112" s="580"/>
      <c r="AC112" s="580"/>
    </row>
    <row r="113" spans="1:68" ht="14.25" hidden="1" customHeight="1" x14ac:dyDescent="0.25">
      <c r="A113" s="581" t="s">
        <v>142</v>
      </c>
      <c r="B113" s="582"/>
      <c r="C113" s="582"/>
      <c r="D113" s="582"/>
      <c r="E113" s="582"/>
      <c r="F113" s="582"/>
      <c r="G113" s="582"/>
      <c r="H113" s="582"/>
      <c r="I113" s="582"/>
      <c r="J113" s="582"/>
      <c r="K113" s="582"/>
      <c r="L113" s="582"/>
      <c r="M113" s="582"/>
      <c r="N113" s="582"/>
      <c r="O113" s="582"/>
      <c r="P113" s="582"/>
      <c r="Q113" s="582"/>
      <c r="R113" s="582"/>
      <c r="S113" s="582"/>
      <c r="T113" s="582"/>
      <c r="U113" s="582"/>
      <c r="V113" s="582"/>
      <c r="W113" s="582"/>
      <c r="X113" s="582"/>
      <c r="Y113" s="582"/>
      <c r="Z113" s="582"/>
      <c r="AA113" s="573"/>
      <c r="AB113" s="573"/>
      <c r="AC113" s="573"/>
    </row>
    <row r="114" spans="1:68" ht="16.5" hidden="1" customHeight="1" x14ac:dyDescent="0.25">
      <c r="A114" s="54" t="s">
        <v>219</v>
      </c>
      <c r="B114" s="54" t="s">
        <v>220</v>
      </c>
      <c r="C114" s="31">
        <v>4301020345</v>
      </c>
      <c r="D114" s="591">
        <v>4680115881488</v>
      </c>
      <c r="E114" s="592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106</v>
      </c>
      <c r="L114" s="32"/>
      <c r="M114" s="33" t="s">
        <v>107</v>
      </c>
      <c r="N114" s="33"/>
      <c r="O114" s="32">
        <v>55</v>
      </c>
      <c r="P114" s="8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221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222</v>
      </c>
      <c r="B115" s="54" t="s">
        <v>223</v>
      </c>
      <c r="C115" s="31">
        <v>4301020346</v>
      </c>
      <c r="D115" s="591">
        <v>4680115882775</v>
      </c>
      <c r="E115" s="592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67</v>
      </c>
      <c r="L115" s="32"/>
      <c r="M115" s="33" t="s">
        <v>107</v>
      </c>
      <c r="N115" s="33"/>
      <c r="O115" s="32">
        <v>55</v>
      </c>
      <c r="P115" s="7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8"/>
      <c r="R115" s="588"/>
      <c r="S115" s="588"/>
      <c r="T115" s="589"/>
      <c r="U115" s="34"/>
      <c r="V115" s="34"/>
      <c r="W115" s="35" t="s">
        <v>70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221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224</v>
      </c>
      <c r="B116" s="54" t="s">
        <v>225</v>
      </c>
      <c r="C116" s="31">
        <v>4301020344</v>
      </c>
      <c r="D116" s="591">
        <v>4680115880658</v>
      </c>
      <c r="E116" s="592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77</v>
      </c>
      <c r="L116" s="32"/>
      <c r="M116" s="33" t="s">
        <v>107</v>
      </c>
      <c r="N116" s="33"/>
      <c r="O116" s="32">
        <v>55</v>
      </c>
      <c r="P116" s="6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8"/>
      <c r="R116" s="588"/>
      <c r="S116" s="588"/>
      <c r="T116" s="589"/>
      <c r="U116" s="34"/>
      <c r="V116" s="34"/>
      <c r="W116" s="35" t="s">
        <v>70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221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85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6"/>
      <c r="P117" s="596" t="s">
        <v>72</v>
      </c>
      <c r="Q117" s="597"/>
      <c r="R117" s="597"/>
      <c r="S117" s="597"/>
      <c r="T117" s="597"/>
      <c r="U117" s="597"/>
      <c r="V117" s="598"/>
      <c r="W117" s="37" t="s">
        <v>73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hidden="1" x14ac:dyDescent="0.2">
      <c r="A118" s="582"/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6"/>
      <c r="P118" s="596" t="s">
        <v>72</v>
      </c>
      <c r="Q118" s="597"/>
      <c r="R118" s="597"/>
      <c r="S118" s="597"/>
      <c r="T118" s="597"/>
      <c r="U118" s="597"/>
      <c r="V118" s="598"/>
      <c r="W118" s="37" t="s">
        <v>70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hidden="1" customHeight="1" x14ac:dyDescent="0.25">
      <c r="A119" s="581" t="s">
        <v>74</v>
      </c>
      <c r="B119" s="582"/>
      <c r="C119" s="582"/>
      <c r="D119" s="582"/>
      <c r="E119" s="582"/>
      <c r="F119" s="582"/>
      <c r="G119" s="582"/>
      <c r="H119" s="582"/>
      <c r="I119" s="582"/>
      <c r="J119" s="582"/>
      <c r="K119" s="582"/>
      <c r="L119" s="582"/>
      <c r="M119" s="582"/>
      <c r="N119" s="582"/>
      <c r="O119" s="582"/>
      <c r="P119" s="582"/>
      <c r="Q119" s="582"/>
      <c r="R119" s="582"/>
      <c r="S119" s="582"/>
      <c r="T119" s="582"/>
      <c r="U119" s="582"/>
      <c r="V119" s="582"/>
      <c r="W119" s="582"/>
      <c r="X119" s="582"/>
      <c r="Y119" s="582"/>
      <c r="Z119" s="582"/>
      <c r="AA119" s="573"/>
      <c r="AB119" s="573"/>
      <c r="AC119" s="573"/>
    </row>
    <row r="120" spans="1:68" ht="27" hidden="1" customHeight="1" x14ac:dyDescent="0.25">
      <c r="A120" s="54" t="s">
        <v>226</v>
      </c>
      <c r="B120" s="54" t="s">
        <v>227</v>
      </c>
      <c r="C120" s="31">
        <v>4301051360</v>
      </c>
      <c r="D120" s="591">
        <v>4607091385168</v>
      </c>
      <c r="E120" s="592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8"/>
      <c r="R120" s="588"/>
      <c r="S120" s="588"/>
      <c r="T120" s="589"/>
      <c r="U120" s="34"/>
      <c r="V120" s="34"/>
      <c r="W120" s="35" t="s">
        <v>70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16.5" hidden="1" customHeight="1" x14ac:dyDescent="0.25">
      <c r="A121" s="54" t="s">
        <v>226</v>
      </c>
      <c r="B121" s="54" t="s">
        <v>229</v>
      </c>
      <c r="C121" s="31">
        <v>4301051724</v>
      </c>
      <c r="D121" s="591">
        <v>4607091385168</v>
      </c>
      <c r="E121" s="592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106</v>
      </c>
      <c r="L121" s="32"/>
      <c r="M121" s="33" t="s">
        <v>93</v>
      </c>
      <c r="N121" s="33"/>
      <c r="O121" s="32">
        <v>45</v>
      </c>
      <c r="P121" s="8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77">
        <v>0</v>
      </c>
      <c r="Y121" s="578">
        <f t="shared" si="21"/>
        <v>0</v>
      </c>
      <c r="Z121" s="36" t="str">
        <f>IFERROR(IF(Y121=0,"",ROUNDUP(Y121/H121,0)*0.01898),"")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27" hidden="1" customHeight="1" x14ac:dyDescent="0.25">
      <c r="A122" s="54" t="s">
        <v>231</v>
      </c>
      <c r="B122" s="54" t="s">
        <v>232</v>
      </c>
      <c r="C122" s="31">
        <v>4301051730</v>
      </c>
      <c r="D122" s="591">
        <v>4607091383256</v>
      </c>
      <c r="E122" s="592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4301051721</v>
      </c>
      <c r="D123" s="591">
        <v>4607091385748</v>
      </c>
      <c r="E123" s="592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77</v>
      </c>
      <c r="L123" s="32"/>
      <c r="M123" s="33" t="s">
        <v>93</v>
      </c>
      <c r="N123" s="33"/>
      <c r="O123" s="32">
        <v>45</v>
      </c>
      <c r="P123" s="8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8"/>
      <c r="R123" s="588"/>
      <c r="S123" s="588"/>
      <c r="T123" s="589"/>
      <c r="U123" s="34"/>
      <c r="V123" s="34"/>
      <c r="W123" s="35" t="s">
        <v>70</v>
      </c>
      <c r="X123" s="577">
        <v>0</v>
      </c>
      <c r="Y123" s="578">
        <f t="shared" si="21"/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16.5" hidden="1" customHeight="1" x14ac:dyDescent="0.25">
      <c r="A124" s="54" t="s">
        <v>235</v>
      </c>
      <c r="B124" s="54" t="s">
        <v>236</v>
      </c>
      <c r="C124" s="31">
        <v>4301051740</v>
      </c>
      <c r="D124" s="591">
        <v>4680115884533</v>
      </c>
      <c r="E124" s="592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45</v>
      </c>
      <c r="P124" s="8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8"/>
      <c r="R124" s="588"/>
      <c r="S124" s="588"/>
      <c r="T124" s="589"/>
      <c r="U124" s="34"/>
      <c r="V124" s="34"/>
      <c r="W124" s="35" t="s">
        <v>70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237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238</v>
      </c>
      <c r="B125" s="54" t="s">
        <v>239</v>
      </c>
      <c r="C125" s="31">
        <v>4301051486</v>
      </c>
      <c r="D125" s="591">
        <v>4680115882645</v>
      </c>
      <c r="E125" s="592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8"/>
      <c r="R125" s="588"/>
      <c r="S125" s="588"/>
      <c r="T125" s="589"/>
      <c r="U125" s="34"/>
      <c r="V125" s="34"/>
      <c r="W125" s="35" t="s">
        <v>70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240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idden="1" x14ac:dyDescent="0.2">
      <c r="A126" s="585"/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6"/>
      <c r="P126" s="596" t="s">
        <v>72</v>
      </c>
      <c r="Q126" s="597"/>
      <c r="R126" s="597"/>
      <c r="S126" s="597"/>
      <c r="T126" s="597"/>
      <c r="U126" s="597"/>
      <c r="V126" s="598"/>
      <c r="W126" s="37" t="s">
        <v>73</v>
      </c>
      <c r="X126" s="579">
        <f>IFERROR(X120/H120,"0")+IFERROR(X121/H121,"0")+IFERROR(X122/H122,"0")+IFERROR(X123/H123,"0")+IFERROR(X124/H124,"0")+IFERROR(X125/H125,"0")</f>
        <v>0</v>
      </c>
      <c r="Y126" s="579">
        <f>IFERROR(Y120/H120,"0")+IFERROR(Y121/H121,"0")+IFERROR(Y122/H122,"0")+IFERROR(Y123/H123,"0")+IFERROR(Y124/H124,"0")+IFERROR(Y125/H125,"0")</f>
        <v>0</v>
      </c>
      <c r="Z126" s="579">
        <f>IFERROR(IF(Z120="",0,Z120),"0")+IFERROR(IF(Z121="",0,Z121),"0")+IFERROR(IF(Z122="",0,Z122),"0")+IFERROR(IF(Z123="",0,Z123),"0")+IFERROR(IF(Z124="",0,Z124),"0")+IFERROR(IF(Z125="",0,Z125),"0")</f>
        <v>0</v>
      </c>
      <c r="AA126" s="580"/>
      <c r="AB126" s="580"/>
      <c r="AC126" s="580"/>
    </row>
    <row r="127" spans="1:68" hidden="1" x14ac:dyDescent="0.2">
      <c r="A127" s="582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86"/>
      <c r="P127" s="596" t="s">
        <v>72</v>
      </c>
      <c r="Q127" s="597"/>
      <c r="R127" s="597"/>
      <c r="S127" s="597"/>
      <c r="T127" s="597"/>
      <c r="U127" s="597"/>
      <c r="V127" s="598"/>
      <c r="W127" s="37" t="s">
        <v>70</v>
      </c>
      <c r="X127" s="579">
        <f>IFERROR(SUM(X120:X125),"0")</f>
        <v>0</v>
      </c>
      <c r="Y127" s="579">
        <f>IFERROR(SUM(Y120:Y125),"0")</f>
        <v>0</v>
      </c>
      <c r="Z127" s="37"/>
      <c r="AA127" s="580"/>
      <c r="AB127" s="580"/>
      <c r="AC127" s="580"/>
    </row>
    <row r="128" spans="1:68" ht="14.25" hidden="1" customHeight="1" x14ac:dyDescent="0.25">
      <c r="A128" s="581" t="s">
        <v>177</v>
      </c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82"/>
      <c r="P128" s="582"/>
      <c r="Q128" s="582"/>
      <c r="R128" s="582"/>
      <c r="S128" s="582"/>
      <c r="T128" s="582"/>
      <c r="U128" s="582"/>
      <c r="V128" s="582"/>
      <c r="W128" s="582"/>
      <c r="X128" s="582"/>
      <c r="Y128" s="582"/>
      <c r="Z128" s="582"/>
      <c r="AA128" s="573"/>
      <c r="AB128" s="573"/>
      <c r="AC128" s="573"/>
    </row>
    <row r="129" spans="1:68" ht="27" hidden="1" customHeight="1" x14ac:dyDescent="0.25">
      <c r="A129" s="54" t="s">
        <v>241</v>
      </c>
      <c r="B129" s="54" t="s">
        <v>242</v>
      </c>
      <c r="C129" s="31">
        <v>4301060357</v>
      </c>
      <c r="D129" s="591">
        <v>4680115882652</v>
      </c>
      <c r="E129" s="592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77</v>
      </c>
      <c r="L129" s="32"/>
      <c r="M129" s="33" t="s">
        <v>78</v>
      </c>
      <c r="N129" s="33"/>
      <c r="O129" s="32">
        <v>40</v>
      </c>
      <c r="P129" s="6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8"/>
      <c r="R129" s="588"/>
      <c r="S129" s="588"/>
      <c r="T129" s="589"/>
      <c r="U129" s="34"/>
      <c r="V129" s="34"/>
      <c r="W129" s="35" t="s">
        <v>70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243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244</v>
      </c>
      <c r="B130" s="54" t="s">
        <v>245</v>
      </c>
      <c r="C130" s="31">
        <v>4301060317</v>
      </c>
      <c r="D130" s="591">
        <v>4680115880238</v>
      </c>
      <c r="E130" s="592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77</v>
      </c>
      <c r="L130" s="32"/>
      <c r="M130" s="33" t="s">
        <v>78</v>
      </c>
      <c r="N130" s="33"/>
      <c r="O130" s="32">
        <v>40</v>
      </c>
      <c r="P130" s="7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8"/>
      <c r="R130" s="588"/>
      <c r="S130" s="588"/>
      <c r="T130" s="589"/>
      <c r="U130" s="34"/>
      <c r="V130" s="34"/>
      <c r="W130" s="35" t="s">
        <v>70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246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585"/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6"/>
      <c r="P131" s="596" t="s">
        <v>72</v>
      </c>
      <c r="Q131" s="597"/>
      <c r="R131" s="597"/>
      <c r="S131" s="597"/>
      <c r="T131" s="597"/>
      <c r="U131" s="597"/>
      <c r="V131" s="598"/>
      <c r="W131" s="37" t="s">
        <v>73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hidden="1" x14ac:dyDescent="0.2">
      <c r="A132" s="582"/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6"/>
      <c r="P132" s="596" t="s">
        <v>72</v>
      </c>
      <c r="Q132" s="597"/>
      <c r="R132" s="597"/>
      <c r="S132" s="597"/>
      <c r="T132" s="597"/>
      <c r="U132" s="597"/>
      <c r="V132" s="598"/>
      <c r="W132" s="37" t="s">
        <v>70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hidden="1" customHeight="1" x14ac:dyDescent="0.25">
      <c r="A133" s="593" t="s">
        <v>247</v>
      </c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82"/>
      <c r="P133" s="582"/>
      <c r="Q133" s="582"/>
      <c r="R133" s="582"/>
      <c r="S133" s="582"/>
      <c r="T133" s="582"/>
      <c r="U133" s="582"/>
      <c r="V133" s="582"/>
      <c r="W133" s="582"/>
      <c r="X133" s="582"/>
      <c r="Y133" s="582"/>
      <c r="Z133" s="582"/>
      <c r="AA133" s="572"/>
      <c r="AB133" s="572"/>
      <c r="AC133" s="572"/>
    </row>
    <row r="134" spans="1:68" ht="14.25" hidden="1" customHeight="1" x14ac:dyDescent="0.25">
      <c r="A134" s="581" t="s">
        <v>103</v>
      </c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82"/>
      <c r="P134" s="582"/>
      <c r="Q134" s="582"/>
      <c r="R134" s="582"/>
      <c r="S134" s="582"/>
      <c r="T134" s="582"/>
      <c r="U134" s="582"/>
      <c r="V134" s="582"/>
      <c r="W134" s="582"/>
      <c r="X134" s="582"/>
      <c r="Y134" s="582"/>
      <c r="Z134" s="582"/>
      <c r="AA134" s="573"/>
      <c r="AB134" s="573"/>
      <c r="AC134" s="573"/>
    </row>
    <row r="135" spans="1:68" ht="27" hidden="1" customHeight="1" x14ac:dyDescent="0.25">
      <c r="A135" s="54" t="s">
        <v>248</v>
      </c>
      <c r="B135" s="54" t="s">
        <v>249</v>
      </c>
      <c r="C135" s="31">
        <v>4301011564</v>
      </c>
      <c r="D135" s="591">
        <v>4680115882577</v>
      </c>
      <c r="E135" s="592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8"/>
      <c r="R135" s="588"/>
      <c r="S135" s="588"/>
      <c r="T135" s="589"/>
      <c r="U135" s="34"/>
      <c r="V135" s="34"/>
      <c r="W135" s="35" t="s">
        <v>70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250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248</v>
      </c>
      <c r="B136" s="54" t="s">
        <v>251</v>
      </c>
      <c r="C136" s="31">
        <v>4301011562</v>
      </c>
      <c r="D136" s="591">
        <v>4680115882577</v>
      </c>
      <c r="E136" s="592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9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8"/>
      <c r="R136" s="588"/>
      <c r="S136" s="588"/>
      <c r="T136" s="589"/>
      <c r="U136" s="34"/>
      <c r="V136" s="34"/>
      <c r="W136" s="35" t="s">
        <v>70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250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85"/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6"/>
      <c r="P137" s="596" t="s">
        <v>72</v>
      </c>
      <c r="Q137" s="597"/>
      <c r="R137" s="597"/>
      <c r="S137" s="597"/>
      <c r="T137" s="597"/>
      <c r="U137" s="597"/>
      <c r="V137" s="598"/>
      <c r="W137" s="37" t="s">
        <v>73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hidden="1" x14ac:dyDescent="0.2">
      <c r="A138" s="582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86"/>
      <c r="P138" s="596" t="s">
        <v>72</v>
      </c>
      <c r="Q138" s="597"/>
      <c r="R138" s="597"/>
      <c r="S138" s="597"/>
      <c r="T138" s="597"/>
      <c r="U138" s="597"/>
      <c r="V138" s="598"/>
      <c r="W138" s="37" t="s">
        <v>70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hidden="1" customHeight="1" x14ac:dyDescent="0.25">
      <c r="A139" s="581" t="s">
        <v>64</v>
      </c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82"/>
      <c r="P139" s="582"/>
      <c r="Q139" s="582"/>
      <c r="R139" s="582"/>
      <c r="S139" s="582"/>
      <c r="T139" s="582"/>
      <c r="U139" s="582"/>
      <c r="V139" s="582"/>
      <c r="W139" s="582"/>
      <c r="X139" s="582"/>
      <c r="Y139" s="582"/>
      <c r="Z139" s="582"/>
      <c r="AA139" s="573"/>
      <c r="AB139" s="573"/>
      <c r="AC139" s="573"/>
    </row>
    <row r="140" spans="1:68" ht="27" hidden="1" customHeight="1" x14ac:dyDescent="0.25">
      <c r="A140" s="54" t="s">
        <v>252</v>
      </c>
      <c r="B140" s="54" t="s">
        <v>253</v>
      </c>
      <c r="C140" s="31">
        <v>4301031235</v>
      </c>
      <c r="D140" s="591">
        <v>4680115883444</v>
      </c>
      <c r="E140" s="592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90</v>
      </c>
      <c r="P140" s="75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8"/>
      <c r="R140" s="588"/>
      <c r="S140" s="588"/>
      <c r="T140" s="589"/>
      <c r="U140" s="34"/>
      <c r="V140" s="34"/>
      <c r="W140" s="35" t="s">
        <v>70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254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hidden="1" customHeight="1" x14ac:dyDescent="0.25">
      <c r="A141" s="54" t="s">
        <v>252</v>
      </c>
      <c r="B141" s="54" t="s">
        <v>255</v>
      </c>
      <c r="C141" s="31">
        <v>4301031234</v>
      </c>
      <c r="D141" s="591">
        <v>4680115883444</v>
      </c>
      <c r="E141" s="592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90</v>
      </c>
      <c r="P141" s="7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8"/>
      <c r="R141" s="588"/>
      <c r="S141" s="588"/>
      <c r="T141" s="589"/>
      <c r="U141" s="34"/>
      <c r="V141" s="34"/>
      <c r="W141" s="35" t="s">
        <v>70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254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85"/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6"/>
      <c r="P142" s="596" t="s">
        <v>72</v>
      </c>
      <c r="Q142" s="597"/>
      <c r="R142" s="597"/>
      <c r="S142" s="597"/>
      <c r="T142" s="597"/>
      <c r="U142" s="597"/>
      <c r="V142" s="598"/>
      <c r="W142" s="37" t="s">
        <v>73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hidden="1" x14ac:dyDescent="0.2">
      <c r="A143" s="582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86"/>
      <c r="P143" s="596" t="s">
        <v>72</v>
      </c>
      <c r="Q143" s="597"/>
      <c r="R143" s="597"/>
      <c r="S143" s="597"/>
      <c r="T143" s="597"/>
      <c r="U143" s="597"/>
      <c r="V143" s="598"/>
      <c r="W143" s="37" t="s">
        <v>70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hidden="1" customHeight="1" x14ac:dyDescent="0.25">
      <c r="A144" s="581" t="s">
        <v>74</v>
      </c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82"/>
      <c r="P144" s="582"/>
      <c r="Q144" s="582"/>
      <c r="R144" s="582"/>
      <c r="S144" s="582"/>
      <c r="T144" s="582"/>
      <c r="U144" s="582"/>
      <c r="V144" s="582"/>
      <c r="W144" s="582"/>
      <c r="X144" s="582"/>
      <c r="Y144" s="582"/>
      <c r="Z144" s="582"/>
      <c r="AA144" s="573"/>
      <c r="AB144" s="573"/>
      <c r="AC144" s="573"/>
    </row>
    <row r="145" spans="1:68" ht="16.5" hidden="1" customHeight="1" x14ac:dyDescent="0.25">
      <c r="A145" s="54" t="s">
        <v>256</v>
      </c>
      <c r="B145" s="54" t="s">
        <v>257</v>
      </c>
      <c r="C145" s="31">
        <v>4301051477</v>
      </c>
      <c r="D145" s="591">
        <v>4680115882584</v>
      </c>
      <c r="E145" s="592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77</v>
      </c>
      <c r="L145" s="32"/>
      <c r="M145" s="33" t="s">
        <v>98</v>
      </c>
      <c r="N145" s="33"/>
      <c r="O145" s="32">
        <v>60</v>
      </c>
      <c r="P145" s="6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8"/>
      <c r="R145" s="588"/>
      <c r="S145" s="588"/>
      <c r="T145" s="589"/>
      <c r="U145" s="34"/>
      <c r="V145" s="34"/>
      <c r="W145" s="35" t="s">
        <v>70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250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hidden="1" customHeight="1" x14ac:dyDescent="0.25">
      <c r="A146" s="54" t="s">
        <v>256</v>
      </c>
      <c r="B146" s="54" t="s">
        <v>258</v>
      </c>
      <c r="C146" s="31">
        <v>4301051476</v>
      </c>
      <c r="D146" s="591">
        <v>4680115882584</v>
      </c>
      <c r="E146" s="592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77</v>
      </c>
      <c r="L146" s="32"/>
      <c r="M146" s="33" t="s">
        <v>98</v>
      </c>
      <c r="N146" s="33"/>
      <c r="O146" s="32">
        <v>60</v>
      </c>
      <c r="P146" s="87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8"/>
      <c r="R146" s="588"/>
      <c r="S146" s="588"/>
      <c r="T146" s="589"/>
      <c r="U146" s="34"/>
      <c r="V146" s="34"/>
      <c r="W146" s="35" t="s">
        <v>70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250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85"/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6"/>
      <c r="P147" s="596" t="s">
        <v>72</v>
      </c>
      <c r="Q147" s="597"/>
      <c r="R147" s="597"/>
      <c r="S147" s="597"/>
      <c r="T147" s="597"/>
      <c r="U147" s="597"/>
      <c r="V147" s="598"/>
      <c r="W147" s="37" t="s">
        <v>73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hidden="1" x14ac:dyDescent="0.2">
      <c r="A148" s="582"/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6"/>
      <c r="P148" s="596" t="s">
        <v>72</v>
      </c>
      <c r="Q148" s="597"/>
      <c r="R148" s="597"/>
      <c r="S148" s="597"/>
      <c r="T148" s="597"/>
      <c r="U148" s="597"/>
      <c r="V148" s="598"/>
      <c r="W148" s="37" t="s">
        <v>70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hidden="1" customHeight="1" x14ac:dyDescent="0.25">
      <c r="A149" s="593" t="s">
        <v>101</v>
      </c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82"/>
      <c r="P149" s="582"/>
      <c r="Q149" s="582"/>
      <c r="R149" s="582"/>
      <c r="S149" s="582"/>
      <c r="T149" s="582"/>
      <c r="U149" s="582"/>
      <c r="V149" s="582"/>
      <c r="W149" s="582"/>
      <c r="X149" s="582"/>
      <c r="Y149" s="582"/>
      <c r="Z149" s="582"/>
      <c r="AA149" s="572"/>
      <c r="AB149" s="572"/>
      <c r="AC149" s="572"/>
    </row>
    <row r="150" spans="1:68" ht="14.25" hidden="1" customHeight="1" x14ac:dyDescent="0.25">
      <c r="A150" s="581" t="s">
        <v>103</v>
      </c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82"/>
      <c r="P150" s="582"/>
      <c r="Q150" s="582"/>
      <c r="R150" s="582"/>
      <c r="S150" s="582"/>
      <c r="T150" s="582"/>
      <c r="U150" s="582"/>
      <c r="V150" s="582"/>
      <c r="W150" s="582"/>
      <c r="X150" s="582"/>
      <c r="Y150" s="582"/>
      <c r="Z150" s="582"/>
      <c r="AA150" s="573"/>
      <c r="AB150" s="573"/>
      <c r="AC150" s="573"/>
    </row>
    <row r="151" spans="1:68" ht="27" hidden="1" customHeight="1" x14ac:dyDescent="0.25">
      <c r="A151" s="54" t="s">
        <v>259</v>
      </c>
      <c r="B151" s="54" t="s">
        <v>260</v>
      </c>
      <c r="C151" s="31">
        <v>4301011705</v>
      </c>
      <c r="D151" s="591">
        <v>4607091384604</v>
      </c>
      <c r="E151" s="592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111</v>
      </c>
      <c r="L151" s="32"/>
      <c r="M151" s="33" t="s">
        <v>107</v>
      </c>
      <c r="N151" s="33"/>
      <c r="O151" s="32">
        <v>50</v>
      </c>
      <c r="P151" s="9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8"/>
      <c r="R151" s="588"/>
      <c r="S151" s="588"/>
      <c r="T151" s="589"/>
      <c r="U151" s="34"/>
      <c r="V151" s="34"/>
      <c r="W151" s="35" t="s">
        <v>70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261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585"/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6"/>
      <c r="P152" s="596" t="s">
        <v>72</v>
      </c>
      <c r="Q152" s="597"/>
      <c r="R152" s="597"/>
      <c r="S152" s="597"/>
      <c r="T152" s="597"/>
      <c r="U152" s="597"/>
      <c r="V152" s="598"/>
      <c r="W152" s="37" t="s">
        <v>73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hidden="1" x14ac:dyDescent="0.2">
      <c r="A153" s="582"/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6"/>
      <c r="P153" s="596" t="s">
        <v>72</v>
      </c>
      <c r="Q153" s="597"/>
      <c r="R153" s="597"/>
      <c r="S153" s="597"/>
      <c r="T153" s="597"/>
      <c r="U153" s="597"/>
      <c r="V153" s="598"/>
      <c r="W153" s="37" t="s">
        <v>70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hidden="1" customHeight="1" x14ac:dyDescent="0.25">
      <c r="A154" s="581" t="s">
        <v>64</v>
      </c>
      <c r="B154" s="582"/>
      <c r="C154" s="582"/>
      <c r="D154" s="582"/>
      <c r="E154" s="582"/>
      <c r="F154" s="582"/>
      <c r="G154" s="582"/>
      <c r="H154" s="582"/>
      <c r="I154" s="582"/>
      <c r="J154" s="582"/>
      <c r="K154" s="582"/>
      <c r="L154" s="582"/>
      <c r="M154" s="582"/>
      <c r="N154" s="582"/>
      <c r="O154" s="582"/>
      <c r="P154" s="582"/>
      <c r="Q154" s="582"/>
      <c r="R154" s="582"/>
      <c r="S154" s="582"/>
      <c r="T154" s="582"/>
      <c r="U154" s="582"/>
      <c r="V154" s="582"/>
      <c r="W154" s="582"/>
      <c r="X154" s="582"/>
      <c r="Y154" s="582"/>
      <c r="Z154" s="582"/>
      <c r="AA154" s="573"/>
      <c r="AB154" s="573"/>
      <c r="AC154" s="573"/>
    </row>
    <row r="155" spans="1:68" ht="16.5" hidden="1" customHeight="1" x14ac:dyDescent="0.25">
      <c r="A155" s="54" t="s">
        <v>262</v>
      </c>
      <c r="B155" s="54" t="s">
        <v>263</v>
      </c>
      <c r="C155" s="31">
        <v>4301030895</v>
      </c>
      <c r="D155" s="591">
        <v>4607091387667</v>
      </c>
      <c r="E155" s="592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106</v>
      </c>
      <c r="L155" s="32"/>
      <c r="M155" s="33" t="s">
        <v>107</v>
      </c>
      <c r="N155" s="33"/>
      <c r="O155" s="32">
        <v>40</v>
      </c>
      <c r="P155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8"/>
      <c r="R155" s="588"/>
      <c r="S155" s="588"/>
      <c r="T155" s="589"/>
      <c r="U155" s="34"/>
      <c r="V155" s="34"/>
      <c r="W155" s="35" t="s">
        <v>70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264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265</v>
      </c>
      <c r="B156" s="54" t="s">
        <v>266</v>
      </c>
      <c r="C156" s="31">
        <v>4301030961</v>
      </c>
      <c r="D156" s="591">
        <v>4607091387636</v>
      </c>
      <c r="E156" s="592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77</v>
      </c>
      <c r="L156" s="32"/>
      <c r="M156" s="33" t="s">
        <v>68</v>
      </c>
      <c r="N156" s="33"/>
      <c r="O156" s="32">
        <v>40</v>
      </c>
      <c r="P156" s="8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8"/>
      <c r="R156" s="588"/>
      <c r="S156" s="588"/>
      <c r="T156" s="589"/>
      <c r="U156" s="34"/>
      <c r="V156" s="34"/>
      <c r="W156" s="35" t="s">
        <v>70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267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268</v>
      </c>
      <c r="B157" s="54" t="s">
        <v>269</v>
      </c>
      <c r="C157" s="31">
        <v>4301030963</v>
      </c>
      <c r="D157" s="591">
        <v>4607091382426</v>
      </c>
      <c r="E157" s="592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106</v>
      </c>
      <c r="L157" s="32"/>
      <c r="M157" s="33" t="s">
        <v>68</v>
      </c>
      <c r="N157" s="33"/>
      <c r="O157" s="32">
        <v>40</v>
      </c>
      <c r="P157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8"/>
      <c r="R157" s="588"/>
      <c r="S157" s="588"/>
      <c r="T157" s="589"/>
      <c r="U157" s="34"/>
      <c r="V157" s="34"/>
      <c r="W157" s="35" t="s">
        <v>70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270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585"/>
      <c r="B158" s="582"/>
      <c r="C158" s="582"/>
      <c r="D158" s="582"/>
      <c r="E158" s="582"/>
      <c r="F158" s="582"/>
      <c r="G158" s="582"/>
      <c r="H158" s="582"/>
      <c r="I158" s="582"/>
      <c r="J158" s="582"/>
      <c r="K158" s="582"/>
      <c r="L158" s="582"/>
      <c r="M158" s="582"/>
      <c r="N158" s="582"/>
      <c r="O158" s="586"/>
      <c r="P158" s="596" t="s">
        <v>72</v>
      </c>
      <c r="Q158" s="597"/>
      <c r="R158" s="597"/>
      <c r="S158" s="597"/>
      <c r="T158" s="597"/>
      <c r="U158" s="597"/>
      <c r="V158" s="598"/>
      <c r="W158" s="37" t="s">
        <v>73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hidden="1" x14ac:dyDescent="0.2">
      <c r="A159" s="582"/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6"/>
      <c r="P159" s="596" t="s">
        <v>72</v>
      </c>
      <c r="Q159" s="597"/>
      <c r="R159" s="597"/>
      <c r="S159" s="597"/>
      <c r="T159" s="597"/>
      <c r="U159" s="597"/>
      <c r="V159" s="598"/>
      <c r="W159" s="37" t="s">
        <v>70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hidden="1" customHeight="1" x14ac:dyDescent="0.2">
      <c r="A160" s="600" t="s">
        <v>271</v>
      </c>
      <c r="B160" s="601"/>
      <c r="C160" s="601"/>
      <c r="D160" s="601"/>
      <c r="E160" s="601"/>
      <c r="F160" s="601"/>
      <c r="G160" s="601"/>
      <c r="H160" s="601"/>
      <c r="I160" s="601"/>
      <c r="J160" s="601"/>
      <c r="K160" s="601"/>
      <c r="L160" s="601"/>
      <c r="M160" s="601"/>
      <c r="N160" s="601"/>
      <c r="O160" s="601"/>
      <c r="P160" s="601"/>
      <c r="Q160" s="601"/>
      <c r="R160" s="601"/>
      <c r="S160" s="601"/>
      <c r="T160" s="601"/>
      <c r="U160" s="601"/>
      <c r="V160" s="601"/>
      <c r="W160" s="601"/>
      <c r="X160" s="601"/>
      <c r="Y160" s="601"/>
      <c r="Z160" s="601"/>
      <c r="AA160" s="48"/>
      <c r="AB160" s="48"/>
      <c r="AC160" s="48"/>
    </row>
    <row r="161" spans="1:68" ht="16.5" hidden="1" customHeight="1" x14ac:dyDescent="0.25">
      <c r="A161" s="593" t="s">
        <v>272</v>
      </c>
      <c r="B161" s="582"/>
      <c r="C161" s="582"/>
      <c r="D161" s="582"/>
      <c r="E161" s="582"/>
      <c r="F161" s="582"/>
      <c r="G161" s="582"/>
      <c r="H161" s="582"/>
      <c r="I161" s="582"/>
      <c r="J161" s="582"/>
      <c r="K161" s="582"/>
      <c r="L161" s="582"/>
      <c r="M161" s="582"/>
      <c r="N161" s="582"/>
      <c r="O161" s="582"/>
      <c r="P161" s="582"/>
      <c r="Q161" s="582"/>
      <c r="R161" s="582"/>
      <c r="S161" s="582"/>
      <c r="T161" s="582"/>
      <c r="U161" s="582"/>
      <c r="V161" s="582"/>
      <c r="W161" s="582"/>
      <c r="X161" s="582"/>
      <c r="Y161" s="582"/>
      <c r="Z161" s="582"/>
      <c r="AA161" s="572"/>
      <c r="AB161" s="572"/>
      <c r="AC161" s="572"/>
    </row>
    <row r="162" spans="1:68" ht="14.25" hidden="1" customHeight="1" x14ac:dyDescent="0.25">
      <c r="A162" s="581" t="s">
        <v>142</v>
      </c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582"/>
      <c r="P162" s="582"/>
      <c r="Q162" s="582"/>
      <c r="R162" s="582"/>
      <c r="S162" s="582"/>
      <c r="T162" s="582"/>
      <c r="U162" s="582"/>
      <c r="V162" s="582"/>
      <c r="W162" s="582"/>
      <c r="X162" s="582"/>
      <c r="Y162" s="582"/>
      <c r="Z162" s="582"/>
      <c r="AA162" s="573"/>
      <c r="AB162" s="573"/>
      <c r="AC162" s="573"/>
    </row>
    <row r="163" spans="1:68" ht="27" hidden="1" customHeight="1" x14ac:dyDescent="0.25">
      <c r="A163" s="54" t="s">
        <v>273</v>
      </c>
      <c r="B163" s="54" t="s">
        <v>274</v>
      </c>
      <c r="C163" s="31">
        <v>4301020323</v>
      </c>
      <c r="D163" s="591">
        <v>4680115886223</v>
      </c>
      <c r="E163" s="592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84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8"/>
      <c r="R163" s="588"/>
      <c r="S163" s="588"/>
      <c r="T163" s="589"/>
      <c r="U163" s="34"/>
      <c r="V163" s="34"/>
      <c r="W163" s="35" t="s">
        <v>70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275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585"/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6"/>
      <c r="P164" s="596" t="s">
        <v>72</v>
      </c>
      <c r="Q164" s="597"/>
      <c r="R164" s="597"/>
      <c r="S164" s="597"/>
      <c r="T164" s="597"/>
      <c r="U164" s="597"/>
      <c r="V164" s="598"/>
      <c r="W164" s="37" t="s">
        <v>73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hidden="1" x14ac:dyDescent="0.2">
      <c r="A165" s="582"/>
      <c r="B165" s="582"/>
      <c r="C165" s="582"/>
      <c r="D165" s="582"/>
      <c r="E165" s="582"/>
      <c r="F165" s="582"/>
      <c r="G165" s="582"/>
      <c r="H165" s="582"/>
      <c r="I165" s="582"/>
      <c r="J165" s="582"/>
      <c r="K165" s="582"/>
      <c r="L165" s="582"/>
      <c r="M165" s="582"/>
      <c r="N165" s="582"/>
      <c r="O165" s="586"/>
      <c r="P165" s="596" t="s">
        <v>72</v>
      </c>
      <c r="Q165" s="597"/>
      <c r="R165" s="597"/>
      <c r="S165" s="597"/>
      <c r="T165" s="597"/>
      <c r="U165" s="597"/>
      <c r="V165" s="598"/>
      <c r="W165" s="37" t="s">
        <v>70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hidden="1" customHeight="1" x14ac:dyDescent="0.25">
      <c r="A166" s="581" t="s">
        <v>64</v>
      </c>
      <c r="B166" s="582"/>
      <c r="C166" s="582"/>
      <c r="D166" s="582"/>
      <c r="E166" s="582"/>
      <c r="F166" s="582"/>
      <c r="G166" s="582"/>
      <c r="H166" s="582"/>
      <c r="I166" s="582"/>
      <c r="J166" s="582"/>
      <c r="K166" s="582"/>
      <c r="L166" s="582"/>
      <c r="M166" s="582"/>
      <c r="N166" s="582"/>
      <c r="O166" s="582"/>
      <c r="P166" s="582"/>
      <c r="Q166" s="582"/>
      <c r="R166" s="582"/>
      <c r="S166" s="582"/>
      <c r="T166" s="582"/>
      <c r="U166" s="582"/>
      <c r="V166" s="582"/>
      <c r="W166" s="582"/>
      <c r="X166" s="582"/>
      <c r="Y166" s="582"/>
      <c r="Z166" s="582"/>
      <c r="AA166" s="573"/>
      <c r="AB166" s="573"/>
      <c r="AC166" s="573"/>
    </row>
    <row r="167" spans="1:68" ht="27" hidden="1" customHeight="1" x14ac:dyDescent="0.25">
      <c r="A167" s="54" t="s">
        <v>276</v>
      </c>
      <c r="B167" s="54" t="s">
        <v>277</v>
      </c>
      <c r="C167" s="31">
        <v>4301031191</v>
      </c>
      <c r="D167" s="591">
        <v>4680115880993</v>
      </c>
      <c r="E167" s="592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8"/>
      <c r="R167" s="588"/>
      <c r="S167" s="588"/>
      <c r="T167" s="589"/>
      <c r="U167" s="34"/>
      <c r="V167" s="34"/>
      <c r="W167" s="35" t="s">
        <v>70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4301031204</v>
      </c>
      <c r="D168" s="591">
        <v>4680115881761</v>
      </c>
      <c r="E168" s="592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111</v>
      </c>
      <c r="L168" s="32"/>
      <c r="M168" s="33" t="s">
        <v>68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4301031201</v>
      </c>
      <c r="D169" s="591">
        <v>4680115881563</v>
      </c>
      <c r="E169" s="592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111</v>
      </c>
      <c r="L169" s="32"/>
      <c r="M169" s="33" t="s">
        <v>68</v>
      </c>
      <c r="N169" s="33"/>
      <c r="O169" s="32">
        <v>40</v>
      </c>
      <c r="P169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8"/>
      <c r="R169" s="588"/>
      <c r="S169" s="588"/>
      <c r="T169" s="589"/>
      <c r="U169" s="34"/>
      <c r="V169" s="34"/>
      <c r="W169" s="35" t="s">
        <v>70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284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4301031199</v>
      </c>
      <c r="D170" s="591">
        <v>4680115880986</v>
      </c>
      <c r="E170" s="592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8"/>
      <c r="R170" s="588"/>
      <c r="S170" s="588"/>
      <c r="T170" s="589"/>
      <c r="U170" s="34"/>
      <c r="V170" s="34"/>
      <c r="W170" s="35" t="s">
        <v>70</v>
      </c>
      <c r="X170" s="577">
        <v>0</v>
      </c>
      <c r="Y170" s="578">
        <f t="shared" si="26"/>
        <v>0</v>
      </c>
      <c r="Z170" s="36" t="str">
        <f>IFERROR(IF(Y170=0,"",ROUNDUP(Y170/H170,0)*0.00502),"")</f>
        <v/>
      </c>
      <c r="AA170" s="56"/>
      <c r="AB170" s="57"/>
      <c r="AC170" s="215" t="s">
        <v>278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287</v>
      </c>
      <c r="B171" s="54" t="s">
        <v>288</v>
      </c>
      <c r="C171" s="31">
        <v>4301031205</v>
      </c>
      <c r="D171" s="591">
        <v>4680115881785</v>
      </c>
      <c r="E171" s="592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281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4301031399</v>
      </c>
      <c r="D172" s="591">
        <v>4680115886537</v>
      </c>
      <c r="E172" s="592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hidden="1" customHeight="1" x14ac:dyDescent="0.25">
      <c r="A173" s="54" t="s">
        <v>292</v>
      </c>
      <c r="B173" s="54" t="s">
        <v>293</v>
      </c>
      <c r="C173" s="31">
        <v>4301031202</v>
      </c>
      <c r="D173" s="591">
        <v>4680115881679</v>
      </c>
      <c r="E173" s="592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8"/>
      <c r="R173" s="588"/>
      <c r="S173" s="588"/>
      <c r="T173" s="589"/>
      <c r="U173" s="34"/>
      <c r="V173" s="34"/>
      <c r="W173" s="35" t="s">
        <v>70</v>
      </c>
      <c r="X173" s="577">
        <v>0</v>
      </c>
      <c r="Y173" s="578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294</v>
      </c>
      <c r="B174" s="54" t="s">
        <v>295</v>
      </c>
      <c r="C174" s="31">
        <v>4301031158</v>
      </c>
      <c r="D174" s="591">
        <v>4680115880191</v>
      </c>
      <c r="E174" s="592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77</v>
      </c>
      <c r="L174" s="32"/>
      <c r="M174" s="33" t="s">
        <v>68</v>
      </c>
      <c r="N174" s="33"/>
      <c r="O174" s="32">
        <v>40</v>
      </c>
      <c r="P174" s="9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8"/>
      <c r="R174" s="588"/>
      <c r="S174" s="588"/>
      <c r="T174" s="589"/>
      <c r="U174" s="34"/>
      <c r="V174" s="34"/>
      <c r="W174" s="35" t="s">
        <v>70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284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hidden="1" customHeight="1" x14ac:dyDescent="0.25">
      <c r="A175" s="54" t="s">
        <v>296</v>
      </c>
      <c r="B175" s="54" t="s">
        <v>297</v>
      </c>
      <c r="C175" s="31">
        <v>4301031245</v>
      </c>
      <c r="D175" s="591">
        <v>4680115883963</v>
      </c>
      <c r="E175" s="592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8"/>
      <c r="R175" s="588"/>
      <c r="S175" s="588"/>
      <c r="T175" s="589"/>
      <c r="U175" s="34"/>
      <c r="V175" s="34"/>
      <c r="W175" s="35" t="s">
        <v>70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idden="1" x14ac:dyDescent="0.2">
      <c r="A176" s="585"/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6"/>
      <c r="P176" s="596" t="s">
        <v>72</v>
      </c>
      <c r="Q176" s="597"/>
      <c r="R176" s="597"/>
      <c r="S176" s="597"/>
      <c r="T176" s="597"/>
      <c r="U176" s="597"/>
      <c r="V176" s="598"/>
      <c r="W176" s="37" t="s">
        <v>73</v>
      </c>
      <c r="X176" s="579">
        <f>IFERROR(X167/H167,"0")+IFERROR(X168/H168,"0")+IFERROR(X169/H169,"0")+IFERROR(X170/H170,"0")+IFERROR(X171/H171,"0")+IFERROR(X172/H172,"0")+IFERROR(X173/H173,"0")+IFERROR(X174/H174,"0")+IFERROR(X175/H175,"0")</f>
        <v>0</v>
      </c>
      <c r="Y176" s="579">
        <f>IFERROR(Y167/H167,"0")+IFERROR(Y168/H168,"0")+IFERROR(Y169/H169,"0")+IFERROR(Y170/H170,"0")+IFERROR(Y171/H171,"0")+IFERROR(Y172/H172,"0")+IFERROR(Y173/H173,"0")+IFERROR(Y174/H174,"0")+IFERROR(Y175/H175,"0")</f>
        <v>0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580"/>
      <c r="AB176" s="580"/>
      <c r="AC176" s="580"/>
    </row>
    <row r="177" spans="1:68" hidden="1" x14ac:dyDescent="0.2">
      <c r="A177" s="582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86"/>
      <c r="P177" s="596" t="s">
        <v>72</v>
      </c>
      <c r="Q177" s="597"/>
      <c r="R177" s="597"/>
      <c r="S177" s="597"/>
      <c r="T177" s="597"/>
      <c r="U177" s="597"/>
      <c r="V177" s="598"/>
      <c r="W177" s="37" t="s">
        <v>70</v>
      </c>
      <c r="X177" s="579">
        <f>IFERROR(SUM(X167:X175),"0")</f>
        <v>0</v>
      </c>
      <c r="Y177" s="579">
        <f>IFERROR(SUM(Y167:Y175),"0")</f>
        <v>0</v>
      </c>
      <c r="Z177" s="37"/>
      <c r="AA177" s="580"/>
      <c r="AB177" s="580"/>
      <c r="AC177" s="580"/>
    </row>
    <row r="178" spans="1:68" ht="14.25" hidden="1" customHeight="1" x14ac:dyDescent="0.25">
      <c r="A178" s="581" t="s">
        <v>95</v>
      </c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82"/>
      <c r="P178" s="582"/>
      <c r="Q178" s="582"/>
      <c r="R178" s="582"/>
      <c r="S178" s="582"/>
      <c r="T178" s="582"/>
      <c r="U178" s="582"/>
      <c r="V178" s="582"/>
      <c r="W178" s="582"/>
      <c r="X178" s="582"/>
      <c r="Y178" s="582"/>
      <c r="Z178" s="582"/>
      <c r="AA178" s="573"/>
      <c r="AB178" s="573"/>
      <c r="AC178" s="573"/>
    </row>
    <row r="179" spans="1:68" ht="27" hidden="1" customHeight="1" x14ac:dyDescent="0.25">
      <c r="A179" s="54" t="s">
        <v>299</v>
      </c>
      <c r="B179" s="54" t="s">
        <v>300</v>
      </c>
      <c r="C179" s="31">
        <v>4301032053</v>
      </c>
      <c r="D179" s="591">
        <v>4680115886780</v>
      </c>
      <c r="E179" s="592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301</v>
      </c>
      <c r="L179" s="32"/>
      <c r="M179" s="33" t="s">
        <v>302</v>
      </c>
      <c r="N179" s="33"/>
      <c r="O179" s="32">
        <v>60</v>
      </c>
      <c r="P179" s="6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8"/>
      <c r="R179" s="588"/>
      <c r="S179" s="588"/>
      <c r="T179" s="589"/>
      <c r="U179" s="34"/>
      <c r="V179" s="34"/>
      <c r="W179" s="35" t="s">
        <v>70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303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4301032051</v>
      </c>
      <c r="D180" s="591">
        <v>4680115886742</v>
      </c>
      <c r="E180" s="592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301</v>
      </c>
      <c r="L180" s="32"/>
      <c r="M180" s="33" t="s">
        <v>302</v>
      </c>
      <c r="N180" s="33"/>
      <c r="O180" s="32">
        <v>90</v>
      </c>
      <c r="P180" s="7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8"/>
      <c r="R180" s="588"/>
      <c r="S180" s="588"/>
      <c r="T180" s="589"/>
      <c r="U180" s="34"/>
      <c r="V180" s="34"/>
      <c r="W180" s="35" t="s">
        <v>70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306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307</v>
      </c>
      <c r="B181" s="54" t="s">
        <v>308</v>
      </c>
      <c r="C181" s="31">
        <v>4301032052</v>
      </c>
      <c r="D181" s="591">
        <v>4680115886766</v>
      </c>
      <c r="E181" s="592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301</v>
      </c>
      <c r="L181" s="32"/>
      <c r="M181" s="33" t="s">
        <v>302</v>
      </c>
      <c r="N181" s="33"/>
      <c r="O181" s="32">
        <v>90</v>
      </c>
      <c r="P181" s="84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8"/>
      <c r="R181" s="588"/>
      <c r="S181" s="588"/>
      <c r="T181" s="589"/>
      <c r="U181" s="34"/>
      <c r="V181" s="34"/>
      <c r="W181" s="35" t="s">
        <v>70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6"/>
      <c r="P182" s="596" t="s">
        <v>72</v>
      </c>
      <c r="Q182" s="597"/>
      <c r="R182" s="597"/>
      <c r="S182" s="597"/>
      <c r="T182" s="597"/>
      <c r="U182" s="597"/>
      <c r="V182" s="598"/>
      <c r="W182" s="37" t="s">
        <v>73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hidden="1" x14ac:dyDescent="0.2">
      <c r="A183" s="582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86"/>
      <c r="P183" s="596" t="s">
        <v>72</v>
      </c>
      <c r="Q183" s="597"/>
      <c r="R183" s="597"/>
      <c r="S183" s="597"/>
      <c r="T183" s="597"/>
      <c r="U183" s="597"/>
      <c r="V183" s="598"/>
      <c r="W183" s="37" t="s">
        <v>70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hidden="1" customHeight="1" x14ac:dyDescent="0.25">
      <c r="A184" s="581" t="s">
        <v>309</v>
      </c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82"/>
      <c r="P184" s="582"/>
      <c r="Q184" s="582"/>
      <c r="R184" s="582"/>
      <c r="S184" s="582"/>
      <c r="T184" s="582"/>
      <c r="U184" s="582"/>
      <c r="V184" s="582"/>
      <c r="W184" s="582"/>
      <c r="X184" s="582"/>
      <c r="Y184" s="582"/>
      <c r="Z184" s="582"/>
      <c r="AA184" s="573"/>
      <c r="AB184" s="573"/>
      <c r="AC184" s="573"/>
    </row>
    <row r="185" spans="1:68" ht="27" hidden="1" customHeight="1" x14ac:dyDescent="0.25">
      <c r="A185" s="54" t="s">
        <v>310</v>
      </c>
      <c r="B185" s="54" t="s">
        <v>311</v>
      </c>
      <c r="C185" s="31">
        <v>4301170013</v>
      </c>
      <c r="D185" s="591">
        <v>4680115886797</v>
      </c>
      <c r="E185" s="592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301</v>
      </c>
      <c r="L185" s="32"/>
      <c r="M185" s="33" t="s">
        <v>302</v>
      </c>
      <c r="N185" s="33"/>
      <c r="O185" s="32">
        <v>90</v>
      </c>
      <c r="P185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8"/>
      <c r="R185" s="588"/>
      <c r="S185" s="588"/>
      <c r="T185" s="589"/>
      <c r="U185" s="34"/>
      <c r="V185" s="34"/>
      <c r="W185" s="35" t="s">
        <v>70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306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585"/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6"/>
      <c r="P186" s="596" t="s">
        <v>72</v>
      </c>
      <c r="Q186" s="597"/>
      <c r="R186" s="597"/>
      <c r="S186" s="597"/>
      <c r="T186" s="597"/>
      <c r="U186" s="597"/>
      <c r="V186" s="598"/>
      <c r="W186" s="37" t="s">
        <v>73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hidden="1" x14ac:dyDescent="0.2">
      <c r="A187" s="582"/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6"/>
      <c r="P187" s="596" t="s">
        <v>72</v>
      </c>
      <c r="Q187" s="597"/>
      <c r="R187" s="597"/>
      <c r="S187" s="597"/>
      <c r="T187" s="597"/>
      <c r="U187" s="597"/>
      <c r="V187" s="598"/>
      <c r="W187" s="37" t="s">
        <v>70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hidden="1" customHeight="1" x14ac:dyDescent="0.25">
      <c r="A188" s="593" t="s">
        <v>312</v>
      </c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82"/>
      <c r="P188" s="582"/>
      <c r="Q188" s="582"/>
      <c r="R188" s="582"/>
      <c r="S188" s="582"/>
      <c r="T188" s="582"/>
      <c r="U188" s="582"/>
      <c r="V188" s="582"/>
      <c r="W188" s="582"/>
      <c r="X188" s="582"/>
      <c r="Y188" s="582"/>
      <c r="Z188" s="582"/>
      <c r="AA188" s="572"/>
      <c r="AB188" s="572"/>
      <c r="AC188" s="572"/>
    </row>
    <row r="189" spans="1:68" ht="14.25" hidden="1" customHeight="1" x14ac:dyDescent="0.25">
      <c r="A189" s="581" t="s">
        <v>103</v>
      </c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82"/>
      <c r="P189" s="582"/>
      <c r="Q189" s="582"/>
      <c r="R189" s="582"/>
      <c r="S189" s="582"/>
      <c r="T189" s="582"/>
      <c r="U189" s="582"/>
      <c r="V189" s="582"/>
      <c r="W189" s="582"/>
      <c r="X189" s="582"/>
      <c r="Y189" s="582"/>
      <c r="Z189" s="582"/>
      <c r="AA189" s="573"/>
      <c r="AB189" s="573"/>
      <c r="AC189" s="573"/>
    </row>
    <row r="190" spans="1:68" ht="16.5" hidden="1" customHeight="1" x14ac:dyDescent="0.25">
      <c r="A190" s="54" t="s">
        <v>313</v>
      </c>
      <c r="B190" s="54" t="s">
        <v>314</v>
      </c>
      <c r="C190" s="31">
        <v>4301011450</v>
      </c>
      <c r="D190" s="591">
        <v>4680115881402</v>
      </c>
      <c r="E190" s="592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106</v>
      </c>
      <c r="L190" s="32"/>
      <c r="M190" s="33" t="s">
        <v>107</v>
      </c>
      <c r="N190" s="33"/>
      <c r="O190" s="32">
        <v>55</v>
      </c>
      <c r="P190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8"/>
      <c r="R190" s="588"/>
      <c r="S190" s="588"/>
      <c r="T190" s="589"/>
      <c r="U190" s="34"/>
      <c r="V190" s="34"/>
      <c r="W190" s="35" t="s">
        <v>70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315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316</v>
      </c>
      <c r="B191" s="54" t="s">
        <v>317</v>
      </c>
      <c r="C191" s="31">
        <v>4301011768</v>
      </c>
      <c r="D191" s="591">
        <v>4680115881396</v>
      </c>
      <c r="E191" s="592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55</v>
      </c>
      <c r="P191" s="8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8"/>
      <c r="R191" s="588"/>
      <c r="S191" s="588"/>
      <c r="T191" s="589"/>
      <c r="U191" s="34"/>
      <c r="V191" s="34"/>
      <c r="W191" s="35" t="s">
        <v>70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315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85"/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6"/>
      <c r="P192" s="596" t="s">
        <v>72</v>
      </c>
      <c r="Q192" s="597"/>
      <c r="R192" s="597"/>
      <c r="S192" s="597"/>
      <c r="T192" s="597"/>
      <c r="U192" s="597"/>
      <c r="V192" s="598"/>
      <c r="W192" s="37" t="s">
        <v>73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hidden="1" x14ac:dyDescent="0.2">
      <c r="A193" s="582"/>
      <c r="B193" s="582"/>
      <c r="C193" s="582"/>
      <c r="D193" s="582"/>
      <c r="E193" s="582"/>
      <c r="F193" s="582"/>
      <c r="G193" s="582"/>
      <c r="H193" s="582"/>
      <c r="I193" s="582"/>
      <c r="J193" s="582"/>
      <c r="K193" s="582"/>
      <c r="L193" s="582"/>
      <c r="M193" s="582"/>
      <c r="N193" s="582"/>
      <c r="O193" s="586"/>
      <c r="P193" s="596" t="s">
        <v>72</v>
      </c>
      <c r="Q193" s="597"/>
      <c r="R193" s="597"/>
      <c r="S193" s="597"/>
      <c r="T193" s="597"/>
      <c r="U193" s="597"/>
      <c r="V193" s="598"/>
      <c r="W193" s="37" t="s">
        <v>70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hidden="1" customHeight="1" x14ac:dyDescent="0.25">
      <c r="A194" s="581" t="s">
        <v>142</v>
      </c>
      <c r="B194" s="582"/>
      <c r="C194" s="582"/>
      <c r="D194" s="582"/>
      <c r="E194" s="582"/>
      <c r="F194" s="582"/>
      <c r="G194" s="582"/>
      <c r="H194" s="582"/>
      <c r="I194" s="582"/>
      <c r="J194" s="582"/>
      <c r="K194" s="582"/>
      <c r="L194" s="582"/>
      <c r="M194" s="582"/>
      <c r="N194" s="582"/>
      <c r="O194" s="582"/>
      <c r="P194" s="582"/>
      <c r="Q194" s="582"/>
      <c r="R194" s="582"/>
      <c r="S194" s="582"/>
      <c r="T194" s="582"/>
      <c r="U194" s="582"/>
      <c r="V194" s="582"/>
      <c r="W194" s="582"/>
      <c r="X194" s="582"/>
      <c r="Y194" s="582"/>
      <c r="Z194" s="582"/>
      <c r="AA194" s="573"/>
      <c r="AB194" s="573"/>
      <c r="AC194" s="573"/>
    </row>
    <row r="195" spans="1:68" ht="16.5" hidden="1" customHeight="1" x14ac:dyDescent="0.25">
      <c r="A195" s="54" t="s">
        <v>318</v>
      </c>
      <c r="B195" s="54" t="s">
        <v>319</v>
      </c>
      <c r="C195" s="31">
        <v>4301020262</v>
      </c>
      <c r="D195" s="591">
        <v>4680115882935</v>
      </c>
      <c r="E195" s="592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106</v>
      </c>
      <c r="L195" s="32"/>
      <c r="M195" s="33" t="s">
        <v>78</v>
      </c>
      <c r="N195" s="33"/>
      <c r="O195" s="32">
        <v>50</v>
      </c>
      <c r="P195" s="7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8"/>
      <c r="R195" s="588"/>
      <c r="S195" s="588"/>
      <c r="T195" s="589"/>
      <c r="U195" s="34"/>
      <c r="V195" s="34"/>
      <c r="W195" s="35" t="s">
        <v>70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320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321</v>
      </c>
      <c r="B196" s="54" t="s">
        <v>322</v>
      </c>
      <c r="C196" s="31">
        <v>4301020220</v>
      </c>
      <c r="D196" s="591">
        <v>4680115880764</v>
      </c>
      <c r="E196" s="592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77</v>
      </c>
      <c r="L196" s="32"/>
      <c r="M196" s="33" t="s">
        <v>107</v>
      </c>
      <c r="N196" s="33"/>
      <c r="O196" s="32">
        <v>50</v>
      </c>
      <c r="P196" s="8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8"/>
      <c r="R196" s="588"/>
      <c r="S196" s="588"/>
      <c r="T196" s="589"/>
      <c r="U196" s="34"/>
      <c r="V196" s="34"/>
      <c r="W196" s="35" t="s">
        <v>70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320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585"/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6"/>
      <c r="P197" s="596" t="s">
        <v>72</v>
      </c>
      <c r="Q197" s="597"/>
      <c r="R197" s="597"/>
      <c r="S197" s="597"/>
      <c r="T197" s="597"/>
      <c r="U197" s="597"/>
      <c r="V197" s="598"/>
      <c r="W197" s="37" t="s">
        <v>73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hidden="1" x14ac:dyDescent="0.2">
      <c r="A198" s="582"/>
      <c r="B198" s="582"/>
      <c r="C198" s="582"/>
      <c r="D198" s="582"/>
      <c r="E198" s="582"/>
      <c r="F198" s="582"/>
      <c r="G198" s="582"/>
      <c r="H198" s="582"/>
      <c r="I198" s="582"/>
      <c r="J198" s="582"/>
      <c r="K198" s="582"/>
      <c r="L198" s="582"/>
      <c r="M198" s="582"/>
      <c r="N198" s="582"/>
      <c r="O198" s="586"/>
      <c r="P198" s="596" t="s">
        <v>72</v>
      </c>
      <c r="Q198" s="597"/>
      <c r="R198" s="597"/>
      <c r="S198" s="597"/>
      <c r="T198" s="597"/>
      <c r="U198" s="597"/>
      <c r="V198" s="598"/>
      <c r="W198" s="37" t="s">
        <v>70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hidden="1" customHeight="1" x14ac:dyDescent="0.25">
      <c r="A199" s="581" t="s">
        <v>64</v>
      </c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82"/>
      <c r="P199" s="582"/>
      <c r="Q199" s="582"/>
      <c r="R199" s="582"/>
      <c r="S199" s="582"/>
      <c r="T199" s="582"/>
      <c r="U199" s="582"/>
      <c r="V199" s="582"/>
      <c r="W199" s="582"/>
      <c r="X199" s="582"/>
      <c r="Y199" s="582"/>
      <c r="Z199" s="582"/>
      <c r="AA199" s="573"/>
      <c r="AB199" s="573"/>
      <c r="AC199" s="573"/>
    </row>
    <row r="200" spans="1:68" ht="27" hidden="1" customHeight="1" x14ac:dyDescent="0.25">
      <c r="A200" s="54" t="s">
        <v>323</v>
      </c>
      <c r="B200" s="54" t="s">
        <v>324</v>
      </c>
      <c r="C200" s="31">
        <v>4301031224</v>
      </c>
      <c r="D200" s="591">
        <v>4680115882683</v>
      </c>
      <c r="E200" s="592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77">
        <v>0</v>
      </c>
      <c r="Y200" s="578">
        <f t="shared" ref="Y200:Y207" si="31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43" t="s">
        <v>325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0</v>
      </c>
      <c r="BN200" s="64">
        <f t="shared" ref="BN200:BN207" si="33">IFERROR(Y200*I200/H200,"0")</f>
        <v>0</v>
      </c>
      <c r="BO200" s="64">
        <f t="shared" ref="BO200:BO207" si="34">IFERROR(1/J200*(X200/H200),"0")</f>
        <v>0</v>
      </c>
      <c r="BP200" s="64">
        <f t="shared" ref="BP200:BP207" si="35">IFERROR(1/J200*(Y200/H200),"0")</f>
        <v>0</v>
      </c>
    </row>
    <row r="201" spans="1:68" ht="27" hidden="1" customHeight="1" x14ac:dyDescent="0.25">
      <c r="A201" s="54" t="s">
        <v>326</v>
      </c>
      <c r="B201" s="54" t="s">
        <v>327</v>
      </c>
      <c r="C201" s="31">
        <v>4301031230</v>
      </c>
      <c r="D201" s="591">
        <v>4680115882690</v>
      </c>
      <c r="E201" s="592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77">
        <v>0</v>
      </c>
      <c r="Y201" s="578">
        <f t="shared" si="31"/>
        <v>0</v>
      </c>
      <c r="Z201" s="36" t="str">
        <f>IFERROR(IF(Y201=0,"",ROUNDUP(Y201/H201,0)*0.00902),"")</f>
        <v/>
      </c>
      <c r="AA201" s="56"/>
      <c r="AB201" s="57"/>
      <c r="AC201" s="245" t="s">
        <v>328</v>
      </c>
      <c r="AG201" s="64"/>
      <c r="AJ201" s="68"/>
      <c r="AK201" s="68">
        <v>0</v>
      </c>
      <c r="BB201" s="24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4301031220</v>
      </c>
      <c r="D202" s="591">
        <v>4680115882669</v>
      </c>
      <c r="E202" s="592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111</v>
      </c>
      <c r="L202" s="32"/>
      <c r="M202" s="33" t="s">
        <v>68</v>
      </c>
      <c r="N202" s="33"/>
      <c r="O202" s="32">
        <v>40</v>
      </c>
      <c r="P202" s="9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77">
        <v>0</v>
      </c>
      <c r="Y202" s="578">
        <f t="shared" si="31"/>
        <v>0</v>
      </c>
      <c r="Z202" s="36" t="str">
        <f>IFERROR(IF(Y202=0,"",ROUNDUP(Y202/H202,0)*0.00902),"")</f>
        <v/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4301031221</v>
      </c>
      <c r="D203" s="591">
        <v>4680115882676</v>
      </c>
      <c r="E203" s="592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111</v>
      </c>
      <c r="L203" s="32"/>
      <c r="M203" s="33" t="s">
        <v>68</v>
      </c>
      <c r="N203" s="33"/>
      <c r="O203" s="32">
        <v>40</v>
      </c>
      <c r="P203" s="7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4301031223</v>
      </c>
      <c r="D204" s="591">
        <v>4680115884014</v>
      </c>
      <c r="E204" s="592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77">
        <v>0</v>
      </c>
      <c r="Y204" s="578">
        <f t="shared" si="31"/>
        <v>0</v>
      </c>
      <c r="Z204" s="36" t="str">
        <f>IFERROR(IF(Y204=0,"",ROUNDUP(Y204/H204,0)*0.00502),"")</f>
        <v/>
      </c>
      <c r="AA204" s="56"/>
      <c r="AB204" s="57"/>
      <c r="AC204" s="251" t="s">
        <v>325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337</v>
      </c>
      <c r="B205" s="54" t="s">
        <v>338</v>
      </c>
      <c r="C205" s="31">
        <v>4301031222</v>
      </c>
      <c r="D205" s="591">
        <v>4680115884007</v>
      </c>
      <c r="E205" s="592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7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8"/>
      <c r="R205" s="588"/>
      <c r="S205" s="588"/>
      <c r="T205" s="589"/>
      <c r="U205" s="34"/>
      <c r="V205" s="34"/>
      <c r="W205" s="35" t="s">
        <v>70</v>
      </c>
      <c r="X205" s="577">
        <v>0</v>
      </c>
      <c r="Y205" s="578">
        <f t="shared" si="31"/>
        <v>0</v>
      </c>
      <c r="Z205" s="36" t="str">
        <f>IFERROR(IF(Y205=0,"",ROUNDUP(Y205/H205,0)*0.00502),"")</f>
        <v/>
      </c>
      <c r="AA205" s="56"/>
      <c r="AB205" s="57"/>
      <c r="AC205" s="253" t="s">
        <v>328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4301031229</v>
      </c>
      <c r="D206" s="591">
        <v>4680115884038</v>
      </c>
      <c r="E206" s="592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8"/>
      <c r="R206" s="588"/>
      <c r="S206" s="588"/>
      <c r="T206" s="589"/>
      <c r="U206" s="34"/>
      <c r="V206" s="34"/>
      <c r="W206" s="35" t="s">
        <v>70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341</v>
      </c>
      <c r="B207" s="54" t="s">
        <v>342</v>
      </c>
      <c r="C207" s="31">
        <v>4301031225</v>
      </c>
      <c r="D207" s="591">
        <v>4680115884021</v>
      </c>
      <c r="E207" s="592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8"/>
      <c r="R207" s="588"/>
      <c r="S207" s="588"/>
      <c r="T207" s="589"/>
      <c r="U207" s="34"/>
      <c r="V207" s="34"/>
      <c r="W207" s="35" t="s">
        <v>70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idden="1" x14ac:dyDescent="0.2">
      <c r="A208" s="585"/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6"/>
      <c r="P208" s="596" t="s">
        <v>72</v>
      </c>
      <c r="Q208" s="597"/>
      <c r="R208" s="597"/>
      <c r="S208" s="597"/>
      <c r="T208" s="597"/>
      <c r="U208" s="597"/>
      <c r="V208" s="598"/>
      <c r="W208" s="37" t="s">
        <v>73</v>
      </c>
      <c r="X208" s="579">
        <f>IFERROR(X200/H200,"0")+IFERROR(X201/H201,"0")+IFERROR(X202/H202,"0")+IFERROR(X203/H203,"0")+IFERROR(X204/H204,"0")+IFERROR(X205/H205,"0")+IFERROR(X206/H206,"0")+IFERROR(X207/H207,"0")</f>
        <v>0</v>
      </c>
      <c r="Y208" s="579">
        <f>IFERROR(Y200/H200,"0")+IFERROR(Y201/H201,"0")+IFERROR(Y202/H202,"0")+IFERROR(Y203/H203,"0")+IFERROR(Y204/H204,"0")+IFERROR(Y205/H205,"0")+IFERROR(Y206/H206,"0")+IFERROR(Y207/H207,"0")</f>
        <v>0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580"/>
      <c r="AB208" s="580"/>
      <c r="AC208" s="580"/>
    </row>
    <row r="209" spans="1:68" hidden="1" x14ac:dyDescent="0.2">
      <c r="A209" s="582"/>
      <c r="B209" s="582"/>
      <c r="C209" s="582"/>
      <c r="D209" s="582"/>
      <c r="E209" s="582"/>
      <c r="F209" s="582"/>
      <c r="G209" s="582"/>
      <c r="H209" s="582"/>
      <c r="I209" s="582"/>
      <c r="J209" s="582"/>
      <c r="K209" s="582"/>
      <c r="L209" s="582"/>
      <c r="M209" s="582"/>
      <c r="N209" s="582"/>
      <c r="O209" s="586"/>
      <c r="P209" s="596" t="s">
        <v>72</v>
      </c>
      <c r="Q209" s="597"/>
      <c r="R209" s="597"/>
      <c r="S209" s="597"/>
      <c r="T209" s="597"/>
      <c r="U209" s="597"/>
      <c r="V209" s="598"/>
      <c r="W209" s="37" t="s">
        <v>70</v>
      </c>
      <c r="X209" s="579">
        <f>IFERROR(SUM(X200:X207),"0")</f>
        <v>0</v>
      </c>
      <c r="Y209" s="579">
        <f>IFERROR(SUM(Y200:Y207),"0")</f>
        <v>0</v>
      </c>
      <c r="Z209" s="37"/>
      <c r="AA209" s="580"/>
      <c r="AB209" s="580"/>
      <c r="AC209" s="580"/>
    </row>
    <row r="210" spans="1:68" ht="14.25" hidden="1" customHeight="1" x14ac:dyDescent="0.25">
      <c r="A210" s="581" t="s">
        <v>74</v>
      </c>
      <c r="B210" s="582"/>
      <c r="C210" s="582"/>
      <c r="D210" s="582"/>
      <c r="E210" s="582"/>
      <c r="F210" s="582"/>
      <c r="G210" s="582"/>
      <c r="H210" s="582"/>
      <c r="I210" s="582"/>
      <c r="J210" s="582"/>
      <c r="K210" s="582"/>
      <c r="L210" s="582"/>
      <c r="M210" s="582"/>
      <c r="N210" s="582"/>
      <c r="O210" s="582"/>
      <c r="P210" s="582"/>
      <c r="Q210" s="582"/>
      <c r="R210" s="582"/>
      <c r="S210" s="582"/>
      <c r="T210" s="582"/>
      <c r="U210" s="582"/>
      <c r="V210" s="582"/>
      <c r="W210" s="582"/>
      <c r="X210" s="582"/>
      <c r="Y210" s="582"/>
      <c r="Z210" s="582"/>
      <c r="AA210" s="573"/>
      <c r="AB210" s="573"/>
      <c r="AC210" s="573"/>
    </row>
    <row r="211" spans="1:68" ht="27" hidden="1" customHeight="1" x14ac:dyDescent="0.25">
      <c r="A211" s="54" t="s">
        <v>343</v>
      </c>
      <c r="B211" s="54" t="s">
        <v>344</v>
      </c>
      <c r="C211" s="31">
        <v>4301051408</v>
      </c>
      <c r="D211" s="591">
        <v>4680115881594</v>
      </c>
      <c r="E211" s="592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40</v>
      </c>
      <c r="P211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4301051411</v>
      </c>
      <c r="D212" s="591">
        <v>4680115881617</v>
      </c>
      <c r="E212" s="592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106</v>
      </c>
      <c r="L212" s="32"/>
      <c r="M212" s="33" t="s">
        <v>78</v>
      </c>
      <c r="N212" s="33"/>
      <c r="O212" s="32">
        <v>40</v>
      </c>
      <c r="P212" s="8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8"/>
      <c r="R212" s="588"/>
      <c r="S212" s="588"/>
      <c r="T212" s="589"/>
      <c r="U212" s="34"/>
      <c r="V212" s="34"/>
      <c r="W212" s="35" t="s">
        <v>70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hidden="1" customHeight="1" x14ac:dyDescent="0.25">
      <c r="A213" s="54" t="s">
        <v>349</v>
      </c>
      <c r="B213" s="54" t="s">
        <v>350</v>
      </c>
      <c r="C213" s="31">
        <v>4301051656</v>
      </c>
      <c r="D213" s="591">
        <v>4680115880573</v>
      </c>
      <c r="E213" s="592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106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4301051407</v>
      </c>
      <c r="D214" s="591">
        <v>4680115882195</v>
      </c>
      <c r="E214" s="592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77">
        <v>0</v>
      </c>
      <c r="Y214" s="578">
        <f t="shared" si="36"/>
        <v>0</v>
      </c>
      <c r="Z214" s="36" t="str">
        <f t="shared" ref="Z214:Z219" si="41">IFERROR(IF(Y214=0,"",ROUNDUP(Y214/H214,0)*0.00651),"")</f>
        <v/>
      </c>
      <c r="AA214" s="56"/>
      <c r="AB214" s="57"/>
      <c r="AC214" s="265" t="s">
        <v>345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4301051752</v>
      </c>
      <c r="D215" s="591">
        <v>4680115882607</v>
      </c>
      <c r="E215" s="592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45</v>
      </c>
      <c r="P215" s="6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8"/>
      <c r="R215" s="588"/>
      <c r="S215" s="588"/>
      <c r="T215" s="589"/>
      <c r="U215" s="34"/>
      <c r="V215" s="34"/>
      <c r="W215" s="35" t="s">
        <v>70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357</v>
      </c>
      <c r="B216" s="54" t="s">
        <v>358</v>
      </c>
      <c r="C216" s="31">
        <v>4301051666</v>
      </c>
      <c r="D216" s="591">
        <v>4680115880092</v>
      </c>
      <c r="E216" s="592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45</v>
      </c>
      <c r="P216" s="8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77">
        <v>0</v>
      </c>
      <c r="Y216" s="578">
        <f t="shared" si="36"/>
        <v>0</v>
      </c>
      <c r="Z216" s="36" t="str">
        <f t="shared" si="41"/>
        <v/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359</v>
      </c>
      <c r="B217" s="54" t="s">
        <v>360</v>
      </c>
      <c r="C217" s="31">
        <v>4301051668</v>
      </c>
      <c r="D217" s="591">
        <v>4680115880221</v>
      </c>
      <c r="E217" s="592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45</v>
      </c>
      <c r="P217" s="7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8"/>
      <c r="R217" s="588"/>
      <c r="S217" s="588"/>
      <c r="T217" s="589"/>
      <c r="U217" s="34"/>
      <c r="V217" s="34"/>
      <c r="W217" s="35" t="s">
        <v>70</v>
      </c>
      <c r="X217" s="577">
        <v>0</v>
      </c>
      <c r="Y217" s="578">
        <f t="shared" si="36"/>
        <v>0</v>
      </c>
      <c r="Z217" s="36" t="str">
        <f t="shared" si="41"/>
        <v/>
      </c>
      <c r="AA217" s="56"/>
      <c r="AB217" s="57"/>
      <c r="AC217" s="271" t="s">
        <v>351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361</v>
      </c>
      <c r="B218" s="54" t="s">
        <v>362</v>
      </c>
      <c r="C218" s="31">
        <v>4301051945</v>
      </c>
      <c r="D218" s="591">
        <v>4680115880504</v>
      </c>
      <c r="E218" s="592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91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8"/>
      <c r="R218" s="588"/>
      <c r="S218" s="588"/>
      <c r="T218" s="589"/>
      <c r="U218" s="34"/>
      <c r="V218" s="34"/>
      <c r="W218" s="35" t="s">
        <v>70</v>
      </c>
      <c r="X218" s="577">
        <v>0</v>
      </c>
      <c r="Y218" s="578">
        <f t="shared" si="36"/>
        <v>0</v>
      </c>
      <c r="Z218" s="36" t="str">
        <f t="shared" si="41"/>
        <v/>
      </c>
      <c r="AA218" s="56"/>
      <c r="AB218" s="57"/>
      <c r="AC218" s="273" t="s">
        <v>363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364</v>
      </c>
      <c r="B219" s="54" t="s">
        <v>365</v>
      </c>
      <c r="C219" s="31">
        <v>4301051410</v>
      </c>
      <c r="D219" s="591">
        <v>4680115882164</v>
      </c>
      <c r="E219" s="592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8"/>
      <c r="R219" s="588"/>
      <c r="S219" s="588"/>
      <c r="T219" s="589"/>
      <c r="U219" s="34"/>
      <c r="V219" s="34"/>
      <c r="W219" s="35" t="s">
        <v>70</v>
      </c>
      <c r="X219" s="577">
        <v>0</v>
      </c>
      <c r="Y219" s="578">
        <f t="shared" si="36"/>
        <v>0</v>
      </c>
      <c r="Z219" s="36" t="str">
        <f t="shared" si="41"/>
        <v/>
      </c>
      <c r="AA219" s="56"/>
      <c r="AB219" s="57"/>
      <c r="AC219" s="275" t="s">
        <v>366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idden="1" x14ac:dyDescent="0.2">
      <c r="A220" s="585"/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6"/>
      <c r="P220" s="596" t="s">
        <v>72</v>
      </c>
      <c r="Q220" s="597"/>
      <c r="R220" s="597"/>
      <c r="S220" s="597"/>
      <c r="T220" s="597"/>
      <c r="U220" s="597"/>
      <c r="V220" s="598"/>
      <c r="W220" s="37" t="s">
        <v>73</v>
      </c>
      <c r="X220" s="579">
        <f>IFERROR(X211/H211,"0")+IFERROR(X212/H212,"0")+IFERROR(X213/H213,"0")+IFERROR(X214/H214,"0")+IFERROR(X215/H215,"0")+IFERROR(X216/H216,"0")+IFERROR(X217/H217,"0")+IFERROR(X218/H218,"0")+IFERROR(X219/H219,"0")</f>
        <v>0</v>
      </c>
      <c r="Y220" s="579">
        <f>IFERROR(Y211/H211,"0")+IFERROR(Y212/H212,"0")+IFERROR(Y213/H213,"0")+IFERROR(Y214/H214,"0")+IFERROR(Y215/H215,"0")+IFERROR(Y216/H216,"0")+IFERROR(Y217/H217,"0")+IFERROR(Y218/H218,"0")+IFERROR(Y219/H219,"0")</f>
        <v>0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580"/>
      <c r="AB220" s="580"/>
      <c r="AC220" s="580"/>
    </row>
    <row r="221" spans="1:68" hidden="1" x14ac:dyDescent="0.2">
      <c r="A221" s="582"/>
      <c r="B221" s="582"/>
      <c r="C221" s="582"/>
      <c r="D221" s="582"/>
      <c r="E221" s="582"/>
      <c r="F221" s="582"/>
      <c r="G221" s="582"/>
      <c r="H221" s="582"/>
      <c r="I221" s="582"/>
      <c r="J221" s="582"/>
      <c r="K221" s="582"/>
      <c r="L221" s="582"/>
      <c r="M221" s="582"/>
      <c r="N221" s="582"/>
      <c r="O221" s="586"/>
      <c r="P221" s="596" t="s">
        <v>72</v>
      </c>
      <c r="Q221" s="597"/>
      <c r="R221" s="597"/>
      <c r="S221" s="597"/>
      <c r="T221" s="597"/>
      <c r="U221" s="597"/>
      <c r="V221" s="598"/>
      <c r="W221" s="37" t="s">
        <v>70</v>
      </c>
      <c r="X221" s="579">
        <f>IFERROR(SUM(X211:X219),"0")</f>
        <v>0</v>
      </c>
      <c r="Y221" s="579">
        <f>IFERROR(SUM(Y211:Y219),"0")</f>
        <v>0</v>
      </c>
      <c r="Z221" s="37"/>
      <c r="AA221" s="580"/>
      <c r="AB221" s="580"/>
      <c r="AC221" s="580"/>
    </row>
    <row r="222" spans="1:68" ht="14.25" hidden="1" customHeight="1" x14ac:dyDescent="0.25">
      <c r="A222" s="581" t="s">
        <v>177</v>
      </c>
      <c r="B222" s="582"/>
      <c r="C222" s="582"/>
      <c r="D222" s="582"/>
      <c r="E222" s="582"/>
      <c r="F222" s="582"/>
      <c r="G222" s="582"/>
      <c r="H222" s="582"/>
      <c r="I222" s="582"/>
      <c r="J222" s="582"/>
      <c r="K222" s="582"/>
      <c r="L222" s="582"/>
      <c r="M222" s="582"/>
      <c r="N222" s="582"/>
      <c r="O222" s="582"/>
      <c r="P222" s="582"/>
      <c r="Q222" s="582"/>
      <c r="R222" s="582"/>
      <c r="S222" s="582"/>
      <c r="T222" s="582"/>
      <c r="U222" s="582"/>
      <c r="V222" s="582"/>
      <c r="W222" s="582"/>
      <c r="X222" s="582"/>
      <c r="Y222" s="582"/>
      <c r="Z222" s="582"/>
      <c r="AA222" s="573"/>
      <c r="AB222" s="573"/>
      <c r="AC222" s="573"/>
    </row>
    <row r="223" spans="1:68" ht="27" hidden="1" customHeight="1" x14ac:dyDescent="0.25">
      <c r="A223" s="54" t="s">
        <v>367</v>
      </c>
      <c r="B223" s="54" t="s">
        <v>368</v>
      </c>
      <c r="C223" s="31">
        <v>4301060463</v>
      </c>
      <c r="D223" s="591">
        <v>4680115880818</v>
      </c>
      <c r="E223" s="592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77</v>
      </c>
      <c r="L223" s="32"/>
      <c r="M223" s="33" t="s">
        <v>93</v>
      </c>
      <c r="N223" s="33"/>
      <c r="O223" s="32">
        <v>40</v>
      </c>
      <c r="P223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8"/>
      <c r="R223" s="588"/>
      <c r="S223" s="588"/>
      <c r="T223" s="589"/>
      <c r="U223" s="34"/>
      <c r="V223" s="34"/>
      <c r="W223" s="35" t="s">
        <v>70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369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4301060389</v>
      </c>
      <c r="D224" s="591">
        <v>4680115880801</v>
      </c>
      <c r="E224" s="592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77</v>
      </c>
      <c r="L224" s="32"/>
      <c r="M224" s="33" t="s">
        <v>78</v>
      </c>
      <c r="N224" s="33"/>
      <c r="O224" s="32">
        <v>40</v>
      </c>
      <c r="P224" s="76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8"/>
      <c r="R224" s="588"/>
      <c r="S224" s="588"/>
      <c r="T224" s="589"/>
      <c r="U224" s="34"/>
      <c r="V224" s="34"/>
      <c r="W224" s="35" t="s">
        <v>70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372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idden="1" x14ac:dyDescent="0.2">
      <c r="A225" s="585"/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6"/>
      <c r="P225" s="596" t="s">
        <v>72</v>
      </c>
      <c r="Q225" s="597"/>
      <c r="R225" s="597"/>
      <c r="S225" s="597"/>
      <c r="T225" s="597"/>
      <c r="U225" s="597"/>
      <c r="V225" s="598"/>
      <c r="W225" s="37" t="s">
        <v>73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hidden="1" x14ac:dyDescent="0.2">
      <c r="A226" s="582"/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6"/>
      <c r="P226" s="596" t="s">
        <v>72</v>
      </c>
      <c r="Q226" s="597"/>
      <c r="R226" s="597"/>
      <c r="S226" s="597"/>
      <c r="T226" s="597"/>
      <c r="U226" s="597"/>
      <c r="V226" s="598"/>
      <c r="W226" s="37" t="s">
        <v>70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hidden="1" customHeight="1" x14ac:dyDescent="0.25">
      <c r="A227" s="593" t="s">
        <v>373</v>
      </c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82"/>
      <c r="P227" s="582"/>
      <c r="Q227" s="582"/>
      <c r="R227" s="582"/>
      <c r="S227" s="582"/>
      <c r="T227" s="582"/>
      <c r="U227" s="582"/>
      <c r="V227" s="582"/>
      <c r="W227" s="582"/>
      <c r="X227" s="582"/>
      <c r="Y227" s="582"/>
      <c r="Z227" s="582"/>
      <c r="AA227" s="572"/>
      <c r="AB227" s="572"/>
      <c r="AC227" s="572"/>
    </row>
    <row r="228" spans="1:68" ht="14.25" hidden="1" customHeight="1" x14ac:dyDescent="0.25">
      <c r="A228" s="581" t="s">
        <v>103</v>
      </c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82"/>
      <c r="P228" s="582"/>
      <c r="Q228" s="582"/>
      <c r="R228" s="582"/>
      <c r="S228" s="582"/>
      <c r="T228" s="582"/>
      <c r="U228" s="582"/>
      <c r="V228" s="582"/>
      <c r="W228" s="582"/>
      <c r="X228" s="582"/>
      <c r="Y228" s="582"/>
      <c r="Z228" s="582"/>
      <c r="AA228" s="573"/>
      <c r="AB228" s="573"/>
      <c r="AC228" s="573"/>
    </row>
    <row r="229" spans="1:68" ht="27" hidden="1" customHeight="1" x14ac:dyDescent="0.25">
      <c r="A229" s="54" t="s">
        <v>374</v>
      </c>
      <c r="B229" s="54" t="s">
        <v>375</v>
      </c>
      <c r="C229" s="31">
        <v>4301011826</v>
      </c>
      <c r="D229" s="591">
        <v>4680115884137</v>
      </c>
      <c r="E229" s="592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6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4301011724</v>
      </c>
      <c r="D230" s="591">
        <v>4680115884236</v>
      </c>
      <c r="E230" s="592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106</v>
      </c>
      <c r="L230" s="32"/>
      <c r="M230" s="33" t="s">
        <v>107</v>
      </c>
      <c r="N230" s="33"/>
      <c r="O230" s="32">
        <v>55</v>
      </c>
      <c r="P230" s="6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4301011721</v>
      </c>
      <c r="D231" s="591">
        <v>4680115884175</v>
      </c>
      <c r="E231" s="592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106</v>
      </c>
      <c r="L231" s="32"/>
      <c r="M231" s="33" t="s">
        <v>107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383</v>
      </c>
      <c r="B232" s="54" t="s">
        <v>384</v>
      </c>
      <c r="C232" s="31">
        <v>4301011824</v>
      </c>
      <c r="D232" s="591">
        <v>4680115884144</v>
      </c>
      <c r="E232" s="592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376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385</v>
      </c>
      <c r="B233" s="54" t="s">
        <v>386</v>
      </c>
      <c r="C233" s="31">
        <v>4301011726</v>
      </c>
      <c r="D233" s="591">
        <v>4680115884182</v>
      </c>
      <c r="E233" s="592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8"/>
      <c r="R233" s="588"/>
      <c r="S233" s="588"/>
      <c r="T233" s="589"/>
      <c r="U233" s="34"/>
      <c r="V233" s="34"/>
      <c r="W233" s="35" t="s">
        <v>70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379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387</v>
      </c>
      <c r="B234" s="54" t="s">
        <v>388</v>
      </c>
      <c r="C234" s="31">
        <v>4301011722</v>
      </c>
      <c r="D234" s="591">
        <v>4680115884205</v>
      </c>
      <c r="E234" s="592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111</v>
      </c>
      <c r="L234" s="32"/>
      <c r="M234" s="33" t="s">
        <v>107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8"/>
      <c r="R234" s="588"/>
      <c r="S234" s="588"/>
      <c r="T234" s="589"/>
      <c r="U234" s="34"/>
      <c r="V234" s="34"/>
      <c r="W234" s="35" t="s">
        <v>70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382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585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586"/>
      <c r="P235" s="596" t="s">
        <v>72</v>
      </c>
      <c r="Q235" s="597"/>
      <c r="R235" s="597"/>
      <c r="S235" s="597"/>
      <c r="T235" s="597"/>
      <c r="U235" s="597"/>
      <c r="V235" s="598"/>
      <c r="W235" s="37" t="s">
        <v>73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hidden="1" x14ac:dyDescent="0.2">
      <c r="A236" s="582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6"/>
      <c r="P236" s="596" t="s">
        <v>72</v>
      </c>
      <c r="Q236" s="597"/>
      <c r="R236" s="597"/>
      <c r="S236" s="597"/>
      <c r="T236" s="597"/>
      <c r="U236" s="597"/>
      <c r="V236" s="598"/>
      <c r="W236" s="37" t="s">
        <v>70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hidden="1" customHeight="1" x14ac:dyDescent="0.25">
      <c r="A237" s="581" t="s">
        <v>142</v>
      </c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82"/>
      <c r="P237" s="582"/>
      <c r="Q237" s="582"/>
      <c r="R237" s="582"/>
      <c r="S237" s="582"/>
      <c r="T237" s="582"/>
      <c r="U237" s="582"/>
      <c r="V237" s="582"/>
      <c r="W237" s="582"/>
      <c r="X237" s="582"/>
      <c r="Y237" s="582"/>
      <c r="Z237" s="582"/>
      <c r="AA237" s="573"/>
      <c r="AB237" s="573"/>
      <c r="AC237" s="573"/>
    </row>
    <row r="238" spans="1:68" ht="27" hidden="1" customHeight="1" x14ac:dyDescent="0.25">
      <c r="A238" s="54" t="s">
        <v>389</v>
      </c>
      <c r="B238" s="54" t="s">
        <v>390</v>
      </c>
      <c r="C238" s="31">
        <v>4301020377</v>
      </c>
      <c r="D238" s="591">
        <v>4680115885981</v>
      </c>
      <c r="E238" s="592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7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8"/>
      <c r="R238" s="588"/>
      <c r="S238" s="588"/>
      <c r="T238" s="589"/>
      <c r="U238" s="34"/>
      <c r="V238" s="34"/>
      <c r="W238" s="35" t="s">
        <v>70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391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389</v>
      </c>
      <c r="B239" s="54" t="s">
        <v>392</v>
      </c>
      <c r="C239" s="31">
        <v>4301020340</v>
      </c>
      <c r="D239" s="591">
        <v>4680115885721</v>
      </c>
      <c r="E239" s="592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67</v>
      </c>
      <c r="L239" s="32"/>
      <c r="M239" s="33" t="s">
        <v>78</v>
      </c>
      <c r="N239" s="33"/>
      <c r="O239" s="32">
        <v>50</v>
      </c>
      <c r="P239" s="72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8"/>
      <c r="R239" s="588"/>
      <c r="S239" s="588"/>
      <c r="T239" s="589"/>
      <c r="U239" s="34"/>
      <c r="V239" s="34"/>
      <c r="W239" s="35" t="s">
        <v>70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391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585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586"/>
      <c r="P240" s="596" t="s">
        <v>72</v>
      </c>
      <c r="Q240" s="597"/>
      <c r="R240" s="597"/>
      <c r="S240" s="597"/>
      <c r="T240" s="597"/>
      <c r="U240" s="597"/>
      <c r="V240" s="598"/>
      <c r="W240" s="37" t="s">
        <v>73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hidden="1" x14ac:dyDescent="0.2">
      <c r="A241" s="582"/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6"/>
      <c r="P241" s="596" t="s">
        <v>72</v>
      </c>
      <c r="Q241" s="597"/>
      <c r="R241" s="597"/>
      <c r="S241" s="597"/>
      <c r="T241" s="597"/>
      <c r="U241" s="597"/>
      <c r="V241" s="598"/>
      <c r="W241" s="37" t="s">
        <v>70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hidden="1" customHeight="1" x14ac:dyDescent="0.25">
      <c r="A242" s="581" t="s">
        <v>393</v>
      </c>
      <c r="B242" s="582"/>
      <c r="C242" s="582"/>
      <c r="D242" s="582"/>
      <c r="E242" s="582"/>
      <c r="F242" s="582"/>
      <c r="G242" s="582"/>
      <c r="H242" s="582"/>
      <c r="I242" s="582"/>
      <c r="J242" s="582"/>
      <c r="K242" s="582"/>
      <c r="L242" s="582"/>
      <c r="M242" s="582"/>
      <c r="N242" s="582"/>
      <c r="O242" s="582"/>
      <c r="P242" s="582"/>
      <c r="Q242" s="582"/>
      <c r="R242" s="582"/>
      <c r="S242" s="582"/>
      <c r="T242" s="582"/>
      <c r="U242" s="582"/>
      <c r="V242" s="582"/>
      <c r="W242" s="582"/>
      <c r="X242" s="582"/>
      <c r="Y242" s="582"/>
      <c r="Z242" s="582"/>
      <c r="AA242" s="573"/>
      <c r="AB242" s="573"/>
      <c r="AC242" s="573"/>
    </row>
    <row r="243" spans="1:68" ht="27" hidden="1" customHeight="1" x14ac:dyDescent="0.25">
      <c r="A243" s="54" t="s">
        <v>394</v>
      </c>
      <c r="B243" s="54" t="s">
        <v>395</v>
      </c>
      <c r="C243" s="31">
        <v>4301040361</v>
      </c>
      <c r="D243" s="591">
        <v>4680115886803</v>
      </c>
      <c r="E243" s="592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301</v>
      </c>
      <c r="L243" s="32"/>
      <c r="M243" s="33" t="s">
        <v>302</v>
      </c>
      <c r="N243" s="33"/>
      <c r="O243" s="32">
        <v>45</v>
      </c>
      <c r="P243" s="89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8"/>
      <c r="R243" s="588"/>
      <c r="S243" s="588"/>
      <c r="T243" s="589"/>
      <c r="U243" s="34"/>
      <c r="V243" s="34"/>
      <c r="W243" s="35" t="s">
        <v>70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85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586"/>
      <c r="P244" s="596" t="s">
        <v>72</v>
      </c>
      <c r="Q244" s="597"/>
      <c r="R244" s="597"/>
      <c r="S244" s="597"/>
      <c r="T244" s="597"/>
      <c r="U244" s="597"/>
      <c r="V244" s="598"/>
      <c r="W244" s="37" t="s">
        <v>73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hidden="1" x14ac:dyDescent="0.2">
      <c r="A245" s="582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6"/>
      <c r="P245" s="596" t="s">
        <v>72</v>
      </c>
      <c r="Q245" s="597"/>
      <c r="R245" s="597"/>
      <c r="S245" s="597"/>
      <c r="T245" s="597"/>
      <c r="U245" s="597"/>
      <c r="V245" s="598"/>
      <c r="W245" s="37" t="s">
        <v>70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hidden="1" customHeight="1" x14ac:dyDescent="0.25">
      <c r="A246" s="581" t="s">
        <v>397</v>
      </c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82"/>
      <c r="P246" s="582"/>
      <c r="Q246" s="582"/>
      <c r="R246" s="582"/>
      <c r="S246" s="582"/>
      <c r="T246" s="582"/>
      <c r="U246" s="582"/>
      <c r="V246" s="582"/>
      <c r="W246" s="582"/>
      <c r="X246" s="582"/>
      <c r="Y246" s="582"/>
      <c r="Z246" s="582"/>
      <c r="AA246" s="573"/>
      <c r="AB246" s="573"/>
      <c r="AC246" s="573"/>
    </row>
    <row r="247" spans="1:68" ht="27" hidden="1" customHeight="1" x14ac:dyDescent="0.25">
      <c r="A247" s="54" t="s">
        <v>398</v>
      </c>
      <c r="B247" s="54" t="s">
        <v>399</v>
      </c>
      <c r="C247" s="31">
        <v>4301041004</v>
      </c>
      <c r="D247" s="591">
        <v>4680115886704</v>
      </c>
      <c r="E247" s="592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301</v>
      </c>
      <c r="L247" s="32"/>
      <c r="M247" s="33" t="s">
        <v>302</v>
      </c>
      <c r="N247" s="33"/>
      <c r="O247" s="32">
        <v>90</v>
      </c>
      <c r="P247" s="85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8"/>
      <c r="R247" s="588"/>
      <c r="S247" s="588"/>
      <c r="T247" s="589"/>
      <c r="U247" s="34"/>
      <c r="V247" s="34"/>
      <c r="W247" s="35" t="s">
        <v>70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400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401</v>
      </c>
      <c r="B248" s="54" t="s">
        <v>402</v>
      </c>
      <c r="C248" s="31">
        <v>4301041003</v>
      </c>
      <c r="D248" s="591">
        <v>4680115886681</v>
      </c>
      <c r="E248" s="592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301</v>
      </c>
      <c r="L248" s="32"/>
      <c r="M248" s="33" t="s">
        <v>302</v>
      </c>
      <c r="N248" s="33"/>
      <c r="O248" s="32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400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403</v>
      </c>
      <c r="B249" s="54" t="s">
        <v>404</v>
      </c>
      <c r="C249" s="31">
        <v>4301041007</v>
      </c>
      <c r="D249" s="591">
        <v>4680115886735</v>
      </c>
      <c r="E249" s="592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301</v>
      </c>
      <c r="L249" s="32"/>
      <c r="M249" s="33" t="s">
        <v>302</v>
      </c>
      <c r="N249" s="33"/>
      <c r="O249" s="32">
        <v>90</v>
      </c>
      <c r="P249" s="59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400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405</v>
      </c>
      <c r="B250" s="54" t="s">
        <v>406</v>
      </c>
      <c r="C250" s="31">
        <v>4301041006</v>
      </c>
      <c r="D250" s="591">
        <v>4680115886728</v>
      </c>
      <c r="E250" s="592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301</v>
      </c>
      <c r="L250" s="32"/>
      <c r="M250" s="33" t="s">
        <v>302</v>
      </c>
      <c r="N250" s="33"/>
      <c r="O250" s="32">
        <v>90</v>
      </c>
      <c r="P250" s="6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400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407</v>
      </c>
      <c r="B251" s="54" t="s">
        <v>408</v>
      </c>
      <c r="C251" s="31">
        <v>4301041005</v>
      </c>
      <c r="D251" s="591">
        <v>4680115886711</v>
      </c>
      <c r="E251" s="592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301</v>
      </c>
      <c r="L251" s="32"/>
      <c r="M251" s="33" t="s">
        <v>302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400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585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586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hidden="1" x14ac:dyDescent="0.2">
      <c r="A253" s="582"/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6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hidden="1" customHeight="1" x14ac:dyDescent="0.25">
      <c r="A254" s="593" t="s">
        <v>409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2"/>
      <c r="AB254" s="572"/>
      <c r="AC254" s="572"/>
    </row>
    <row r="255" spans="1:68" ht="14.25" hidden="1" customHeight="1" x14ac:dyDescent="0.25">
      <c r="A255" s="581" t="s">
        <v>103</v>
      </c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82"/>
      <c r="P255" s="582"/>
      <c r="Q255" s="582"/>
      <c r="R255" s="582"/>
      <c r="S255" s="582"/>
      <c r="T255" s="582"/>
      <c r="U255" s="582"/>
      <c r="V255" s="582"/>
      <c r="W255" s="582"/>
      <c r="X255" s="582"/>
      <c r="Y255" s="582"/>
      <c r="Z255" s="582"/>
      <c r="AA255" s="573"/>
      <c r="AB255" s="573"/>
      <c r="AC255" s="573"/>
    </row>
    <row r="256" spans="1:68" ht="27" hidden="1" customHeight="1" x14ac:dyDescent="0.25">
      <c r="A256" s="54" t="s">
        <v>410</v>
      </c>
      <c r="B256" s="54" t="s">
        <v>411</v>
      </c>
      <c r="C256" s="31">
        <v>4301011855</v>
      </c>
      <c r="D256" s="591">
        <v>4680115885837</v>
      </c>
      <c r="E256" s="592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412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413</v>
      </c>
      <c r="B257" s="54" t="s">
        <v>414</v>
      </c>
      <c r="C257" s="31">
        <v>4301011850</v>
      </c>
      <c r="D257" s="591">
        <v>4680115885806</v>
      </c>
      <c r="E257" s="592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77">
        <v>300</v>
      </c>
      <c r="Y257" s="578">
        <f>IFERROR(IF(X257="",0,CEILING((X257/$H257),1)*$H257),"")</f>
        <v>302.40000000000003</v>
      </c>
      <c r="Z257" s="36">
        <f>IFERROR(IF(Y257=0,"",ROUNDUP(Y257/H257,0)*0.01898),"")</f>
        <v>0.53144000000000002</v>
      </c>
      <c r="AA257" s="56"/>
      <c r="AB257" s="57"/>
      <c r="AC257" s="311" t="s">
        <v>415</v>
      </c>
      <c r="AG257" s="64"/>
      <c r="AJ257" s="68"/>
      <c r="AK257" s="68">
        <v>0</v>
      </c>
      <c r="BB257" s="312" t="s">
        <v>1</v>
      </c>
      <c r="BM257" s="64">
        <f>IFERROR(X257*I257/H257,"0")</f>
        <v>312.08333333333331</v>
      </c>
      <c r="BN257" s="64">
        <f>IFERROR(Y257*I257/H257,"0")</f>
        <v>314.58000000000004</v>
      </c>
      <c r="BO257" s="64">
        <f>IFERROR(1/J257*(X257/H257),"0")</f>
        <v>0.43402777777777773</v>
      </c>
      <c r="BP257" s="64">
        <f>IFERROR(1/J257*(Y257/H257),"0")</f>
        <v>0.4375</v>
      </c>
    </row>
    <row r="258" spans="1:68" ht="37.5" hidden="1" customHeight="1" x14ac:dyDescent="0.25">
      <c r="A258" s="54" t="s">
        <v>416</v>
      </c>
      <c r="B258" s="54" t="s">
        <v>417</v>
      </c>
      <c r="C258" s="31">
        <v>4301011853</v>
      </c>
      <c r="D258" s="591">
        <v>4680115885851</v>
      </c>
      <c r="E258" s="592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418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419</v>
      </c>
      <c r="B259" s="54" t="s">
        <v>420</v>
      </c>
      <c r="C259" s="31">
        <v>4301011852</v>
      </c>
      <c r="D259" s="591">
        <v>4680115885844</v>
      </c>
      <c r="E259" s="592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421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422</v>
      </c>
      <c r="B260" s="54" t="s">
        <v>423</v>
      </c>
      <c r="C260" s="31">
        <v>4301011851</v>
      </c>
      <c r="D260" s="591">
        <v>4680115885820</v>
      </c>
      <c r="E260" s="592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77">
        <v>40</v>
      </c>
      <c r="Y260" s="578">
        <f>IFERROR(IF(X260="",0,CEILING((X260/$H260),1)*$H260),"")</f>
        <v>40</v>
      </c>
      <c r="Z260" s="36">
        <f>IFERROR(IF(Y260=0,"",ROUNDUP(Y260/H260,0)*0.00902),"")</f>
        <v>9.0200000000000002E-2</v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>IFERROR(X260*I260/H260,"0")</f>
        <v>42.1</v>
      </c>
      <c r="BN260" s="64">
        <f>IFERROR(Y260*I260/H260,"0")</f>
        <v>42.1</v>
      </c>
      <c r="BO260" s="64">
        <f>IFERROR(1/J260*(X260/H260),"0")</f>
        <v>7.575757575757576E-2</v>
      </c>
      <c r="BP260" s="64">
        <f>IFERROR(1/J260*(Y260/H260),"0")</f>
        <v>7.575757575757576E-2</v>
      </c>
    </row>
    <row r="261" spans="1:68" x14ac:dyDescent="0.2">
      <c r="A261" s="585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586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79">
        <f>IFERROR(X256/H256,"0")+IFERROR(X257/H257,"0")+IFERROR(X258/H258,"0")+IFERROR(X259/H259,"0")+IFERROR(X260/H260,"0")</f>
        <v>37.777777777777771</v>
      </c>
      <c r="Y261" s="579">
        <f>IFERROR(Y256/H256,"0")+IFERROR(Y257/H257,"0")+IFERROR(Y258/H258,"0")+IFERROR(Y259/H259,"0")+IFERROR(Y260/H260,"0")</f>
        <v>38</v>
      </c>
      <c r="Z261" s="579">
        <f>IFERROR(IF(Z256="",0,Z256),"0")+IFERROR(IF(Z257="",0,Z257),"0")+IFERROR(IF(Z258="",0,Z258),"0")+IFERROR(IF(Z259="",0,Z259),"0")+IFERROR(IF(Z260="",0,Z260),"0")</f>
        <v>0.62163999999999997</v>
      </c>
      <c r="AA261" s="580"/>
      <c r="AB261" s="580"/>
      <c r="AC261" s="580"/>
    </row>
    <row r="262" spans="1:68" x14ac:dyDescent="0.2">
      <c r="A262" s="582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6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79">
        <f>IFERROR(SUM(X256:X260),"0")</f>
        <v>340</v>
      </c>
      <c r="Y262" s="579">
        <f>IFERROR(SUM(Y256:Y260),"0")</f>
        <v>342.40000000000003</v>
      </c>
      <c r="Z262" s="37"/>
      <c r="AA262" s="580"/>
      <c r="AB262" s="580"/>
      <c r="AC262" s="580"/>
    </row>
    <row r="263" spans="1:68" ht="16.5" hidden="1" customHeight="1" x14ac:dyDescent="0.25">
      <c r="A263" s="593" t="s">
        <v>425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2"/>
      <c r="AB263" s="572"/>
      <c r="AC263" s="572"/>
    </row>
    <row r="264" spans="1:68" ht="14.25" hidden="1" customHeight="1" x14ac:dyDescent="0.25">
      <c r="A264" s="581" t="s">
        <v>103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73"/>
      <c r="AB264" s="573"/>
      <c r="AC264" s="573"/>
    </row>
    <row r="265" spans="1:68" ht="27" hidden="1" customHeight="1" x14ac:dyDescent="0.25">
      <c r="A265" s="54" t="s">
        <v>426</v>
      </c>
      <c r="B265" s="54" t="s">
        <v>427</v>
      </c>
      <c r="C265" s="31">
        <v>4301011223</v>
      </c>
      <c r="D265" s="591">
        <v>4607091383423</v>
      </c>
      <c r="E265" s="592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428</v>
      </c>
      <c r="B266" s="54" t="s">
        <v>429</v>
      </c>
      <c r="C266" s="31">
        <v>4301012099</v>
      </c>
      <c r="D266" s="591">
        <v>4680115885691</v>
      </c>
      <c r="E266" s="592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430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431</v>
      </c>
      <c r="B267" s="54" t="s">
        <v>432</v>
      </c>
      <c r="C267" s="31">
        <v>4301012098</v>
      </c>
      <c r="D267" s="591">
        <v>4680115885660</v>
      </c>
      <c r="E267" s="592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433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434</v>
      </c>
      <c r="B268" s="54" t="s">
        <v>435</v>
      </c>
      <c r="C268" s="31">
        <v>4301012176</v>
      </c>
      <c r="D268" s="591">
        <v>4680115886773</v>
      </c>
      <c r="E268" s="592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9" t="s">
        <v>436</v>
      </c>
      <c r="Q268" s="588"/>
      <c r="R268" s="588"/>
      <c r="S268" s="588"/>
      <c r="T268" s="589"/>
      <c r="U268" s="34"/>
      <c r="V268" s="34"/>
      <c r="W268" s="35" t="s">
        <v>70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437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5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86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hidden="1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6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hidden="1" customHeight="1" x14ac:dyDescent="0.25">
      <c r="A271" s="593" t="s">
        <v>438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2"/>
      <c r="AB271" s="572"/>
      <c r="AC271" s="572"/>
    </row>
    <row r="272" spans="1:68" ht="14.25" hidden="1" customHeight="1" x14ac:dyDescent="0.25">
      <c r="A272" s="581" t="s">
        <v>74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73"/>
      <c r="AB272" s="573"/>
      <c r="AC272" s="573"/>
    </row>
    <row r="273" spans="1:68" ht="27" hidden="1" customHeight="1" x14ac:dyDescent="0.25">
      <c r="A273" s="54" t="s">
        <v>439</v>
      </c>
      <c r="B273" s="54" t="s">
        <v>440</v>
      </c>
      <c r="C273" s="31">
        <v>4301051893</v>
      </c>
      <c r="D273" s="591">
        <v>4680115886186</v>
      </c>
      <c r="E273" s="592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441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442</v>
      </c>
      <c r="B274" s="54" t="s">
        <v>443</v>
      </c>
      <c r="C274" s="31">
        <v>4301051795</v>
      </c>
      <c r="D274" s="591">
        <v>4680115881228</v>
      </c>
      <c r="E274" s="592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77">
        <v>0</v>
      </c>
      <c r="Y274" s="57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444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445</v>
      </c>
      <c r="B275" s="54" t="s">
        <v>446</v>
      </c>
      <c r="C275" s="31">
        <v>4301051388</v>
      </c>
      <c r="D275" s="591">
        <v>4680115881211</v>
      </c>
      <c r="E275" s="592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447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85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6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79">
        <f>IFERROR(X273/H273,"0")+IFERROR(X274/H274,"0")+IFERROR(X275/H275,"0")</f>
        <v>0</v>
      </c>
      <c r="Y276" s="579">
        <f>IFERROR(Y273/H273,"0")+IFERROR(Y274/H274,"0")+IFERROR(Y275/H275,"0")</f>
        <v>0</v>
      </c>
      <c r="Z276" s="579">
        <f>IFERROR(IF(Z273="",0,Z273),"0")+IFERROR(IF(Z274="",0,Z274),"0")+IFERROR(IF(Z275="",0,Z275),"0")</f>
        <v>0</v>
      </c>
      <c r="AA276" s="580"/>
      <c r="AB276" s="580"/>
      <c r="AC276" s="580"/>
    </row>
    <row r="277" spans="1:68" hidden="1" x14ac:dyDescent="0.2">
      <c r="A277" s="582"/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6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79">
        <f>IFERROR(SUM(X273:X275),"0")</f>
        <v>0</v>
      </c>
      <c r="Y277" s="579">
        <f>IFERROR(SUM(Y273:Y275),"0")</f>
        <v>0</v>
      </c>
      <c r="Z277" s="37"/>
      <c r="AA277" s="580"/>
      <c r="AB277" s="580"/>
      <c r="AC277" s="580"/>
    </row>
    <row r="278" spans="1:68" ht="16.5" hidden="1" customHeight="1" x14ac:dyDescent="0.25">
      <c r="A278" s="593" t="s">
        <v>448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2"/>
      <c r="AB278" s="572"/>
      <c r="AC278" s="572"/>
    </row>
    <row r="279" spans="1:68" ht="14.25" hidden="1" customHeight="1" x14ac:dyDescent="0.25">
      <c r="A279" s="581" t="s">
        <v>64</v>
      </c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82"/>
      <c r="P279" s="582"/>
      <c r="Q279" s="582"/>
      <c r="R279" s="582"/>
      <c r="S279" s="582"/>
      <c r="T279" s="582"/>
      <c r="U279" s="582"/>
      <c r="V279" s="582"/>
      <c r="W279" s="582"/>
      <c r="X279" s="582"/>
      <c r="Y279" s="582"/>
      <c r="Z279" s="582"/>
      <c r="AA279" s="573"/>
      <c r="AB279" s="573"/>
      <c r="AC279" s="573"/>
    </row>
    <row r="280" spans="1:68" ht="27" hidden="1" customHeight="1" x14ac:dyDescent="0.25">
      <c r="A280" s="54" t="s">
        <v>449</v>
      </c>
      <c r="B280" s="54" t="s">
        <v>450</v>
      </c>
      <c r="C280" s="31">
        <v>4301031307</v>
      </c>
      <c r="D280" s="591">
        <v>4680115880344</v>
      </c>
      <c r="E280" s="592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1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451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85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6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hidden="1" x14ac:dyDescent="0.2">
      <c r="A282" s="582"/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6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hidden="1" customHeight="1" x14ac:dyDescent="0.25">
      <c r="A283" s="581" t="s">
        <v>74</v>
      </c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82"/>
      <c r="P283" s="582"/>
      <c r="Q283" s="582"/>
      <c r="R283" s="582"/>
      <c r="S283" s="582"/>
      <c r="T283" s="582"/>
      <c r="U283" s="582"/>
      <c r="V283" s="582"/>
      <c r="W283" s="582"/>
      <c r="X283" s="582"/>
      <c r="Y283" s="582"/>
      <c r="Z283" s="582"/>
      <c r="AA283" s="573"/>
      <c r="AB283" s="573"/>
      <c r="AC283" s="573"/>
    </row>
    <row r="284" spans="1:68" ht="27" hidden="1" customHeight="1" x14ac:dyDescent="0.25">
      <c r="A284" s="54" t="s">
        <v>452</v>
      </c>
      <c r="B284" s="54" t="s">
        <v>453</v>
      </c>
      <c r="C284" s="31">
        <v>4301051782</v>
      </c>
      <c r="D284" s="591">
        <v>4680115884618</v>
      </c>
      <c r="E284" s="592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454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85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6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hidden="1" x14ac:dyDescent="0.2">
      <c r="A286" s="582"/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6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hidden="1" customHeight="1" x14ac:dyDescent="0.25">
      <c r="A287" s="593" t="s">
        <v>455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2"/>
      <c r="AB287" s="572"/>
      <c r="AC287" s="572"/>
    </row>
    <row r="288" spans="1:68" ht="14.25" hidden="1" customHeight="1" x14ac:dyDescent="0.25">
      <c r="A288" s="581" t="s">
        <v>74</v>
      </c>
      <c r="B288" s="582"/>
      <c r="C288" s="582"/>
      <c r="D288" s="582"/>
      <c r="E288" s="582"/>
      <c r="F288" s="582"/>
      <c r="G288" s="582"/>
      <c r="H288" s="582"/>
      <c r="I288" s="582"/>
      <c r="J288" s="582"/>
      <c r="K288" s="582"/>
      <c r="L288" s="582"/>
      <c r="M288" s="582"/>
      <c r="N288" s="582"/>
      <c r="O288" s="582"/>
      <c r="P288" s="582"/>
      <c r="Q288" s="582"/>
      <c r="R288" s="582"/>
      <c r="S288" s="582"/>
      <c r="T288" s="582"/>
      <c r="U288" s="582"/>
      <c r="V288" s="582"/>
      <c r="W288" s="582"/>
      <c r="X288" s="582"/>
      <c r="Y288" s="582"/>
      <c r="Z288" s="582"/>
      <c r="AA288" s="573"/>
      <c r="AB288" s="573"/>
      <c r="AC288" s="573"/>
    </row>
    <row r="289" spans="1:68" ht="27" hidden="1" customHeight="1" x14ac:dyDescent="0.25">
      <c r="A289" s="54" t="s">
        <v>456</v>
      </c>
      <c r="B289" s="54" t="s">
        <v>457</v>
      </c>
      <c r="C289" s="31">
        <v>4301051277</v>
      </c>
      <c r="D289" s="591">
        <v>4680115880511</v>
      </c>
      <c r="E289" s="592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77</v>
      </c>
      <c r="L289" s="32"/>
      <c r="M289" s="33" t="s">
        <v>78</v>
      </c>
      <c r="N289" s="33"/>
      <c r="O289" s="32">
        <v>40</v>
      </c>
      <c r="P289" s="7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8"/>
      <c r="R289" s="588"/>
      <c r="S289" s="588"/>
      <c r="T289" s="589"/>
      <c r="U289" s="34"/>
      <c r="V289" s="34"/>
      <c r="W289" s="35" t="s">
        <v>70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85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586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hidden="1" x14ac:dyDescent="0.2">
      <c r="A291" s="582"/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6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hidden="1" customHeight="1" x14ac:dyDescent="0.25">
      <c r="A292" s="593" t="s">
        <v>459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2"/>
      <c r="AB292" s="572"/>
      <c r="AC292" s="572"/>
    </row>
    <row r="293" spans="1:68" ht="14.25" hidden="1" customHeight="1" x14ac:dyDescent="0.25">
      <c r="A293" s="581" t="s">
        <v>103</v>
      </c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82"/>
      <c r="P293" s="582"/>
      <c r="Q293" s="582"/>
      <c r="R293" s="582"/>
      <c r="S293" s="582"/>
      <c r="T293" s="582"/>
      <c r="U293" s="582"/>
      <c r="V293" s="582"/>
      <c r="W293" s="582"/>
      <c r="X293" s="582"/>
      <c r="Y293" s="582"/>
      <c r="Z293" s="582"/>
      <c r="AA293" s="573"/>
      <c r="AB293" s="573"/>
      <c r="AC293" s="573"/>
    </row>
    <row r="294" spans="1:68" ht="27" hidden="1" customHeight="1" x14ac:dyDescent="0.25">
      <c r="A294" s="54" t="s">
        <v>460</v>
      </c>
      <c r="B294" s="54" t="s">
        <v>461</v>
      </c>
      <c r="C294" s="31">
        <v>4301011662</v>
      </c>
      <c r="D294" s="591">
        <v>4680115883703</v>
      </c>
      <c r="E294" s="592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83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462</v>
      </c>
      <c r="AB294" s="57"/>
      <c r="AC294" s="339" t="s">
        <v>463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585"/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6"/>
      <c r="P295" s="596" t="s">
        <v>72</v>
      </c>
      <c r="Q295" s="597"/>
      <c r="R295" s="597"/>
      <c r="S295" s="597"/>
      <c r="T295" s="597"/>
      <c r="U295" s="597"/>
      <c r="V295" s="598"/>
      <c r="W295" s="37" t="s">
        <v>73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hidden="1" x14ac:dyDescent="0.2">
      <c r="A296" s="582"/>
      <c r="B296" s="582"/>
      <c r="C296" s="582"/>
      <c r="D296" s="582"/>
      <c r="E296" s="582"/>
      <c r="F296" s="582"/>
      <c r="G296" s="582"/>
      <c r="H296" s="582"/>
      <c r="I296" s="582"/>
      <c r="J296" s="582"/>
      <c r="K296" s="582"/>
      <c r="L296" s="582"/>
      <c r="M296" s="582"/>
      <c r="N296" s="582"/>
      <c r="O296" s="586"/>
      <c r="P296" s="596" t="s">
        <v>72</v>
      </c>
      <c r="Q296" s="597"/>
      <c r="R296" s="597"/>
      <c r="S296" s="597"/>
      <c r="T296" s="597"/>
      <c r="U296" s="597"/>
      <c r="V296" s="598"/>
      <c r="W296" s="37" t="s">
        <v>70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hidden="1" customHeight="1" x14ac:dyDescent="0.25">
      <c r="A297" s="593" t="s">
        <v>464</v>
      </c>
      <c r="B297" s="582"/>
      <c r="C297" s="582"/>
      <c r="D297" s="582"/>
      <c r="E297" s="582"/>
      <c r="F297" s="582"/>
      <c r="G297" s="582"/>
      <c r="H297" s="582"/>
      <c r="I297" s="582"/>
      <c r="J297" s="582"/>
      <c r="K297" s="582"/>
      <c r="L297" s="582"/>
      <c r="M297" s="582"/>
      <c r="N297" s="582"/>
      <c r="O297" s="582"/>
      <c r="P297" s="582"/>
      <c r="Q297" s="582"/>
      <c r="R297" s="582"/>
      <c r="S297" s="582"/>
      <c r="T297" s="582"/>
      <c r="U297" s="582"/>
      <c r="V297" s="582"/>
      <c r="W297" s="582"/>
      <c r="X297" s="582"/>
      <c r="Y297" s="582"/>
      <c r="Z297" s="582"/>
      <c r="AA297" s="572"/>
      <c r="AB297" s="572"/>
      <c r="AC297" s="572"/>
    </row>
    <row r="298" spans="1:68" ht="14.25" hidden="1" customHeight="1" x14ac:dyDescent="0.25">
      <c r="A298" s="581" t="s">
        <v>103</v>
      </c>
      <c r="B298" s="582"/>
      <c r="C298" s="582"/>
      <c r="D298" s="582"/>
      <c r="E298" s="582"/>
      <c r="F298" s="582"/>
      <c r="G298" s="582"/>
      <c r="H298" s="582"/>
      <c r="I298" s="582"/>
      <c r="J298" s="582"/>
      <c r="K298" s="582"/>
      <c r="L298" s="582"/>
      <c r="M298" s="582"/>
      <c r="N298" s="582"/>
      <c r="O298" s="582"/>
      <c r="P298" s="582"/>
      <c r="Q298" s="582"/>
      <c r="R298" s="582"/>
      <c r="S298" s="582"/>
      <c r="T298" s="582"/>
      <c r="U298" s="582"/>
      <c r="V298" s="582"/>
      <c r="W298" s="582"/>
      <c r="X298" s="582"/>
      <c r="Y298" s="582"/>
      <c r="Z298" s="582"/>
      <c r="AA298" s="573"/>
      <c r="AB298" s="573"/>
      <c r="AC298" s="573"/>
    </row>
    <row r="299" spans="1:68" ht="27" hidden="1" customHeight="1" x14ac:dyDescent="0.25">
      <c r="A299" s="54" t="s">
        <v>465</v>
      </c>
      <c r="B299" s="54" t="s">
        <v>466</v>
      </c>
      <c r="C299" s="31">
        <v>4301012024</v>
      </c>
      <c r="D299" s="591">
        <v>4680115885615</v>
      </c>
      <c r="E299" s="592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106</v>
      </c>
      <c r="L299" s="32"/>
      <c r="M299" s="33" t="s">
        <v>78</v>
      </c>
      <c r="N299" s="33"/>
      <c r="O299" s="32">
        <v>55</v>
      </c>
      <c r="P299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467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hidden="1" customHeight="1" x14ac:dyDescent="0.25">
      <c r="A300" s="54" t="s">
        <v>468</v>
      </c>
      <c r="B300" s="54" t="s">
        <v>469</v>
      </c>
      <c r="C300" s="31">
        <v>4301011911</v>
      </c>
      <c r="D300" s="591">
        <v>4680115885554</v>
      </c>
      <c r="E300" s="592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106</v>
      </c>
      <c r="L300" s="32"/>
      <c r="M300" s="33" t="s">
        <v>470</v>
      </c>
      <c r="N300" s="33"/>
      <c r="O300" s="32">
        <v>55</v>
      </c>
      <c r="P300" s="73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8"/>
      <c r="R300" s="588"/>
      <c r="S300" s="588"/>
      <c r="T300" s="589"/>
      <c r="U300" s="34"/>
      <c r="V300" s="34"/>
      <c r="W300" s="35" t="s">
        <v>70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471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468</v>
      </c>
      <c r="B301" s="54" t="s">
        <v>472</v>
      </c>
      <c r="C301" s="31">
        <v>4301012016</v>
      </c>
      <c r="D301" s="591">
        <v>4680115885554</v>
      </c>
      <c r="E301" s="592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106</v>
      </c>
      <c r="L301" s="32" t="s">
        <v>128</v>
      </c>
      <c r="M301" s="33" t="s">
        <v>78</v>
      </c>
      <c r="N301" s="33"/>
      <c r="O301" s="32">
        <v>55</v>
      </c>
      <c r="P301" s="8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8"/>
      <c r="R301" s="588"/>
      <c r="S301" s="588"/>
      <c r="T301" s="589"/>
      <c r="U301" s="34"/>
      <c r="V301" s="34"/>
      <c r="W301" s="35" t="s">
        <v>70</v>
      </c>
      <c r="X301" s="577">
        <v>300</v>
      </c>
      <c r="Y301" s="578">
        <f t="shared" si="47"/>
        <v>302.40000000000003</v>
      </c>
      <c r="Z301" s="36">
        <f>IFERROR(IF(Y301=0,"",ROUNDUP(Y301/H301,0)*0.01898),"")</f>
        <v>0.53144000000000002</v>
      </c>
      <c r="AA301" s="56"/>
      <c r="AB301" s="57"/>
      <c r="AC301" s="345" t="s">
        <v>473</v>
      </c>
      <c r="AG301" s="64"/>
      <c r="AJ301" s="68" t="s">
        <v>130</v>
      </c>
      <c r="AK301" s="68">
        <v>691.2</v>
      </c>
      <c r="BB301" s="346" t="s">
        <v>1</v>
      </c>
      <c r="BM301" s="64">
        <f t="shared" si="48"/>
        <v>312.08333333333331</v>
      </c>
      <c r="BN301" s="64">
        <f t="shared" si="49"/>
        <v>314.58000000000004</v>
      </c>
      <c r="BO301" s="64">
        <f t="shared" si="50"/>
        <v>0.43402777777777773</v>
      </c>
      <c r="BP301" s="64">
        <f t="shared" si="51"/>
        <v>0.4375</v>
      </c>
    </row>
    <row r="302" spans="1:68" ht="37.5" hidden="1" customHeight="1" x14ac:dyDescent="0.25">
      <c r="A302" s="54" t="s">
        <v>474</v>
      </c>
      <c r="B302" s="54" t="s">
        <v>475</v>
      </c>
      <c r="C302" s="31">
        <v>4301011858</v>
      </c>
      <c r="D302" s="591">
        <v>4680115885646</v>
      </c>
      <c r="E302" s="592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106</v>
      </c>
      <c r="L302" s="32"/>
      <c r="M302" s="33" t="s">
        <v>107</v>
      </c>
      <c r="N302" s="33"/>
      <c r="O302" s="32">
        <v>55</v>
      </c>
      <c r="P302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8"/>
      <c r="R302" s="588"/>
      <c r="S302" s="588"/>
      <c r="T302" s="589"/>
      <c r="U302" s="34"/>
      <c r="V302" s="34"/>
      <c r="W302" s="35" t="s">
        <v>70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476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4301011857</v>
      </c>
      <c r="D303" s="591">
        <v>4680115885622</v>
      </c>
      <c r="E303" s="592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111</v>
      </c>
      <c r="L303" s="32"/>
      <c r="M303" s="33" t="s">
        <v>107</v>
      </c>
      <c r="N303" s="33"/>
      <c r="O303" s="32">
        <v>55</v>
      </c>
      <c r="P303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8"/>
      <c r="R303" s="588"/>
      <c r="S303" s="588"/>
      <c r="T303" s="589"/>
      <c r="U303" s="34"/>
      <c r="V303" s="34"/>
      <c r="W303" s="35" t="s">
        <v>70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467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4301011859</v>
      </c>
      <c r="D304" s="591">
        <v>4680115885608</v>
      </c>
      <c r="E304" s="592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111</v>
      </c>
      <c r="L304" s="32"/>
      <c r="M304" s="33" t="s">
        <v>107</v>
      </c>
      <c r="N304" s="33"/>
      <c r="O304" s="32">
        <v>55</v>
      </c>
      <c r="P304" s="7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8"/>
      <c r="R304" s="588"/>
      <c r="S304" s="588"/>
      <c r="T304" s="589"/>
      <c r="U304" s="34"/>
      <c r="V304" s="34"/>
      <c r="W304" s="35" t="s">
        <v>70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481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x14ac:dyDescent="0.2">
      <c r="A305" s="585"/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6"/>
      <c r="P305" s="596" t="s">
        <v>72</v>
      </c>
      <c r="Q305" s="597"/>
      <c r="R305" s="597"/>
      <c r="S305" s="597"/>
      <c r="T305" s="597"/>
      <c r="U305" s="597"/>
      <c r="V305" s="598"/>
      <c r="W305" s="37" t="s">
        <v>73</v>
      </c>
      <c r="X305" s="579">
        <f>IFERROR(X299/H299,"0")+IFERROR(X300/H300,"0")+IFERROR(X301/H301,"0")+IFERROR(X302/H302,"0")+IFERROR(X303/H303,"0")+IFERROR(X304/H304,"0")</f>
        <v>27.777777777777775</v>
      </c>
      <c r="Y305" s="579">
        <f>IFERROR(Y299/H299,"0")+IFERROR(Y300/H300,"0")+IFERROR(Y301/H301,"0")+IFERROR(Y302/H302,"0")+IFERROR(Y303/H303,"0")+IFERROR(Y304/H304,"0")</f>
        <v>28</v>
      </c>
      <c r="Z305" s="579">
        <f>IFERROR(IF(Z299="",0,Z299),"0")+IFERROR(IF(Z300="",0,Z300),"0")+IFERROR(IF(Z301="",0,Z301),"0")+IFERROR(IF(Z302="",0,Z302),"0")+IFERROR(IF(Z303="",0,Z303),"0")+IFERROR(IF(Z304="",0,Z304),"0")</f>
        <v>0.53144000000000002</v>
      </c>
      <c r="AA305" s="580"/>
      <c r="AB305" s="580"/>
      <c r="AC305" s="580"/>
    </row>
    <row r="306" spans="1:68" x14ac:dyDescent="0.2">
      <c r="A306" s="582"/>
      <c r="B306" s="582"/>
      <c r="C306" s="582"/>
      <c r="D306" s="582"/>
      <c r="E306" s="582"/>
      <c r="F306" s="582"/>
      <c r="G306" s="582"/>
      <c r="H306" s="582"/>
      <c r="I306" s="582"/>
      <c r="J306" s="582"/>
      <c r="K306" s="582"/>
      <c r="L306" s="582"/>
      <c r="M306" s="582"/>
      <c r="N306" s="582"/>
      <c r="O306" s="586"/>
      <c r="P306" s="596" t="s">
        <v>72</v>
      </c>
      <c r="Q306" s="597"/>
      <c r="R306" s="597"/>
      <c r="S306" s="597"/>
      <c r="T306" s="597"/>
      <c r="U306" s="597"/>
      <c r="V306" s="598"/>
      <c r="W306" s="37" t="s">
        <v>70</v>
      </c>
      <c r="X306" s="579">
        <f>IFERROR(SUM(X299:X304),"0")</f>
        <v>300</v>
      </c>
      <c r="Y306" s="579">
        <f>IFERROR(SUM(Y299:Y304),"0")</f>
        <v>302.40000000000003</v>
      </c>
      <c r="Z306" s="37"/>
      <c r="AA306" s="580"/>
      <c r="AB306" s="580"/>
      <c r="AC306" s="580"/>
    </row>
    <row r="307" spans="1:68" ht="14.25" hidden="1" customHeight="1" x14ac:dyDescent="0.25">
      <c r="A307" s="581" t="s">
        <v>64</v>
      </c>
      <c r="B307" s="582"/>
      <c r="C307" s="582"/>
      <c r="D307" s="582"/>
      <c r="E307" s="582"/>
      <c r="F307" s="582"/>
      <c r="G307" s="582"/>
      <c r="H307" s="582"/>
      <c r="I307" s="582"/>
      <c r="J307" s="582"/>
      <c r="K307" s="582"/>
      <c r="L307" s="582"/>
      <c r="M307" s="582"/>
      <c r="N307" s="582"/>
      <c r="O307" s="582"/>
      <c r="P307" s="582"/>
      <c r="Q307" s="582"/>
      <c r="R307" s="582"/>
      <c r="S307" s="582"/>
      <c r="T307" s="582"/>
      <c r="U307" s="582"/>
      <c r="V307" s="582"/>
      <c r="W307" s="582"/>
      <c r="X307" s="582"/>
      <c r="Y307" s="582"/>
      <c r="Z307" s="582"/>
      <c r="AA307" s="573"/>
      <c r="AB307" s="573"/>
      <c r="AC307" s="573"/>
    </row>
    <row r="308" spans="1:68" ht="27" hidden="1" customHeight="1" x14ac:dyDescent="0.25">
      <c r="A308" s="54" t="s">
        <v>482</v>
      </c>
      <c r="B308" s="54" t="s">
        <v>483</v>
      </c>
      <c r="C308" s="31">
        <v>4301030878</v>
      </c>
      <c r="D308" s="591">
        <v>4607091387193</v>
      </c>
      <c r="E308" s="592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111</v>
      </c>
      <c r="L308" s="32"/>
      <c r="M308" s="33" t="s">
        <v>68</v>
      </c>
      <c r="N308" s="33"/>
      <c r="O308" s="32">
        <v>35</v>
      </c>
      <c r="P308" s="7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8"/>
      <c r="R308" s="588"/>
      <c r="S308" s="588"/>
      <c r="T308" s="589"/>
      <c r="U308" s="34"/>
      <c r="V308" s="34"/>
      <c r="W308" s="35" t="s">
        <v>70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484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4301031153</v>
      </c>
      <c r="D309" s="591">
        <v>4607091387230</v>
      </c>
      <c r="E309" s="592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111</v>
      </c>
      <c r="L309" s="32"/>
      <c r="M309" s="33" t="s">
        <v>68</v>
      </c>
      <c r="N309" s="33"/>
      <c r="O309" s="32">
        <v>40</v>
      </c>
      <c r="P309" s="7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77">
        <v>100</v>
      </c>
      <c r="Y309" s="578">
        <f t="shared" si="52"/>
        <v>100.80000000000001</v>
      </c>
      <c r="Z309" s="36">
        <f>IFERROR(IF(Y309=0,"",ROUNDUP(Y309/H309,0)*0.00902),"")</f>
        <v>0.21648000000000001</v>
      </c>
      <c r="AA309" s="56"/>
      <c r="AB309" s="57"/>
      <c r="AC309" s="355" t="s">
        <v>487</v>
      </c>
      <c r="AG309" s="64"/>
      <c r="AJ309" s="68"/>
      <c r="AK309" s="68">
        <v>0</v>
      </c>
      <c r="BB309" s="356" t="s">
        <v>1</v>
      </c>
      <c r="BM309" s="64">
        <f t="shared" si="53"/>
        <v>106.42857142857143</v>
      </c>
      <c r="BN309" s="64">
        <f t="shared" si="54"/>
        <v>107.28</v>
      </c>
      <c r="BO309" s="64">
        <f t="shared" si="55"/>
        <v>0.18037518037518038</v>
      </c>
      <c r="BP309" s="64">
        <f t="shared" si="56"/>
        <v>0.18181818181818182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4301031154</v>
      </c>
      <c r="D310" s="591">
        <v>4607091387292</v>
      </c>
      <c r="E310" s="592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111</v>
      </c>
      <c r="L310" s="32"/>
      <c r="M310" s="33" t="s">
        <v>68</v>
      </c>
      <c r="N310" s="33"/>
      <c r="O310" s="32">
        <v>45</v>
      </c>
      <c r="P310" s="7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8"/>
      <c r="R310" s="588"/>
      <c r="S310" s="588"/>
      <c r="T310" s="589"/>
      <c r="U310" s="34"/>
      <c r="V310" s="34"/>
      <c r="W310" s="35" t="s">
        <v>70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490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491</v>
      </c>
      <c r="B311" s="54" t="s">
        <v>492</v>
      </c>
      <c r="C311" s="31">
        <v>4301031152</v>
      </c>
      <c r="D311" s="591">
        <v>4607091387285</v>
      </c>
      <c r="E311" s="592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7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8"/>
      <c r="R311" s="588"/>
      <c r="S311" s="588"/>
      <c r="T311" s="589"/>
      <c r="U311" s="34"/>
      <c r="V311" s="34"/>
      <c r="W311" s="35" t="s">
        <v>70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487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493</v>
      </c>
      <c r="B312" s="54" t="s">
        <v>494</v>
      </c>
      <c r="C312" s="31">
        <v>4301031305</v>
      </c>
      <c r="D312" s="591">
        <v>4607091389845</v>
      </c>
      <c r="E312" s="592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7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8"/>
      <c r="R312" s="588"/>
      <c r="S312" s="588"/>
      <c r="T312" s="589"/>
      <c r="U312" s="34"/>
      <c r="V312" s="34"/>
      <c r="W312" s="35" t="s">
        <v>70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495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4301031306</v>
      </c>
      <c r="D313" s="591">
        <v>4680115882881</v>
      </c>
      <c r="E313" s="592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9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8"/>
      <c r="R313" s="588"/>
      <c r="S313" s="588"/>
      <c r="T313" s="589"/>
      <c r="U313" s="34"/>
      <c r="V313" s="34"/>
      <c r="W313" s="35" t="s">
        <v>70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495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498</v>
      </c>
      <c r="B314" s="54" t="s">
        <v>499</v>
      </c>
      <c r="C314" s="31">
        <v>4301031066</v>
      </c>
      <c r="D314" s="591">
        <v>4607091383836</v>
      </c>
      <c r="E314" s="592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77</v>
      </c>
      <c r="L314" s="32"/>
      <c r="M314" s="33" t="s">
        <v>68</v>
      </c>
      <c r="N314" s="33"/>
      <c r="O314" s="32">
        <v>40</v>
      </c>
      <c r="P314" s="82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500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585"/>
      <c r="B315" s="582"/>
      <c r="C315" s="582"/>
      <c r="D315" s="582"/>
      <c r="E315" s="582"/>
      <c r="F315" s="582"/>
      <c r="G315" s="582"/>
      <c r="H315" s="582"/>
      <c r="I315" s="582"/>
      <c r="J315" s="582"/>
      <c r="K315" s="582"/>
      <c r="L315" s="582"/>
      <c r="M315" s="582"/>
      <c r="N315" s="582"/>
      <c r="O315" s="586"/>
      <c r="P315" s="596" t="s">
        <v>72</v>
      </c>
      <c r="Q315" s="597"/>
      <c r="R315" s="597"/>
      <c r="S315" s="597"/>
      <c r="T315" s="597"/>
      <c r="U315" s="597"/>
      <c r="V315" s="598"/>
      <c r="W315" s="37" t="s">
        <v>73</v>
      </c>
      <c r="X315" s="579">
        <f>IFERROR(X308/H308,"0")+IFERROR(X309/H309,"0")+IFERROR(X310/H310,"0")+IFERROR(X311/H311,"0")+IFERROR(X312/H312,"0")+IFERROR(X313/H313,"0")+IFERROR(X314/H314,"0")</f>
        <v>23.80952380952381</v>
      </c>
      <c r="Y315" s="579">
        <f>IFERROR(Y308/H308,"0")+IFERROR(Y309/H309,"0")+IFERROR(Y310/H310,"0")+IFERROR(Y311/H311,"0")+IFERROR(Y312/H312,"0")+IFERROR(Y313/H313,"0")+IFERROR(Y314/H314,"0")</f>
        <v>24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0.21648000000000001</v>
      </c>
      <c r="AA315" s="580"/>
      <c r="AB315" s="580"/>
      <c r="AC315" s="580"/>
    </row>
    <row r="316" spans="1:68" x14ac:dyDescent="0.2">
      <c r="A316" s="582"/>
      <c r="B316" s="582"/>
      <c r="C316" s="582"/>
      <c r="D316" s="582"/>
      <c r="E316" s="582"/>
      <c r="F316" s="582"/>
      <c r="G316" s="582"/>
      <c r="H316" s="582"/>
      <c r="I316" s="582"/>
      <c r="J316" s="582"/>
      <c r="K316" s="582"/>
      <c r="L316" s="582"/>
      <c r="M316" s="582"/>
      <c r="N316" s="582"/>
      <c r="O316" s="586"/>
      <c r="P316" s="596" t="s">
        <v>72</v>
      </c>
      <c r="Q316" s="597"/>
      <c r="R316" s="597"/>
      <c r="S316" s="597"/>
      <c r="T316" s="597"/>
      <c r="U316" s="597"/>
      <c r="V316" s="598"/>
      <c r="W316" s="37" t="s">
        <v>70</v>
      </c>
      <c r="X316" s="579">
        <f>IFERROR(SUM(X308:X314),"0")</f>
        <v>100</v>
      </c>
      <c r="Y316" s="579">
        <f>IFERROR(SUM(Y308:Y314),"0")</f>
        <v>100.80000000000001</v>
      </c>
      <c r="Z316" s="37"/>
      <c r="AA316" s="580"/>
      <c r="AB316" s="580"/>
      <c r="AC316" s="580"/>
    </row>
    <row r="317" spans="1:68" ht="14.25" hidden="1" customHeight="1" x14ac:dyDescent="0.25">
      <c r="A317" s="581" t="s">
        <v>74</v>
      </c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82"/>
      <c r="P317" s="582"/>
      <c r="Q317" s="582"/>
      <c r="R317" s="582"/>
      <c r="S317" s="582"/>
      <c r="T317" s="582"/>
      <c r="U317" s="582"/>
      <c r="V317" s="582"/>
      <c r="W317" s="582"/>
      <c r="X317" s="582"/>
      <c r="Y317" s="582"/>
      <c r="Z317" s="582"/>
      <c r="AA317" s="573"/>
      <c r="AB317" s="573"/>
      <c r="AC317" s="573"/>
    </row>
    <row r="318" spans="1:68" ht="27" customHeight="1" x14ac:dyDescent="0.25">
      <c r="A318" s="54" t="s">
        <v>501</v>
      </c>
      <c r="B318" s="54" t="s">
        <v>502</v>
      </c>
      <c r="C318" s="31">
        <v>4301051100</v>
      </c>
      <c r="D318" s="591">
        <v>4607091387766</v>
      </c>
      <c r="E318" s="592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40</v>
      </c>
      <c r="P318" s="8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8"/>
      <c r="R318" s="588"/>
      <c r="S318" s="588"/>
      <c r="T318" s="589"/>
      <c r="U318" s="34"/>
      <c r="V318" s="34"/>
      <c r="W318" s="35" t="s">
        <v>70</v>
      </c>
      <c r="X318" s="577">
        <v>3000</v>
      </c>
      <c r="Y318" s="578">
        <f>IFERROR(IF(X318="",0,CEILING((X318/$H318),1)*$H318),"")</f>
        <v>3003</v>
      </c>
      <c r="Z318" s="36">
        <f>IFERROR(IF(Y318=0,"",ROUNDUP(Y318/H318,0)*0.01898),"")</f>
        <v>7.3073000000000006</v>
      </c>
      <c r="AA318" s="56"/>
      <c r="AB318" s="57"/>
      <c r="AC318" s="367" t="s">
        <v>503</v>
      </c>
      <c r="AG318" s="64"/>
      <c r="AJ318" s="68"/>
      <c r="AK318" s="68">
        <v>0</v>
      </c>
      <c r="BB318" s="368" t="s">
        <v>1</v>
      </c>
      <c r="BM318" s="64">
        <f>IFERROR(X318*I318/H318,"0")</f>
        <v>3197.3076923076928</v>
      </c>
      <c r="BN318" s="64">
        <f>IFERROR(Y318*I318/H318,"0")</f>
        <v>3200.5050000000006</v>
      </c>
      <c r="BO318" s="64">
        <f>IFERROR(1/J318*(X318/H318),"0")</f>
        <v>6.009615384615385</v>
      </c>
      <c r="BP318" s="64">
        <f>IFERROR(1/J318*(Y318/H318),"0")</f>
        <v>6.015625</v>
      </c>
    </row>
    <row r="319" spans="1:68" ht="27" hidden="1" customHeight="1" x14ac:dyDescent="0.25">
      <c r="A319" s="54" t="s">
        <v>504</v>
      </c>
      <c r="B319" s="54" t="s">
        <v>505</v>
      </c>
      <c r="C319" s="31">
        <v>4301051818</v>
      </c>
      <c r="D319" s="591">
        <v>4607091387957</v>
      </c>
      <c r="E319" s="592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40</v>
      </c>
      <c r="P319" s="9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8"/>
      <c r="R319" s="588"/>
      <c r="S319" s="588"/>
      <c r="T319" s="589"/>
      <c r="U319" s="34"/>
      <c r="V319" s="34"/>
      <c r="W319" s="35" t="s">
        <v>70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506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507</v>
      </c>
      <c r="B320" s="54" t="s">
        <v>508</v>
      </c>
      <c r="C320" s="31">
        <v>4301051819</v>
      </c>
      <c r="D320" s="591">
        <v>4607091387964</v>
      </c>
      <c r="E320" s="592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40</v>
      </c>
      <c r="P320" s="8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8"/>
      <c r="R320" s="588"/>
      <c r="S320" s="588"/>
      <c r="T320" s="589"/>
      <c r="U320" s="34"/>
      <c r="V320" s="34"/>
      <c r="W320" s="35" t="s">
        <v>70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509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510</v>
      </c>
      <c r="B321" s="54" t="s">
        <v>511</v>
      </c>
      <c r="C321" s="31">
        <v>4301051734</v>
      </c>
      <c r="D321" s="591">
        <v>4680115884588</v>
      </c>
      <c r="E321" s="592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77</v>
      </c>
      <c r="L321" s="32"/>
      <c r="M321" s="33" t="s">
        <v>78</v>
      </c>
      <c r="N321" s="33"/>
      <c r="O321" s="32">
        <v>40</v>
      </c>
      <c r="P321" s="8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512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513</v>
      </c>
      <c r="B322" s="54" t="s">
        <v>514</v>
      </c>
      <c r="C322" s="31">
        <v>4301051578</v>
      </c>
      <c r="D322" s="591">
        <v>4607091387513</v>
      </c>
      <c r="E322" s="592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77</v>
      </c>
      <c r="L322" s="32"/>
      <c r="M322" s="33" t="s">
        <v>93</v>
      </c>
      <c r="N322" s="33"/>
      <c r="O322" s="32">
        <v>40</v>
      </c>
      <c r="P322" s="7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8"/>
      <c r="R322" s="588"/>
      <c r="S322" s="588"/>
      <c r="T322" s="589"/>
      <c r="U322" s="34"/>
      <c r="V322" s="34"/>
      <c r="W322" s="35" t="s">
        <v>70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515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5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586"/>
      <c r="P323" s="596" t="s">
        <v>72</v>
      </c>
      <c r="Q323" s="597"/>
      <c r="R323" s="597"/>
      <c r="S323" s="597"/>
      <c r="T323" s="597"/>
      <c r="U323" s="597"/>
      <c r="V323" s="598"/>
      <c r="W323" s="37" t="s">
        <v>73</v>
      </c>
      <c r="X323" s="579">
        <f>IFERROR(X318/H318,"0")+IFERROR(X319/H319,"0")+IFERROR(X320/H320,"0")+IFERROR(X321/H321,"0")+IFERROR(X322/H322,"0")</f>
        <v>384.61538461538464</v>
      </c>
      <c r="Y323" s="579">
        <f>IFERROR(Y318/H318,"0")+IFERROR(Y319/H319,"0")+IFERROR(Y320/H320,"0")+IFERROR(Y321/H321,"0")+IFERROR(Y322/H322,"0")</f>
        <v>385</v>
      </c>
      <c r="Z323" s="579">
        <f>IFERROR(IF(Z318="",0,Z318),"0")+IFERROR(IF(Z319="",0,Z319),"0")+IFERROR(IF(Z320="",0,Z320),"0")+IFERROR(IF(Z321="",0,Z321),"0")+IFERROR(IF(Z322="",0,Z322),"0")</f>
        <v>7.3073000000000006</v>
      </c>
      <c r="AA323" s="580"/>
      <c r="AB323" s="580"/>
      <c r="AC323" s="580"/>
    </row>
    <row r="324" spans="1:68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86"/>
      <c r="P324" s="596" t="s">
        <v>72</v>
      </c>
      <c r="Q324" s="597"/>
      <c r="R324" s="597"/>
      <c r="S324" s="597"/>
      <c r="T324" s="597"/>
      <c r="U324" s="597"/>
      <c r="V324" s="598"/>
      <c r="W324" s="37" t="s">
        <v>70</v>
      </c>
      <c r="X324" s="579">
        <f>IFERROR(SUM(X318:X322),"0")</f>
        <v>3000</v>
      </c>
      <c r="Y324" s="579">
        <f>IFERROR(SUM(Y318:Y322),"0")</f>
        <v>3003</v>
      </c>
      <c r="Z324" s="37"/>
      <c r="AA324" s="580"/>
      <c r="AB324" s="580"/>
      <c r="AC324" s="580"/>
    </row>
    <row r="325" spans="1:68" ht="14.25" hidden="1" customHeight="1" x14ac:dyDescent="0.25">
      <c r="A325" s="581" t="s">
        <v>177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3"/>
      <c r="AB325" s="573"/>
      <c r="AC325" s="573"/>
    </row>
    <row r="326" spans="1:68" ht="27" hidden="1" customHeight="1" x14ac:dyDescent="0.25">
      <c r="A326" s="54" t="s">
        <v>516</v>
      </c>
      <c r="B326" s="54" t="s">
        <v>517</v>
      </c>
      <c r="C326" s="31">
        <v>4301060387</v>
      </c>
      <c r="D326" s="591">
        <v>4607091380880</v>
      </c>
      <c r="E326" s="592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106</v>
      </c>
      <c r="L326" s="32"/>
      <c r="M326" s="33" t="s">
        <v>78</v>
      </c>
      <c r="N326" s="33"/>
      <c r="O326" s="32">
        <v>30</v>
      </c>
      <c r="P32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8"/>
      <c r="R326" s="588"/>
      <c r="S326" s="588"/>
      <c r="T326" s="589"/>
      <c r="U326" s="34"/>
      <c r="V326" s="34"/>
      <c r="W326" s="35" t="s">
        <v>70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518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519</v>
      </c>
      <c r="B327" s="54" t="s">
        <v>520</v>
      </c>
      <c r="C327" s="31">
        <v>4301060406</v>
      </c>
      <c r="D327" s="591">
        <v>4607091384482</v>
      </c>
      <c r="E327" s="592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106</v>
      </c>
      <c r="L327" s="32"/>
      <c r="M327" s="33" t="s">
        <v>78</v>
      </c>
      <c r="N327" s="33"/>
      <c r="O327" s="32">
        <v>30</v>
      </c>
      <c r="P327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8"/>
      <c r="R327" s="588"/>
      <c r="S327" s="588"/>
      <c r="T327" s="589"/>
      <c r="U327" s="34"/>
      <c r="V327" s="34"/>
      <c r="W327" s="35" t="s">
        <v>70</v>
      </c>
      <c r="X327" s="577">
        <v>0</v>
      </c>
      <c r="Y327" s="578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9" t="s">
        <v>521</v>
      </c>
      <c r="AG327" s="64"/>
      <c r="AJ327" s="68"/>
      <c r="AK327" s="68">
        <v>0</v>
      </c>
      <c r="BB327" s="380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16.5" hidden="1" customHeight="1" x14ac:dyDescent="0.25">
      <c r="A328" s="54" t="s">
        <v>522</v>
      </c>
      <c r="B328" s="54" t="s">
        <v>523</v>
      </c>
      <c r="C328" s="31">
        <v>4301060484</v>
      </c>
      <c r="D328" s="591">
        <v>4607091380897</v>
      </c>
      <c r="E328" s="592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106</v>
      </c>
      <c r="L328" s="32"/>
      <c r="M328" s="33" t="s">
        <v>93</v>
      </c>
      <c r="N328" s="33"/>
      <c r="O328" s="32">
        <v>30</v>
      </c>
      <c r="P328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8"/>
      <c r="R328" s="588"/>
      <c r="S328" s="588"/>
      <c r="T328" s="589"/>
      <c r="U328" s="34"/>
      <c r="V328" s="34"/>
      <c r="W328" s="35" t="s">
        <v>70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524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85"/>
      <c r="B329" s="582"/>
      <c r="C329" s="582"/>
      <c r="D329" s="582"/>
      <c r="E329" s="582"/>
      <c r="F329" s="582"/>
      <c r="G329" s="582"/>
      <c r="H329" s="582"/>
      <c r="I329" s="582"/>
      <c r="J329" s="582"/>
      <c r="K329" s="582"/>
      <c r="L329" s="582"/>
      <c r="M329" s="582"/>
      <c r="N329" s="582"/>
      <c r="O329" s="586"/>
      <c r="P329" s="596" t="s">
        <v>72</v>
      </c>
      <c r="Q329" s="597"/>
      <c r="R329" s="597"/>
      <c r="S329" s="597"/>
      <c r="T329" s="597"/>
      <c r="U329" s="597"/>
      <c r="V329" s="598"/>
      <c r="W329" s="37" t="s">
        <v>73</v>
      </c>
      <c r="X329" s="579">
        <f>IFERROR(X326/H326,"0")+IFERROR(X327/H327,"0")+IFERROR(X328/H328,"0")</f>
        <v>0</v>
      </c>
      <c r="Y329" s="579">
        <f>IFERROR(Y326/H326,"0")+IFERROR(Y327/H327,"0")+IFERROR(Y328/H328,"0")</f>
        <v>0</v>
      </c>
      <c r="Z329" s="579">
        <f>IFERROR(IF(Z326="",0,Z326),"0")+IFERROR(IF(Z327="",0,Z327),"0")+IFERROR(IF(Z328="",0,Z328),"0")</f>
        <v>0</v>
      </c>
      <c r="AA329" s="580"/>
      <c r="AB329" s="580"/>
      <c r="AC329" s="580"/>
    </row>
    <row r="330" spans="1:68" hidden="1" x14ac:dyDescent="0.2">
      <c r="A330" s="582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86"/>
      <c r="P330" s="596" t="s">
        <v>72</v>
      </c>
      <c r="Q330" s="597"/>
      <c r="R330" s="597"/>
      <c r="S330" s="597"/>
      <c r="T330" s="597"/>
      <c r="U330" s="597"/>
      <c r="V330" s="598"/>
      <c r="W330" s="37" t="s">
        <v>70</v>
      </c>
      <c r="X330" s="579">
        <f>IFERROR(SUM(X326:X328),"0")</f>
        <v>0</v>
      </c>
      <c r="Y330" s="579">
        <f>IFERROR(SUM(Y326:Y328),"0")</f>
        <v>0</v>
      </c>
      <c r="Z330" s="37"/>
      <c r="AA330" s="580"/>
      <c r="AB330" s="580"/>
      <c r="AC330" s="580"/>
    </row>
    <row r="331" spans="1:68" ht="14.25" hidden="1" customHeight="1" x14ac:dyDescent="0.25">
      <c r="A331" s="581" t="s">
        <v>95</v>
      </c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82"/>
      <c r="P331" s="582"/>
      <c r="Q331" s="582"/>
      <c r="R331" s="582"/>
      <c r="S331" s="582"/>
      <c r="T331" s="582"/>
      <c r="U331" s="582"/>
      <c r="V331" s="582"/>
      <c r="W331" s="582"/>
      <c r="X331" s="582"/>
      <c r="Y331" s="582"/>
      <c r="Z331" s="582"/>
      <c r="AA331" s="573"/>
      <c r="AB331" s="573"/>
      <c r="AC331" s="573"/>
    </row>
    <row r="332" spans="1:68" ht="27" hidden="1" customHeight="1" x14ac:dyDescent="0.25">
      <c r="A332" s="54" t="s">
        <v>525</v>
      </c>
      <c r="B332" s="54" t="s">
        <v>526</v>
      </c>
      <c r="C332" s="31">
        <v>4301032055</v>
      </c>
      <c r="D332" s="591">
        <v>4680115886476</v>
      </c>
      <c r="E332" s="592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111</v>
      </c>
      <c r="L332" s="32"/>
      <c r="M332" s="33" t="s">
        <v>98</v>
      </c>
      <c r="N332" s="33"/>
      <c r="O332" s="32">
        <v>180</v>
      </c>
      <c r="P332" s="794" t="s">
        <v>527</v>
      </c>
      <c r="Q332" s="588"/>
      <c r="R332" s="588"/>
      <c r="S332" s="588"/>
      <c r="T332" s="589"/>
      <c r="U332" s="34"/>
      <c r="V332" s="34"/>
      <c r="W332" s="35" t="s">
        <v>70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528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4301030232</v>
      </c>
      <c r="D333" s="591">
        <v>4607091388374</v>
      </c>
      <c r="E333" s="592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111</v>
      </c>
      <c r="L333" s="32"/>
      <c r="M333" s="33" t="s">
        <v>98</v>
      </c>
      <c r="N333" s="33"/>
      <c r="O333" s="32">
        <v>180</v>
      </c>
      <c r="P333" s="809" t="s">
        <v>531</v>
      </c>
      <c r="Q333" s="588"/>
      <c r="R333" s="588"/>
      <c r="S333" s="588"/>
      <c r="T333" s="589"/>
      <c r="U333" s="34"/>
      <c r="V333" s="34"/>
      <c r="W333" s="35" t="s">
        <v>70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4301032015</v>
      </c>
      <c r="D334" s="591">
        <v>4607091383102</v>
      </c>
      <c r="E334" s="592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77</v>
      </c>
      <c r="L334" s="32"/>
      <c r="M334" s="33" t="s">
        <v>98</v>
      </c>
      <c r="N334" s="33"/>
      <c r="O334" s="32">
        <v>180</v>
      </c>
      <c r="P334" s="6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8"/>
      <c r="R334" s="588"/>
      <c r="S334" s="588"/>
      <c r="T334" s="589"/>
      <c r="U334" s="34"/>
      <c r="V334" s="34"/>
      <c r="W334" s="35" t="s">
        <v>70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536</v>
      </c>
      <c r="B335" s="54" t="s">
        <v>537</v>
      </c>
      <c r="C335" s="31">
        <v>4301030233</v>
      </c>
      <c r="D335" s="591">
        <v>4607091388404</v>
      </c>
      <c r="E335" s="592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77</v>
      </c>
      <c r="L335" s="32"/>
      <c r="M335" s="33" t="s">
        <v>98</v>
      </c>
      <c r="N335" s="33"/>
      <c r="O335" s="32">
        <v>180</v>
      </c>
      <c r="P335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8"/>
      <c r="R335" s="588"/>
      <c r="S335" s="588"/>
      <c r="T335" s="589"/>
      <c r="U335" s="34"/>
      <c r="V335" s="34"/>
      <c r="W335" s="35" t="s">
        <v>70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532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2"/>
      <c r="C336" s="582"/>
      <c r="D336" s="582"/>
      <c r="E336" s="582"/>
      <c r="F336" s="582"/>
      <c r="G336" s="582"/>
      <c r="H336" s="582"/>
      <c r="I336" s="582"/>
      <c r="J336" s="582"/>
      <c r="K336" s="582"/>
      <c r="L336" s="582"/>
      <c r="M336" s="582"/>
      <c r="N336" s="582"/>
      <c r="O336" s="586"/>
      <c r="P336" s="596" t="s">
        <v>72</v>
      </c>
      <c r="Q336" s="597"/>
      <c r="R336" s="597"/>
      <c r="S336" s="597"/>
      <c r="T336" s="597"/>
      <c r="U336" s="597"/>
      <c r="V336" s="598"/>
      <c r="W336" s="37" t="s">
        <v>73</v>
      </c>
      <c r="X336" s="579">
        <f>IFERROR(X332/H332,"0")+IFERROR(X333/H333,"0")+IFERROR(X334/H334,"0")+IFERROR(X335/H335,"0")</f>
        <v>0</v>
      </c>
      <c r="Y336" s="579">
        <f>IFERROR(Y332/H332,"0")+IFERROR(Y333/H333,"0")+IFERROR(Y334/H334,"0")+IFERROR(Y335/H335,"0")</f>
        <v>0</v>
      </c>
      <c r="Z336" s="579">
        <f>IFERROR(IF(Z332="",0,Z332),"0")+IFERROR(IF(Z333="",0,Z333),"0")+IFERROR(IF(Z334="",0,Z334),"0")+IFERROR(IF(Z335="",0,Z335),"0")</f>
        <v>0</v>
      </c>
      <c r="AA336" s="580"/>
      <c r="AB336" s="580"/>
      <c r="AC336" s="580"/>
    </row>
    <row r="337" spans="1:68" hidden="1" x14ac:dyDescent="0.2">
      <c r="A337" s="582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86"/>
      <c r="P337" s="596" t="s">
        <v>72</v>
      </c>
      <c r="Q337" s="597"/>
      <c r="R337" s="597"/>
      <c r="S337" s="597"/>
      <c r="T337" s="597"/>
      <c r="U337" s="597"/>
      <c r="V337" s="598"/>
      <c r="W337" s="37" t="s">
        <v>70</v>
      </c>
      <c r="X337" s="579">
        <f>IFERROR(SUM(X332:X335),"0")</f>
        <v>0</v>
      </c>
      <c r="Y337" s="579">
        <f>IFERROR(SUM(Y332:Y335),"0")</f>
        <v>0</v>
      </c>
      <c r="Z337" s="37"/>
      <c r="AA337" s="580"/>
      <c r="AB337" s="580"/>
      <c r="AC337" s="580"/>
    </row>
    <row r="338" spans="1:68" ht="14.25" hidden="1" customHeight="1" x14ac:dyDescent="0.25">
      <c r="A338" s="581" t="s">
        <v>538</v>
      </c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82"/>
      <c r="P338" s="582"/>
      <c r="Q338" s="582"/>
      <c r="R338" s="582"/>
      <c r="S338" s="582"/>
      <c r="T338" s="582"/>
      <c r="U338" s="582"/>
      <c r="V338" s="582"/>
      <c r="W338" s="582"/>
      <c r="X338" s="582"/>
      <c r="Y338" s="582"/>
      <c r="Z338" s="582"/>
      <c r="AA338" s="573"/>
      <c r="AB338" s="573"/>
      <c r="AC338" s="573"/>
    </row>
    <row r="339" spans="1:68" ht="16.5" hidden="1" customHeight="1" x14ac:dyDescent="0.25">
      <c r="A339" s="54" t="s">
        <v>539</v>
      </c>
      <c r="B339" s="54" t="s">
        <v>540</v>
      </c>
      <c r="C339" s="31">
        <v>4301180007</v>
      </c>
      <c r="D339" s="591">
        <v>4680115881808</v>
      </c>
      <c r="E339" s="592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77</v>
      </c>
      <c r="L339" s="32"/>
      <c r="M339" s="33" t="s">
        <v>541</v>
      </c>
      <c r="N339" s="33"/>
      <c r="O339" s="32">
        <v>730</v>
      </c>
      <c r="P339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8"/>
      <c r="R339" s="588"/>
      <c r="S339" s="588"/>
      <c r="T339" s="589"/>
      <c r="U339" s="34"/>
      <c r="V339" s="34"/>
      <c r="W339" s="35" t="s">
        <v>70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542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543</v>
      </c>
      <c r="B340" s="54" t="s">
        <v>544</v>
      </c>
      <c r="C340" s="31">
        <v>4301180006</v>
      </c>
      <c r="D340" s="591">
        <v>4680115881822</v>
      </c>
      <c r="E340" s="592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77</v>
      </c>
      <c r="L340" s="32"/>
      <c r="M340" s="33" t="s">
        <v>541</v>
      </c>
      <c r="N340" s="33"/>
      <c r="O340" s="32">
        <v>730</v>
      </c>
      <c r="P340" s="7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8"/>
      <c r="R340" s="588"/>
      <c r="S340" s="588"/>
      <c r="T340" s="589"/>
      <c r="U340" s="34"/>
      <c r="V340" s="34"/>
      <c r="W340" s="35" t="s">
        <v>70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542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545</v>
      </c>
      <c r="B341" s="54" t="s">
        <v>546</v>
      </c>
      <c r="C341" s="31">
        <v>4301180001</v>
      </c>
      <c r="D341" s="591">
        <v>4680115880016</v>
      </c>
      <c r="E341" s="592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77</v>
      </c>
      <c r="L341" s="32"/>
      <c r="M341" s="33" t="s">
        <v>541</v>
      </c>
      <c r="N341" s="33"/>
      <c r="O341" s="32">
        <v>730</v>
      </c>
      <c r="P341" s="8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8"/>
      <c r="R341" s="588"/>
      <c r="S341" s="588"/>
      <c r="T341" s="589"/>
      <c r="U341" s="34"/>
      <c r="V341" s="34"/>
      <c r="W341" s="35" t="s">
        <v>70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585"/>
      <c r="B342" s="582"/>
      <c r="C342" s="582"/>
      <c r="D342" s="582"/>
      <c r="E342" s="582"/>
      <c r="F342" s="582"/>
      <c r="G342" s="582"/>
      <c r="H342" s="582"/>
      <c r="I342" s="582"/>
      <c r="J342" s="582"/>
      <c r="K342" s="582"/>
      <c r="L342" s="582"/>
      <c r="M342" s="582"/>
      <c r="N342" s="582"/>
      <c r="O342" s="586"/>
      <c r="P342" s="596" t="s">
        <v>72</v>
      </c>
      <c r="Q342" s="597"/>
      <c r="R342" s="597"/>
      <c r="S342" s="597"/>
      <c r="T342" s="597"/>
      <c r="U342" s="597"/>
      <c r="V342" s="598"/>
      <c r="W342" s="37" t="s">
        <v>73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hidden="1" x14ac:dyDescent="0.2">
      <c r="A343" s="582"/>
      <c r="B343" s="582"/>
      <c r="C343" s="582"/>
      <c r="D343" s="582"/>
      <c r="E343" s="582"/>
      <c r="F343" s="582"/>
      <c r="G343" s="582"/>
      <c r="H343" s="582"/>
      <c r="I343" s="582"/>
      <c r="J343" s="582"/>
      <c r="K343" s="582"/>
      <c r="L343" s="582"/>
      <c r="M343" s="582"/>
      <c r="N343" s="582"/>
      <c r="O343" s="586"/>
      <c r="P343" s="596" t="s">
        <v>72</v>
      </c>
      <c r="Q343" s="597"/>
      <c r="R343" s="597"/>
      <c r="S343" s="597"/>
      <c r="T343" s="597"/>
      <c r="U343" s="597"/>
      <c r="V343" s="598"/>
      <c r="W343" s="37" t="s">
        <v>70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hidden="1" customHeight="1" x14ac:dyDescent="0.25">
      <c r="A344" s="593" t="s">
        <v>547</v>
      </c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582"/>
      <c r="P344" s="582"/>
      <c r="Q344" s="582"/>
      <c r="R344" s="582"/>
      <c r="S344" s="582"/>
      <c r="T344" s="582"/>
      <c r="U344" s="582"/>
      <c r="V344" s="582"/>
      <c r="W344" s="582"/>
      <c r="X344" s="582"/>
      <c r="Y344" s="582"/>
      <c r="Z344" s="582"/>
      <c r="AA344" s="572"/>
      <c r="AB344" s="572"/>
      <c r="AC344" s="572"/>
    </row>
    <row r="345" spans="1:68" ht="14.25" hidden="1" customHeight="1" x14ac:dyDescent="0.25">
      <c r="A345" s="581" t="s">
        <v>74</v>
      </c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582"/>
      <c r="P345" s="582"/>
      <c r="Q345" s="582"/>
      <c r="R345" s="582"/>
      <c r="S345" s="582"/>
      <c r="T345" s="582"/>
      <c r="U345" s="582"/>
      <c r="V345" s="582"/>
      <c r="W345" s="582"/>
      <c r="X345" s="582"/>
      <c r="Y345" s="582"/>
      <c r="Z345" s="582"/>
      <c r="AA345" s="573"/>
      <c r="AB345" s="573"/>
      <c r="AC345" s="573"/>
    </row>
    <row r="346" spans="1:68" ht="27" hidden="1" customHeight="1" x14ac:dyDescent="0.25">
      <c r="A346" s="54" t="s">
        <v>548</v>
      </c>
      <c r="B346" s="54" t="s">
        <v>549</v>
      </c>
      <c r="C346" s="31">
        <v>4301051489</v>
      </c>
      <c r="D346" s="591">
        <v>4607091387919</v>
      </c>
      <c r="E346" s="592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106</v>
      </c>
      <c r="L346" s="32"/>
      <c r="M346" s="33" t="s">
        <v>93</v>
      </c>
      <c r="N346" s="33"/>
      <c r="O346" s="32">
        <v>45</v>
      </c>
      <c r="P346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8"/>
      <c r="R346" s="588"/>
      <c r="S346" s="588"/>
      <c r="T346" s="589"/>
      <c r="U346" s="34"/>
      <c r="V346" s="34"/>
      <c r="W346" s="35" t="s">
        <v>70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550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551</v>
      </c>
      <c r="B347" s="54" t="s">
        <v>552</v>
      </c>
      <c r="C347" s="31">
        <v>4301051461</v>
      </c>
      <c r="D347" s="591">
        <v>4680115883604</v>
      </c>
      <c r="E347" s="592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77</v>
      </c>
      <c r="L347" s="32"/>
      <c r="M347" s="33" t="s">
        <v>78</v>
      </c>
      <c r="N347" s="33"/>
      <c r="O347" s="32">
        <v>45</v>
      </c>
      <c r="P347" s="8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8"/>
      <c r="R347" s="588"/>
      <c r="S347" s="588"/>
      <c r="T347" s="589"/>
      <c r="U347" s="34"/>
      <c r="V347" s="34"/>
      <c r="W347" s="35" t="s">
        <v>70</v>
      </c>
      <c r="X347" s="577">
        <v>0</v>
      </c>
      <c r="Y347" s="578">
        <f>IFERROR(IF(X347="",0,CEILING((X347/$H347),1)*$H347),"")</f>
        <v>0</v>
      </c>
      <c r="Z347" s="36" t="str">
        <f>IFERROR(IF(Y347=0,"",ROUNDUP(Y347/H347,0)*0.00651),"")</f>
        <v/>
      </c>
      <c r="AA347" s="56"/>
      <c r="AB347" s="57"/>
      <c r="AC347" s="399" t="s">
        <v>553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4301051864</v>
      </c>
      <c r="D348" s="591">
        <v>4680115883567</v>
      </c>
      <c r="E348" s="592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77</v>
      </c>
      <c r="L348" s="32"/>
      <c r="M348" s="33" t="s">
        <v>93</v>
      </c>
      <c r="N348" s="33"/>
      <c r="O348" s="32">
        <v>40</v>
      </c>
      <c r="P348" s="8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8"/>
      <c r="R348" s="588"/>
      <c r="S348" s="588"/>
      <c r="T348" s="589"/>
      <c r="U348" s="34"/>
      <c r="V348" s="34"/>
      <c r="W348" s="35" t="s">
        <v>70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585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86"/>
      <c r="P349" s="596" t="s">
        <v>72</v>
      </c>
      <c r="Q349" s="597"/>
      <c r="R349" s="597"/>
      <c r="S349" s="597"/>
      <c r="T349" s="597"/>
      <c r="U349" s="597"/>
      <c r="V349" s="598"/>
      <c r="W349" s="37" t="s">
        <v>73</v>
      </c>
      <c r="X349" s="579">
        <f>IFERROR(X346/H346,"0")+IFERROR(X347/H347,"0")+IFERROR(X348/H348,"0")</f>
        <v>0</v>
      </c>
      <c r="Y349" s="579">
        <f>IFERROR(Y346/H346,"0")+IFERROR(Y347/H347,"0")+IFERROR(Y348/H348,"0")</f>
        <v>0</v>
      </c>
      <c r="Z349" s="579">
        <f>IFERROR(IF(Z346="",0,Z346),"0")+IFERROR(IF(Z347="",0,Z347),"0")+IFERROR(IF(Z348="",0,Z348),"0")</f>
        <v>0</v>
      </c>
      <c r="AA349" s="580"/>
      <c r="AB349" s="580"/>
      <c r="AC349" s="580"/>
    </row>
    <row r="350" spans="1:68" hidden="1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86"/>
      <c r="P350" s="596" t="s">
        <v>72</v>
      </c>
      <c r="Q350" s="597"/>
      <c r="R350" s="597"/>
      <c r="S350" s="597"/>
      <c r="T350" s="597"/>
      <c r="U350" s="597"/>
      <c r="V350" s="598"/>
      <c r="W350" s="37" t="s">
        <v>70</v>
      </c>
      <c r="X350" s="579">
        <f>IFERROR(SUM(X346:X348),"0")</f>
        <v>0</v>
      </c>
      <c r="Y350" s="579">
        <f>IFERROR(SUM(Y346:Y348),"0")</f>
        <v>0</v>
      </c>
      <c r="Z350" s="37"/>
      <c r="AA350" s="580"/>
      <c r="AB350" s="580"/>
      <c r="AC350" s="580"/>
    </row>
    <row r="351" spans="1:68" ht="27.75" hidden="1" customHeight="1" x14ac:dyDescent="0.2">
      <c r="A351" s="600" t="s">
        <v>557</v>
      </c>
      <c r="B351" s="601"/>
      <c r="C351" s="601"/>
      <c r="D351" s="601"/>
      <c r="E351" s="601"/>
      <c r="F351" s="601"/>
      <c r="G351" s="601"/>
      <c r="H351" s="601"/>
      <c r="I351" s="601"/>
      <c r="J351" s="601"/>
      <c r="K351" s="601"/>
      <c r="L351" s="601"/>
      <c r="M351" s="601"/>
      <c r="N351" s="601"/>
      <c r="O351" s="601"/>
      <c r="P351" s="601"/>
      <c r="Q351" s="601"/>
      <c r="R351" s="601"/>
      <c r="S351" s="601"/>
      <c r="T351" s="601"/>
      <c r="U351" s="601"/>
      <c r="V351" s="601"/>
      <c r="W351" s="601"/>
      <c r="X351" s="601"/>
      <c r="Y351" s="601"/>
      <c r="Z351" s="601"/>
      <c r="AA351" s="48"/>
      <c r="AB351" s="48"/>
      <c r="AC351" s="48"/>
    </row>
    <row r="352" spans="1:68" ht="16.5" hidden="1" customHeight="1" x14ac:dyDescent="0.25">
      <c r="A352" s="593" t="s">
        <v>558</v>
      </c>
      <c r="B352" s="582"/>
      <c r="C352" s="582"/>
      <c r="D352" s="582"/>
      <c r="E352" s="582"/>
      <c r="F352" s="582"/>
      <c r="G352" s="582"/>
      <c r="H352" s="582"/>
      <c r="I352" s="582"/>
      <c r="J352" s="582"/>
      <c r="K352" s="582"/>
      <c r="L352" s="582"/>
      <c r="M352" s="582"/>
      <c r="N352" s="582"/>
      <c r="O352" s="582"/>
      <c r="P352" s="582"/>
      <c r="Q352" s="582"/>
      <c r="R352" s="582"/>
      <c r="S352" s="582"/>
      <c r="T352" s="582"/>
      <c r="U352" s="582"/>
      <c r="V352" s="582"/>
      <c r="W352" s="582"/>
      <c r="X352" s="582"/>
      <c r="Y352" s="582"/>
      <c r="Z352" s="582"/>
      <c r="AA352" s="572"/>
      <c r="AB352" s="572"/>
      <c r="AC352" s="572"/>
    </row>
    <row r="353" spans="1:68" ht="14.25" hidden="1" customHeight="1" x14ac:dyDescent="0.25">
      <c r="A353" s="581" t="s">
        <v>103</v>
      </c>
      <c r="B353" s="582"/>
      <c r="C353" s="582"/>
      <c r="D353" s="582"/>
      <c r="E353" s="582"/>
      <c r="F353" s="582"/>
      <c r="G353" s="582"/>
      <c r="H353" s="582"/>
      <c r="I353" s="582"/>
      <c r="J353" s="582"/>
      <c r="K353" s="582"/>
      <c r="L353" s="582"/>
      <c r="M353" s="582"/>
      <c r="N353" s="582"/>
      <c r="O353" s="582"/>
      <c r="P353" s="582"/>
      <c r="Q353" s="582"/>
      <c r="R353" s="582"/>
      <c r="S353" s="582"/>
      <c r="T353" s="582"/>
      <c r="U353" s="582"/>
      <c r="V353" s="582"/>
      <c r="W353" s="582"/>
      <c r="X353" s="582"/>
      <c r="Y353" s="582"/>
      <c r="Z353" s="582"/>
      <c r="AA353" s="573"/>
      <c r="AB353" s="573"/>
      <c r="AC353" s="573"/>
    </row>
    <row r="354" spans="1:68" ht="37.5" hidden="1" customHeight="1" x14ac:dyDescent="0.25">
      <c r="A354" s="54" t="s">
        <v>559</v>
      </c>
      <c r="B354" s="54" t="s">
        <v>560</v>
      </c>
      <c r="C354" s="31">
        <v>4301011869</v>
      </c>
      <c r="D354" s="591">
        <v>4680115884847</v>
      </c>
      <c r="E354" s="592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106</v>
      </c>
      <c r="L354" s="32" t="s">
        <v>128</v>
      </c>
      <c r="M354" s="33" t="s">
        <v>68</v>
      </c>
      <c r="N354" s="33"/>
      <c r="O354" s="32">
        <v>60</v>
      </c>
      <c r="P354" s="8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77">
        <v>0</v>
      </c>
      <c r="Y354" s="578">
        <f t="shared" ref="Y354:Y360" si="57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3" t="s">
        <v>561</v>
      </c>
      <c r="AG354" s="64"/>
      <c r="AJ354" s="68" t="s">
        <v>130</v>
      </c>
      <c r="AK354" s="68">
        <v>720</v>
      </c>
      <c r="BB354" s="404" t="s">
        <v>1</v>
      </c>
      <c r="BM354" s="64">
        <f t="shared" ref="BM354:BM360" si="58">IFERROR(X354*I354/H354,"0")</f>
        <v>0</v>
      </c>
      <c r="BN354" s="64">
        <f t="shared" ref="BN354:BN360" si="59">IFERROR(Y354*I354/H354,"0")</f>
        <v>0</v>
      </c>
      <c r="BO354" s="64">
        <f t="shared" ref="BO354:BO360" si="60">IFERROR(1/J354*(X354/H354),"0")</f>
        <v>0</v>
      </c>
      <c r="BP354" s="64">
        <f t="shared" ref="BP354:BP360" si="61">IFERROR(1/J354*(Y354/H354),"0")</f>
        <v>0</v>
      </c>
    </row>
    <row r="355" spans="1:68" ht="27" hidden="1" customHeight="1" x14ac:dyDescent="0.25">
      <c r="A355" s="54" t="s">
        <v>562</v>
      </c>
      <c r="B355" s="54" t="s">
        <v>563</v>
      </c>
      <c r="C355" s="31">
        <v>4301011870</v>
      </c>
      <c r="D355" s="591">
        <v>4680115884854</v>
      </c>
      <c r="E355" s="592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106</v>
      </c>
      <c r="L355" s="32" t="s">
        <v>128</v>
      </c>
      <c r="M355" s="33" t="s">
        <v>68</v>
      </c>
      <c r="N355" s="33"/>
      <c r="O355" s="32">
        <v>60</v>
      </c>
      <c r="P355" s="9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8"/>
      <c r="R355" s="588"/>
      <c r="S355" s="588"/>
      <c r="T355" s="589"/>
      <c r="U355" s="34"/>
      <c r="V355" s="34"/>
      <c r="W355" s="35" t="s">
        <v>70</v>
      </c>
      <c r="X355" s="577">
        <v>0</v>
      </c>
      <c r="Y355" s="578">
        <f t="shared" si="57"/>
        <v>0</v>
      </c>
      <c r="Z355" s="36" t="str">
        <f>IFERROR(IF(Y355=0,"",ROUNDUP(Y355/H355,0)*0.02175),"")</f>
        <v/>
      </c>
      <c r="AA355" s="56"/>
      <c r="AB355" s="57"/>
      <c r="AC355" s="405" t="s">
        <v>564</v>
      </c>
      <c r="AG355" s="64"/>
      <c r="AJ355" s="68" t="s">
        <v>130</v>
      </c>
      <c r="AK355" s="68">
        <v>720</v>
      </c>
      <c r="BB355" s="406" t="s">
        <v>1</v>
      </c>
      <c r="BM355" s="64">
        <f t="shared" si="58"/>
        <v>0</v>
      </c>
      <c r="BN355" s="64">
        <f t="shared" si="59"/>
        <v>0</v>
      </c>
      <c r="BO355" s="64">
        <f t="shared" si="60"/>
        <v>0</v>
      </c>
      <c r="BP355" s="64">
        <f t="shared" si="61"/>
        <v>0</v>
      </c>
    </row>
    <row r="356" spans="1:68" ht="27" hidden="1" customHeight="1" x14ac:dyDescent="0.25">
      <c r="A356" s="54" t="s">
        <v>565</v>
      </c>
      <c r="B356" s="54" t="s">
        <v>566</v>
      </c>
      <c r="C356" s="31">
        <v>4301011832</v>
      </c>
      <c r="D356" s="591">
        <v>4607091383997</v>
      </c>
      <c r="E356" s="592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106</v>
      </c>
      <c r="L356" s="32"/>
      <c r="M356" s="33" t="s">
        <v>93</v>
      </c>
      <c r="N356" s="33"/>
      <c r="O356" s="32">
        <v>60</v>
      </c>
      <c r="P356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8"/>
      <c r="R356" s="588"/>
      <c r="S356" s="588"/>
      <c r="T356" s="589"/>
      <c r="U356" s="34"/>
      <c r="V356" s="34"/>
      <c r="W356" s="35" t="s">
        <v>70</v>
      </c>
      <c r="X356" s="577">
        <v>0</v>
      </c>
      <c r="Y356" s="578">
        <f t="shared" si="57"/>
        <v>0</v>
      </c>
      <c r="Z356" s="36" t="str">
        <f>IFERROR(IF(Y356=0,"",ROUNDUP(Y356/H356,0)*0.02175),"")</f>
        <v/>
      </c>
      <c r="AA356" s="56"/>
      <c r="AB356" s="57"/>
      <c r="AC356" s="407" t="s">
        <v>567</v>
      </c>
      <c r="AG356" s="64"/>
      <c r="AJ356" s="68"/>
      <c r="AK356" s="68">
        <v>0</v>
      </c>
      <c r="BB356" s="408" t="s">
        <v>1</v>
      </c>
      <c r="BM356" s="64">
        <f t="shared" si="58"/>
        <v>0</v>
      </c>
      <c r="BN356" s="64">
        <f t="shared" si="59"/>
        <v>0</v>
      </c>
      <c r="BO356" s="64">
        <f t="shared" si="60"/>
        <v>0</v>
      </c>
      <c r="BP356" s="64">
        <f t="shared" si="61"/>
        <v>0</v>
      </c>
    </row>
    <row r="357" spans="1:68" ht="37.5" hidden="1" customHeight="1" x14ac:dyDescent="0.25">
      <c r="A357" s="54" t="s">
        <v>568</v>
      </c>
      <c r="B357" s="54" t="s">
        <v>569</v>
      </c>
      <c r="C357" s="31">
        <v>4301011867</v>
      </c>
      <c r="D357" s="591">
        <v>4680115884830</v>
      </c>
      <c r="E357" s="592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106</v>
      </c>
      <c r="L357" s="32" t="s">
        <v>128</v>
      </c>
      <c r="M357" s="33" t="s">
        <v>68</v>
      </c>
      <c r="N357" s="33"/>
      <c r="O357" s="32">
        <v>60</v>
      </c>
      <c r="P357" s="8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8"/>
      <c r="R357" s="588"/>
      <c r="S357" s="588"/>
      <c r="T357" s="589"/>
      <c r="U357" s="34"/>
      <c r="V357" s="34"/>
      <c r="W357" s="35" t="s">
        <v>70</v>
      </c>
      <c r="X357" s="577">
        <v>0</v>
      </c>
      <c r="Y357" s="578">
        <f t="shared" si="57"/>
        <v>0</v>
      </c>
      <c r="Z357" s="36" t="str">
        <f>IFERROR(IF(Y357=0,"",ROUNDUP(Y357/H357,0)*0.02175),"")</f>
        <v/>
      </c>
      <c r="AA357" s="56"/>
      <c r="AB357" s="57"/>
      <c r="AC357" s="409" t="s">
        <v>570</v>
      </c>
      <c r="AG357" s="64"/>
      <c r="AJ357" s="68" t="s">
        <v>130</v>
      </c>
      <c r="AK357" s="68">
        <v>720</v>
      </c>
      <c r="BB357" s="410" t="s">
        <v>1</v>
      </c>
      <c r="BM357" s="64">
        <f t="shared" si="58"/>
        <v>0</v>
      </c>
      <c r="BN357" s="64">
        <f t="shared" si="59"/>
        <v>0</v>
      </c>
      <c r="BO357" s="64">
        <f t="shared" si="60"/>
        <v>0</v>
      </c>
      <c r="BP357" s="64">
        <f t="shared" si="61"/>
        <v>0</v>
      </c>
    </row>
    <row r="358" spans="1:68" ht="27" hidden="1" customHeight="1" x14ac:dyDescent="0.25">
      <c r="A358" s="54" t="s">
        <v>571</v>
      </c>
      <c r="B358" s="54" t="s">
        <v>572</v>
      </c>
      <c r="C358" s="31">
        <v>4301011433</v>
      </c>
      <c r="D358" s="591">
        <v>4680115882638</v>
      </c>
      <c r="E358" s="592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90</v>
      </c>
      <c r="P358" s="7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8"/>
      <c r="R358" s="588"/>
      <c r="S358" s="588"/>
      <c r="T358" s="589"/>
      <c r="U358" s="34"/>
      <c r="V358" s="34"/>
      <c r="W358" s="35" t="s">
        <v>70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573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hidden="1" customHeight="1" x14ac:dyDescent="0.25">
      <c r="A359" s="54" t="s">
        <v>574</v>
      </c>
      <c r="B359" s="54" t="s">
        <v>575</v>
      </c>
      <c r="C359" s="31">
        <v>4301011952</v>
      </c>
      <c r="D359" s="591">
        <v>4680115884922</v>
      </c>
      <c r="E359" s="592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111</v>
      </c>
      <c r="L359" s="32"/>
      <c r="M359" s="33" t="s">
        <v>68</v>
      </c>
      <c r="N359" s="33"/>
      <c r="O359" s="32">
        <v>60</v>
      </c>
      <c r="P359" s="6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8"/>
      <c r="R359" s="588"/>
      <c r="S359" s="588"/>
      <c r="T359" s="589"/>
      <c r="U359" s="34"/>
      <c r="V359" s="34"/>
      <c r="W359" s="35" t="s">
        <v>70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564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hidden="1" customHeight="1" x14ac:dyDescent="0.25">
      <c r="A360" s="54" t="s">
        <v>576</v>
      </c>
      <c r="B360" s="54" t="s">
        <v>577</v>
      </c>
      <c r="C360" s="31">
        <v>4301011868</v>
      </c>
      <c r="D360" s="591">
        <v>4680115884861</v>
      </c>
      <c r="E360" s="592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111</v>
      </c>
      <c r="L360" s="32"/>
      <c r="M360" s="33" t="s">
        <v>68</v>
      </c>
      <c r="N360" s="33"/>
      <c r="O360" s="32">
        <v>60</v>
      </c>
      <c r="P360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8"/>
      <c r="R360" s="588"/>
      <c r="S360" s="588"/>
      <c r="T360" s="589"/>
      <c r="U360" s="34"/>
      <c r="V360" s="34"/>
      <c r="W360" s="35" t="s">
        <v>70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570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hidden="1" x14ac:dyDescent="0.2">
      <c r="A361" s="585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6"/>
      <c r="P361" s="596" t="s">
        <v>72</v>
      </c>
      <c r="Q361" s="597"/>
      <c r="R361" s="597"/>
      <c r="S361" s="597"/>
      <c r="T361" s="597"/>
      <c r="U361" s="597"/>
      <c r="V361" s="598"/>
      <c r="W361" s="37" t="s">
        <v>73</v>
      </c>
      <c r="X361" s="579">
        <f>IFERROR(X354/H354,"0")+IFERROR(X355/H355,"0")+IFERROR(X356/H356,"0")+IFERROR(X357/H357,"0")+IFERROR(X358/H358,"0")+IFERROR(X359/H359,"0")+IFERROR(X360/H360,"0")</f>
        <v>0</v>
      </c>
      <c r="Y361" s="579">
        <f>IFERROR(Y354/H354,"0")+IFERROR(Y355/H355,"0")+IFERROR(Y356/H356,"0")+IFERROR(Y357/H357,"0")+IFERROR(Y358/H358,"0")+IFERROR(Y359/H359,"0")+IFERROR(Y360/H360,"0")</f>
        <v>0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0</v>
      </c>
      <c r="AA361" s="580"/>
      <c r="AB361" s="580"/>
      <c r="AC361" s="580"/>
    </row>
    <row r="362" spans="1:68" hidden="1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586"/>
      <c r="P362" s="596" t="s">
        <v>72</v>
      </c>
      <c r="Q362" s="597"/>
      <c r="R362" s="597"/>
      <c r="S362" s="597"/>
      <c r="T362" s="597"/>
      <c r="U362" s="597"/>
      <c r="V362" s="598"/>
      <c r="W362" s="37" t="s">
        <v>70</v>
      </c>
      <c r="X362" s="579">
        <f>IFERROR(SUM(X354:X360),"0")</f>
        <v>0</v>
      </c>
      <c r="Y362" s="579">
        <f>IFERROR(SUM(Y354:Y360),"0")</f>
        <v>0</v>
      </c>
      <c r="Z362" s="37"/>
      <c r="AA362" s="580"/>
      <c r="AB362" s="580"/>
      <c r="AC362" s="580"/>
    </row>
    <row r="363" spans="1:68" ht="14.25" hidden="1" customHeight="1" x14ac:dyDescent="0.25">
      <c r="A363" s="581" t="s">
        <v>142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3"/>
      <c r="AB363" s="573"/>
      <c r="AC363" s="573"/>
    </row>
    <row r="364" spans="1:68" ht="27" customHeight="1" x14ac:dyDescent="0.25">
      <c r="A364" s="54" t="s">
        <v>578</v>
      </c>
      <c r="B364" s="54" t="s">
        <v>579</v>
      </c>
      <c r="C364" s="31">
        <v>4301020178</v>
      </c>
      <c r="D364" s="591">
        <v>4607091383980</v>
      </c>
      <c r="E364" s="592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106</v>
      </c>
      <c r="L364" s="32" t="s">
        <v>128</v>
      </c>
      <c r="M364" s="33" t="s">
        <v>107</v>
      </c>
      <c r="N364" s="33"/>
      <c r="O364" s="32">
        <v>50</v>
      </c>
      <c r="P364" s="8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8"/>
      <c r="R364" s="588"/>
      <c r="S364" s="588"/>
      <c r="T364" s="589"/>
      <c r="U364" s="34"/>
      <c r="V364" s="34"/>
      <c r="W364" s="35" t="s">
        <v>70</v>
      </c>
      <c r="X364" s="577">
        <v>720</v>
      </c>
      <c r="Y364" s="578">
        <f>IFERROR(IF(X364="",0,CEILING((X364/$H364),1)*$H364),"")</f>
        <v>720</v>
      </c>
      <c r="Z364" s="36">
        <f>IFERROR(IF(Y364=0,"",ROUNDUP(Y364/H364,0)*0.02175),"")</f>
        <v>1.044</v>
      </c>
      <c r="AA364" s="56"/>
      <c r="AB364" s="57"/>
      <c r="AC364" s="417" t="s">
        <v>580</v>
      </c>
      <c r="AG364" s="64"/>
      <c r="AJ364" s="68" t="s">
        <v>130</v>
      </c>
      <c r="AK364" s="68">
        <v>720</v>
      </c>
      <c r="BB364" s="418" t="s">
        <v>1</v>
      </c>
      <c r="BM364" s="64">
        <f>IFERROR(X364*I364/H364,"0")</f>
        <v>743.04000000000008</v>
      </c>
      <c r="BN364" s="64">
        <f>IFERROR(Y364*I364/H364,"0")</f>
        <v>743.04000000000008</v>
      </c>
      <c r="BO364" s="64">
        <f>IFERROR(1/J364*(X364/H364),"0")</f>
        <v>1</v>
      </c>
      <c r="BP364" s="64">
        <f>IFERROR(1/J364*(Y364/H364),"0")</f>
        <v>1</v>
      </c>
    </row>
    <row r="365" spans="1:68" ht="16.5" hidden="1" customHeight="1" x14ac:dyDescent="0.25">
      <c r="A365" s="54" t="s">
        <v>581</v>
      </c>
      <c r="B365" s="54" t="s">
        <v>582</v>
      </c>
      <c r="C365" s="31">
        <v>4301020179</v>
      </c>
      <c r="D365" s="591">
        <v>4607091384178</v>
      </c>
      <c r="E365" s="592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111</v>
      </c>
      <c r="L365" s="32"/>
      <c r="M365" s="33" t="s">
        <v>107</v>
      </c>
      <c r="N365" s="33"/>
      <c r="O365" s="32">
        <v>50</v>
      </c>
      <c r="P365" s="8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8"/>
      <c r="R365" s="588"/>
      <c r="S365" s="588"/>
      <c r="T365" s="589"/>
      <c r="U365" s="34"/>
      <c r="V365" s="34"/>
      <c r="W365" s="35" t="s">
        <v>70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580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5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6"/>
      <c r="P366" s="596" t="s">
        <v>72</v>
      </c>
      <c r="Q366" s="597"/>
      <c r="R366" s="597"/>
      <c r="S366" s="597"/>
      <c r="T366" s="597"/>
      <c r="U366" s="597"/>
      <c r="V366" s="598"/>
      <c r="W366" s="37" t="s">
        <v>73</v>
      </c>
      <c r="X366" s="579">
        <f>IFERROR(X364/H364,"0")+IFERROR(X365/H365,"0")</f>
        <v>48</v>
      </c>
      <c r="Y366" s="579">
        <f>IFERROR(Y364/H364,"0")+IFERROR(Y365/H365,"0")</f>
        <v>48</v>
      </c>
      <c r="Z366" s="579">
        <f>IFERROR(IF(Z364="",0,Z364),"0")+IFERROR(IF(Z365="",0,Z365),"0")</f>
        <v>1.044</v>
      </c>
      <c r="AA366" s="580"/>
      <c r="AB366" s="580"/>
      <c r="AC366" s="580"/>
    </row>
    <row r="367" spans="1:68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586"/>
      <c r="P367" s="596" t="s">
        <v>72</v>
      </c>
      <c r="Q367" s="597"/>
      <c r="R367" s="597"/>
      <c r="S367" s="597"/>
      <c r="T367" s="597"/>
      <c r="U367" s="597"/>
      <c r="V367" s="598"/>
      <c r="W367" s="37" t="s">
        <v>70</v>
      </c>
      <c r="X367" s="579">
        <f>IFERROR(SUM(X364:X365),"0")</f>
        <v>720</v>
      </c>
      <c r="Y367" s="579">
        <f>IFERROR(SUM(Y364:Y365),"0")</f>
        <v>720</v>
      </c>
      <c r="Z367" s="37"/>
      <c r="AA367" s="580"/>
      <c r="AB367" s="580"/>
      <c r="AC367" s="580"/>
    </row>
    <row r="368" spans="1:68" ht="14.25" hidden="1" customHeight="1" x14ac:dyDescent="0.25">
      <c r="A368" s="581" t="s">
        <v>74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3"/>
      <c r="AB368" s="573"/>
      <c r="AC368" s="573"/>
    </row>
    <row r="369" spans="1:68" ht="27" hidden="1" customHeight="1" x14ac:dyDescent="0.25">
      <c r="A369" s="54" t="s">
        <v>583</v>
      </c>
      <c r="B369" s="54" t="s">
        <v>584</v>
      </c>
      <c r="C369" s="31">
        <v>4301051903</v>
      </c>
      <c r="D369" s="591">
        <v>4607091383928</v>
      </c>
      <c r="E369" s="592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40</v>
      </c>
      <c r="P369" s="86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8"/>
      <c r="R369" s="588"/>
      <c r="S369" s="588"/>
      <c r="T369" s="589"/>
      <c r="U369" s="34"/>
      <c r="V369" s="34"/>
      <c r="W369" s="35" t="s">
        <v>70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586</v>
      </c>
      <c r="B370" s="54" t="s">
        <v>587</v>
      </c>
      <c r="C370" s="31">
        <v>4301051897</v>
      </c>
      <c r="D370" s="591">
        <v>4607091384260</v>
      </c>
      <c r="E370" s="592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40</v>
      </c>
      <c r="P370" s="9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588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5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86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hidden="1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6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hidden="1" customHeight="1" x14ac:dyDescent="0.25">
      <c r="A373" s="581" t="s">
        <v>177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3"/>
      <c r="AB373" s="573"/>
      <c r="AC373" s="573"/>
    </row>
    <row r="374" spans="1:68" ht="27" hidden="1" customHeight="1" x14ac:dyDescent="0.25">
      <c r="A374" s="54" t="s">
        <v>589</v>
      </c>
      <c r="B374" s="54" t="s">
        <v>590</v>
      </c>
      <c r="C374" s="31">
        <v>4301060439</v>
      </c>
      <c r="D374" s="591">
        <v>4607091384673</v>
      </c>
      <c r="E374" s="592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106</v>
      </c>
      <c r="L374" s="32"/>
      <c r="M374" s="33" t="s">
        <v>78</v>
      </c>
      <c r="N374" s="33"/>
      <c r="O374" s="32">
        <v>30</v>
      </c>
      <c r="P374" s="75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8"/>
      <c r="R374" s="588"/>
      <c r="S374" s="588"/>
      <c r="T374" s="589"/>
      <c r="U374" s="34"/>
      <c r="V374" s="34"/>
      <c r="W374" s="35" t="s">
        <v>70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5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86"/>
      <c r="P375" s="596" t="s">
        <v>72</v>
      </c>
      <c r="Q375" s="597"/>
      <c r="R375" s="597"/>
      <c r="S375" s="597"/>
      <c r="T375" s="597"/>
      <c r="U375" s="597"/>
      <c r="V375" s="598"/>
      <c r="W375" s="37" t="s">
        <v>73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hidden="1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86"/>
      <c r="P376" s="596" t="s">
        <v>72</v>
      </c>
      <c r="Q376" s="597"/>
      <c r="R376" s="597"/>
      <c r="S376" s="597"/>
      <c r="T376" s="597"/>
      <c r="U376" s="597"/>
      <c r="V376" s="598"/>
      <c r="W376" s="37" t="s">
        <v>70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hidden="1" customHeight="1" x14ac:dyDescent="0.25">
      <c r="A377" s="593" t="s">
        <v>592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72"/>
      <c r="AB377" s="572"/>
      <c r="AC377" s="572"/>
    </row>
    <row r="378" spans="1:68" ht="14.25" hidden="1" customHeight="1" x14ac:dyDescent="0.25">
      <c r="A378" s="581" t="s">
        <v>103</v>
      </c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582"/>
      <c r="P378" s="582"/>
      <c r="Q378" s="582"/>
      <c r="R378" s="582"/>
      <c r="S378" s="582"/>
      <c r="T378" s="582"/>
      <c r="U378" s="582"/>
      <c r="V378" s="582"/>
      <c r="W378" s="582"/>
      <c r="X378" s="582"/>
      <c r="Y378" s="582"/>
      <c r="Z378" s="582"/>
      <c r="AA378" s="573"/>
      <c r="AB378" s="573"/>
      <c r="AC378" s="573"/>
    </row>
    <row r="379" spans="1:68" ht="37.5" hidden="1" customHeight="1" x14ac:dyDescent="0.25">
      <c r="A379" s="54" t="s">
        <v>593</v>
      </c>
      <c r="B379" s="54" t="s">
        <v>594</v>
      </c>
      <c r="C379" s="31">
        <v>4301011873</v>
      </c>
      <c r="D379" s="591">
        <v>4680115881907</v>
      </c>
      <c r="E379" s="592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106</v>
      </c>
      <c r="L379" s="32"/>
      <c r="M379" s="33" t="s">
        <v>68</v>
      </c>
      <c r="N379" s="33"/>
      <c r="O379" s="32">
        <v>60</v>
      </c>
      <c r="P379" s="6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8"/>
      <c r="R379" s="588"/>
      <c r="S379" s="588"/>
      <c r="T379" s="589"/>
      <c r="U379" s="34"/>
      <c r="V379" s="34"/>
      <c r="W379" s="35" t="s">
        <v>70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595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hidden="1" customHeight="1" x14ac:dyDescent="0.25">
      <c r="A380" s="54" t="s">
        <v>596</v>
      </c>
      <c r="B380" s="54" t="s">
        <v>597</v>
      </c>
      <c r="C380" s="31">
        <v>4301011874</v>
      </c>
      <c r="D380" s="591">
        <v>4680115884892</v>
      </c>
      <c r="E380" s="592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106</v>
      </c>
      <c r="L380" s="32"/>
      <c r="M380" s="33" t="s">
        <v>68</v>
      </c>
      <c r="N380" s="33"/>
      <c r="O380" s="32">
        <v>60</v>
      </c>
      <c r="P380" s="7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8"/>
      <c r="R380" s="588"/>
      <c r="S380" s="588"/>
      <c r="T380" s="589"/>
      <c r="U380" s="34"/>
      <c r="V380" s="34"/>
      <c r="W380" s="35" t="s">
        <v>70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598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hidden="1" customHeight="1" x14ac:dyDescent="0.25">
      <c r="A381" s="54" t="s">
        <v>599</v>
      </c>
      <c r="B381" s="54" t="s">
        <v>600</v>
      </c>
      <c r="C381" s="31">
        <v>4301011875</v>
      </c>
      <c r="D381" s="591">
        <v>4680115884885</v>
      </c>
      <c r="E381" s="592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106</v>
      </c>
      <c r="L381" s="32"/>
      <c r="M381" s="33" t="s">
        <v>68</v>
      </c>
      <c r="N381" s="33"/>
      <c r="O381" s="32">
        <v>60</v>
      </c>
      <c r="P381" s="6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8"/>
      <c r="R381" s="588"/>
      <c r="S381" s="588"/>
      <c r="T381" s="589"/>
      <c r="U381" s="34"/>
      <c r="V381" s="34"/>
      <c r="W381" s="35" t="s">
        <v>70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598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hidden="1" customHeight="1" x14ac:dyDescent="0.25">
      <c r="A382" s="54" t="s">
        <v>601</v>
      </c>
      <c r="B382" s="54" t="s">
        <v>602</v>
      </c>
      <c r="C382" s="31">
        <v>4301011871</v>
      </c>
      <c r="D382" s="591">
        <v>4680115884908</v>
      </c>
      <c r="E382" s="592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60</v>
      </c>
      <c r="P382" s="6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8"/>
      <c r="R382" s="588"/>
      <c r="S382" s="588"/>
      <c r="T382" s="589"/>
      <c r="U382" s="34"/>
      <c r="V382" s="34"/>
      <c r="W382" s="35" t="s">
        <v>70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85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586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hidden="1" x14ac:dyDescent="0.2">
      <c r="A384" s="582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6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hidden="1" customHeight="1" x14ac:dyDescent="0.25">
      <c r="A385" s="581" t="s">
        <v>64</v>
      </c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82"/>
      <c r="P385" s="582"/>
      <c r="Q385" s="582"/>
      <c r="R385" s="582"/>
      <c r="S385" s="582"/>
      <c r="T385" s="582"/>
      <c r="U385" s="582"/>
      <c r="V385" s="582"/>
      <c r="W385" s="582"/>
      <c r="X385" s="582"/>
      <c r="Y385" s="582"/>
      <c r="Z385" s="582"/>
      <c r="AA385" s="573"/>
      <c r="AB385" s="573"/>
      <c r="AC385" s="573"/>
    </row>
    <row r="386" spans="1:68" ht="27" hidden="1" customHeight="1" x14ac:dyDescent="0.25">
      <c r="A386" s="54" t="s">
        <v>603</v>
      </c>
      <c r="B386" s="54" t="s">
        <v>604</v>
      </c>
      <c r="C386" s="31">
        <v>4301031303</v>
      </c>
      <c r="D386" s="591">
        <v>4607091384802</v>
      </c>
      <c r="E386" s="592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111</v>
      </c>
      <c r="L386" s="32"/>
      <c r="M386" s="33" t="s">
        <v>68</v>
      </c>
      <c r="N386" s="33"/>
      <c r="O386" s="32">
        <v>35</v>
      </c>
      <c r="P386" s="5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8"/>
      <c r="R386" s="588"/>
      <c r="S386" s="588"/>
      <c r="T386" s="589"/>
      <c r="U386" s="34"/>
      <c r="V386" s="34"/>
      <c r="W386" s="35" t="s">
        <v>70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605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6"/>
      <c r="P387" s="596" t="s">
        <v>72</v>
      </c>
      <c r="Q387" s="597"/>
      <c r="R387" s="597"/>
      <c r="S387" s="597"/>
      <c r="T387" s="597"/>
      <c r="U387" s="597"/>
      <c r="V387" s="598"/>
      <c r="W387" s="37" t="s">
        <v>73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hidden="1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6"/>
      <c r="P388" s="596" t="s">
        <v>72</v>
      </c>
      <c r="Q388" s="597"/>
      <c r="R388" s="597"/>
      <c r="S388" s="597"/>
      <c r="T388" s="597"/>
      <c r="U388" s="597"/>
      <c r="V388" s="598"/>
      <c r="W388" s="37" t="s">
        <v>70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hidden="1" customHeight="1" x14ac:dyDescent="0.25">
      <c r="A389" s="581" t="s">
        <v>74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3"/>
      <c r="AB389" s="573"/>
      <c r="AC389" s="573"/>
    </row>
    <row r="390" spans="1:68" ht="27" hidden="1" customHeight="1" x14ac:dyDescent="0.25">
      <c r="A390" s="54" t="s">
        <v>606</v>
      </c>
      <c r="B390" s="54" t="s">
        <v>607</v>
      </c>
      <c r="C390" s="31">
        <v>4301051899</v>
      </c>
      <c r="D390" s="591">
        <v>4607091384246</v>
      </c>
      <c r="E390" s="592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8"/>
      <c r="R390" s="588"/>
      <c r="S390" s="588"/>
      <c r="T390" s="589"/>
      <c r="U390" s="34"/>
      <c r="V390" s="34"/>
      <c r="W390" s="35" t="s">
        <v>70</v>
      </c>
      <c r="X390" s="577">
        <v>0</v>
      </c>
      <c r="Y390" s="578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7" t="s">
        <v>608</v>
      </c>
      <c r="AG390" s="64"/>
      <c r="AJ390" s="68"/>
      <c r="AK390" s="68">
        <v>0</v>
      </c>
      <c r="BB390" s="438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609</v>
      </c>
      <c r="B391" s="54" t="s">
        <v>610</v>
      </c>
      <c r="C391" s="31">
        <v>4301051660</v>
      </c>
      <c r="D391" s="591">
        <v>4607091384253</v>
      </c>
      <c r="E391" s="592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77</v>
      </c>
      <c r="L391" s="32"/>
      <c r="M391" s="33" t="s">
        <v>78</v>
      </c>
      <c r="N391" s="33"/>
      <c r="O391" s="32">
        <v>40</v>
      </c>
      <c r="P391" s="6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608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85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586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79">
        <f>IFERROR(X390/H390,"0")+IFERROR(X391/H391,"0")</f>
        <v>0</v>
      </c>
      <c r="Y392" s="579">
        <f>IFERROR(Y390/H390,"0")+IFERROR(Y391/H391,"0")</f>
        <v>0</v>
      </c>
      <c r="Z392" s="579">
        <f>IFERROR(IF(Z390="",0,Z390),"0")+IFERROR(IF(Z391="",0,Z391),"0")</f>
        <v>0</v>
      </c>
      <c r="AA392" s="580"/>
      <c r="AB392" s="580"/>
      <c r="AC392" s="580"/>
    </row>
    <row r="393" spans="1:68" hidden="1" x14ac:dyDescent="0.2">
      <c r="A393" s="582"/>
      <c r="B393" s="582"/>
      <c r="C393" s="582"/>
      <c r="D393" s="582"/>
      <c r="E393" s="582"/>
      <c r="F393" s="582"/>
      <c r="G393" s="582"/>
      <c r="H393" s="582"/>
      <c r="I393" s="582"/>
      <c r="J393" s="582"/>
      <c r="K393" s="582"/>
      <c r="L393" s="582"/>
      <c r="M393" s="582"/>
      <c r="N393" s="582"/>
      <c r="O393" s="586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79">
        <f>IFERROR(SUM(X390:X391),"0")</f>
        <v>0</v>
      </c>
      <c r="Y393" s="579">
        <f>IFERROR(SUM(Y390:Y391),"0")</f>
        <v>0</v>
      </c>
      <c r="Z393" s="37"/>
      <c r="AA393" s="580"/>
      <c r="AB393" s="580"/>
      <c r="AC393" s="580"/>
    </row>
    <row r="394" spans="1:68" ht="14.25" hidden="1" customHeight="1" x14ac:dyDescent="0.25">
      <c r="A394" s="581" t="s">
        <v>177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3"/>
      <c r="AB394" s="573"/>
      <c r="AC394" s="573"/>
    </row>
    <row r="395" spans="1:68" ht="27" hidden="1" customHeight="1" x14ac:dyDescent="0.25">
      <c r="A395" s="54" t="s">
        <v>611</v>
      </c>
      <c r="B395" s="54" t="s">
        <v>612</v>
      </c>
      <c r="C395" s="31">
        <v>4301060441</v>
      </c>
      <c r="D395" s="591">
        <v>4607091389357</v>
      </c>
      <c r="E395" s="592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106</v>
      </c>
      <c r="L395" s="32"/>
      <c r="M395" s="33" t="s">
        <v>78</v>
      </c>
      <c r="N395" s="33"/>
      <c r="O395" s="32">
        <v>40</v>
      </c>
      <c r="P395" s="7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8"/>
      <c r="R395" s="588"/>
      <c r="S395" s="588"/>
      <c r="T395" s="589"/>
      <c r="U395" s="34"/>
      <c r="V395" s="34"/>
      <c r="W395" s="35" t="s">
        <v>70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613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585"/>
      <c r="B396" s="582"/>
      <c r="C396" s="582"/>
      <c r="D396" s="582"/>
      <c r="E396" s="582"/>
      <c r="F396" s="582"/>
      <c r="G396" s="582"/>
      <c r="H396" s="582"/>
      <c r="I396" s="582"/>
      <c r="J396" s="582"/>
      <c r="K396" s="582"/>
      <c r="L396" s="582"/>
      <c r="M396" s="582"/>
      <c r="N396" s="582"/>
      <c r="O396" s="586"/>
      <c r="P396" s="596" t="s">
        <v>72</v>
      </c>
      <c r="Q396" s="597"/>
      <c r="R396" s="597"/>
      <c r="S396" s="597"/>
      <c r="T396" s="597"/>
      <c r="U396" s="597"/>
      <c r="V396" s="598"/>
      <c r="W396" s="37" t="s">
        <v>73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hidden="1" x14ac:dyDescent="0.2">
      <c r="A397" s="582"/>
      <c r="B397" s="582"/>
      <c r="C397" s="582"/>
      <c r="D397" s="582"/>
      <c r="E397" s="582"/>
      <c r="F397" s="582"/>
      <c r="G397" s="582"/>
      <c r="H397" s="582"/>
      <c r="I397" s="582"/>
      <c r="J397" s="582"/>
      <c r="K397" s="582"/>
      <c r="L397" s="582"/>
      <c r="M397" s="582"/>
      <c r="N397" s="582"/>
      <c r="O397" s="586"/>
      <c r="P397" s="596" t="s">
        <v>72</v>
      </c>
      <c r="Q397" s="597"/>
      <c r="R397" s="597"/>
      <c r="S397" s="597"/>
      <c r="T397" s="597"/>
      <c r="U397" s="597"/>
      <c r="V397" s="598"/>
      <c r="W397" s="37" t="s">
        <v>70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hidden="1" customHeight="1" x14ac:dyDescent="0.2">
      <c r="A398" s="600" t="s">
        <v>614</v>
      </c>
      <c r="B398" s="601"/>
      <c r="C398" s="601"/>
      <c r="D398" s="601"/>
      <c r="E398" s="601"/>
      <c r="F398" s="601"/>
      <c r="G398" s="601"/>
      <c r="H398" s="601"/>
      <c r="I398" s="601"/>
      <c r="J398" s="601"/>
      <c r="K398" s="601"/>
      <c r="L398" s="601"/>
      <c r="M398" s="601"/>
      <c r="N398" s="601"/>
      <c r="O398" s="601"/>
      <c r="P398" s="601"/>
      <c r="Q398" s="601"/>
      <c r="R398" s="601"/>
      <c r="S398" s="601"/>
      <c r="T398" s="601"/>
      <c r="U398" s="601"/>
      <c r="V398" s="601"/>
      <c r="W398" s="601"/>
      <c r="X398" s="601"/>
      <c r="Y398" s="601"/>
      <c r="Z398" s="601"/>
      <c r="AA398" s="48"/>
      <c r="AB398" s="48"/>
      <c r="AC398" s="48"/>
    </row>
    <row r="399" spans="1:68" ht="16.5" hidden="1" customHeight="1" x14ac:dyDescent="0.25">
      <c r="A399" s="593" t="s">
        <v>615</v>
      </c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82"/>
      <c r="P399" s="582"/>
      <c r="Q399" s="582"/>
      <c r="R399" s="582"/>
      <c r="S399" s="582"/>
      <c r="T399" s="582"/>
      <c r="U399" s="582"/>
      <c r="V399" s="582"/>
      <c r="W399" s="582"/>
      <c r="X399" s="582"/>
      <c r="Y399" s="582"/>
      <c r="Z399" s="582"/>
      <c r="AA399" s="572"/>
      <c r="AB399" s="572"/>
      <c r="AC399" s="572"/>
    </row>
    <row r="400" spans="1:68" ht="14.25" hidden="1" customHeight="1" x14ac:dyDescent="0.25">
      <c r="A400" s="581" t="s">
        <v>64</v>
      </c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82"/>
      <c r="P400" s="582"/>
      <c r="Q400" s="582"/>
      <c r="R400" s="582"/>
      <c r="S400" s="582"/>
      <c r="T400" s="582"/>
      <c r="U400" s="582"/>
      <c r="V400" s="582"/>
      <c r="W400" s="582"/>
      <c r="X400" s="582"/>
      <c r="Y400" s="582"/>
      <c r="Z400" s="582"/>
      <c r="AA400" s="573"/>
      <c r="AB400" s="573"/>
      <c r="AC400" s="573"/>
    </row>
    <row r="401" spans="1:68" ht="27" hidden="1" customHeight="1" x14ac:dyDescent="0.25">
      <c r="A401" s="54" t="s">
        <v>616</v>
      </c>
      <c r="B401" s="54" t="s">
        <v>617</v>
      </c>
      <c r="C401" s="31">
        <v>4301031405</v>
      </c>
      <c r="D401" s="591">
        <v>4680115886100</v>
      </c>
      <c r="E401" s="592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111</v>
      </c>
      <c r="L401" s="32"/>
      <c r="M401" s="33" t="s">
        <v>68</v>
      </c>
      <c r="N401" s="33"/>
      <c r="O401" s="32">
        <v>50</v>
      </c>
      <c r="P401" s="6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618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hidden="1" customHeight="1" x14ac:dyDescent="0.25">
      <c r="A402" s="54" t="s">
        <v>619</v>
      </c>
      <c r="B402" s="54" t="s">
        <v>620</v>
      </c>
      <c r="C402" s="31">
        <v>4301031406</v>
      </c>
      <c r="D402" s="591">
        <v>4680115886117</v>
      </c>
      <c r="E402" s="592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111</v>
      </c>
      <c r="L402" s="32"/>
      <c r="M402" s="33" t="s">
        <v>68</v>
      </c>
      <c r="N402" s="33"/>
      <c r="O402" s="32">
        <v>50</v>
      </c>
      <c r="P402" s="6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8"/>
      <c r="R402" s="588"/>
      <c r="S402" s="588"/>
      <c r="T402" s="589"/>
      <c r="U402" s="34"/>
      <c r="V402" s="34"/>
      <c r="W402" s="35" t="s">
        <v>70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621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hidden="1" customHeight="1" x14ac:dyDescent="0.25">
      <c r="A403" s="54" t="s">
        <v>619</v>
      </c>
      <c r="B403" s="54" t="s">
        <v>622</v>
      </c>
      <c r="C403" s="31">
        <v>4301031382</v>
      </c>
      <c r="D403" s="591">
        <v>4680115886117</v>
      </c>
      <c r="E403" s="592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111</v>
      </c>
      <c r="L403" s="32"/>
      <c r="M403" s="33" t="s">
        <v>68</v>
      </c>
      <c r="N403" s="33"/>
      <c r="O403" s="32">
        <v>50</v>
      </c>
      <c r="P403" s="71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8"/>
      <c r="R403" s="588"/>
      <c r="S403" s="588"/>
      <c r="T403" s="589"/>
      <c r="U403" s="34"/>
      <c r="V403" s="34"/>
      <c r="W403" s="35" t="s">
        <v>70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621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hidden="1" customHeight="1" x14ac:dyDescent="0.25">
      <c r="A404" s="54" t="s">
        <v>623</v>
      </c>
      <c r="B404" s="54" t="s">
        <v>624</v>
      </c>
      <c r="C404" s="31">
        <v>4301031402</v>
      </c>
      <c r="D404" s="591">
        <v>4680115886124</v>
      </c>
      <c r="E404" s="592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111</v>
      </c>
      <c r="L404" s="32"/>
      <c r="M404" s="33" t="s">
        <v>68</v>
      </c>
      <c r="N404" s="33"/>
      <c r="O404" s="32">
        <v>50</v>
      </c>
      <c r="P404" s="6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625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hidden="1" customHeight="1" x14ac:dyDescent="0.25">
      <c r="A405" s="54" t="s">
        <v>626</v>
      </c>
      <c r="B405" s="54" t="s">
        <v>627</v>
      </c>
      <c r="C405" s="31">
        <v>4301031366</v>
      </c>
      <c r="D405" s="591">
        <v>4680115883147</v>
      </c>
      <c r="E405" s="592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8"/>
      <c r="R405" s="588"/>
      <c r="S405" s="588"/>
      <c r="T405" s="589"/>
      <c r="U405" s="34"/>
      <c r="V405" s="34"/>
      <c r="W405" s="35" t="s">
        <v>70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618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hidden="1" customHeight="1" x14ac:dyDescent="0.25">
      <c r="A406" s="54" t="s">
        <v>628</v>
      </c>
      <c r="B406" s="54" t="s">
        <v>629</v>
      </c>
      <c r="C406" s="31">
        <v>4301031362</v>
      </c>
      <c r="D406" s="591">
        <v>4607091384338</v>
      </c>
      <c r="E406" s="592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618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hidden="1" customHeight="1" x14ac:dyDescent="0.25">
      <c r="A407" s="54" t="s">
        <v>630</v>
      </c>
      <c r="B407" s="54" t="s">
        <v>631</v>
      </c>
      <c r="C407" s="31">
        <v>4301031361</v>
      </c>
      <c r="D407" s="591">
        <v>4607091389524</v>
      </c>
      <c r="E407" s="592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67</v>
      </c>
      <c r="L407" s="32"/>
      <c r="M407" s="33" t="s">
        <v>68</v>
      </c>
      <c r="N407" s="33"/>
      <c r="O407" s="32">
        <v>50</v>
      </c>
      <c r="P407" s="6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8"/>
      <c r="R407" s="588"/>
      <c r="S407" s="588"/>
      <c r="T407" s="589"/>
      <c r="U407" s="34"/>
      <c r="V407" s="34"/>
      <c r="W407" s="35" t="s">
        <v>70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hidden="1" customHeight="1" x14ac:dyDescent="0.25">
      <c r="A408" s="54" t="s">
        <v>633</v>
      </c>
      <c r="B408" s="54" t="s">
        <v>634</v>
      </c>
      <c r="C408" s="31">
        <v>4301031364</v>
      </c>
      <c r="D408" s="591">
        <v>4680115883161</v>
      </c>
      <c r="E408" s="592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8"/>
      <c r="R408" s="588"/>
      <c r="S408" s="588"/>
      <c r="T408" s="589"/>
      <c r="U408" s="34"/>
      <c r="V408" s="34"/>
      <c r="W408" s="35" t="s">
        <v>70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635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hidden="1" customHeight="1" x14ac:dyDescent="0.25">
      <c r="A409" s="54" t="s">
        <v>636</v>
      </c>
      <c r="B409" s="54" t="s">
        <v>637</v>
      </c>
      <c r="C409" s="31">
        <v>4301031358</v>
      </c>
      <c r="D409" s="591">
        <v>4607091389531</v>
      </c>
      <c r="E409" s="592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6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8"/>
      <c r="R409" s="588"/>
      <c r="S409" s="588"/>
      <c r="T409" s="589"/>
      <c r="U409" s="34"/>
      <c r="V409" s="34"/>
      <c r="W409" s="35" t="s">
        <v>70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638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639</v>
      </c>
      <c r="B410" s="54" t="s">
        <v>640</v>
      </c>
      <c r="C410" s="31">
        <v>4301031360</v>
      </c>
      <c r="D410" s="591">
        <v>4607091384345</v>
      </c>
      <c r="E410" s="592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9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635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idden="1" x14ac:dyDescent="0.2">
      <c r="A411" s="585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86"/>
      <c r="P411" s="596" t="s">
        <v>72</v>
      </c>
      <c r="Q411" s="597"/>
      <c r="R411" s="597"/>
      <c r="S411" s="597"/>
      <c r="T411" s="597"/>
      <c r="U411" s="597"/>
      <c r="V411" s="598"/>
      <c r="W411" s="37" t="s">
        <v>73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580"/>
      <c r="AB411" s="580"/>
      <c r="AC411" s="580"/>
    </row>
    <row r="412" spans="1:68" hidden="1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6"/>
      <c r="P412" s="596" t="s">
        <v>72</v>
      </c>
      <c r="Q412" s="597"/>
      <c r="R412" s="597"/>
      <c r="S412" s="597"/>
      <c r="T412" s="597"/>
      <c r="U412" s="597"/>
      <c r="V412" s="598"/>
      <c r="W412" s="37" t="s">
        <v>70</v>
      </c>
      <c r="X412" s="579">
        <f>IFERROR(SUM(X401:X410),"0")</f>
        <v>0</v>
      </c>
      <c r="Y412" s="579">
        <f>IFERROR(SUM(Y401:Y410),"0")</f>
        <v>0</v>
      </c>
      <c r="Z412" s="37"/>
      <c r="AA412" s="580"/>
      <c r="AB412" s="580"/>
      <c r="AC412" s="580"/>
    </row>
    <row r="413" spans="1:68" ht="14.25" hidden="1" customHeight="1" x14ac:dyDescent="0.25">
      <c r="A413" s="581" t="s">
        <v>74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3"/>
      <c r="AB413" s="573"/>
      <c r="AC413" s="573"/>
    </row>
    <row r="414" spans="1:68" ht="27" hidden="1" customHeight="1" x14ac:dyDescent="0.25">
      <c r="A414" s="54" t="s">
        <v>641</v>
      </c>
      <c r="B414" s="54" t="s">
        <v>642</v>
      </c>
      <c r="C414" s="31">
        <v>4301051284</v>
      </c>
      <c r="D414" s="591">
        <v>4607091384352</v>
      </c>
      <c r="E414" s="592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111</v>
      </c>
      <c r="L414" s="32"/>
      <c r="M414" s="33" t="s">
        <v>78</v>
      </c>
      <c r="N414" s="33"/>
      <c r="O414" s="32">
        <v>45</v>
      </c>
      <c r="P41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8"/>
      <c r="R414" s="588"/>
      <c r="S414" s="588"/>
      <c r="T414" s="589"/>
      <c r="U414" s="34"/>
      <c r="V414" s="34"/>
      <c r="W414" s="35" t="s">
        <v>70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643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4301051431</v>
      </c>
      <c r="D415" s="591">
        <v>4607091389654</v>
      </c>
      <c r="E415" s="592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77</v>
      </c>
      <c r="L415" s="32"/>
      <c r="M415" s="33" t="s">
        <v>78</v>
      </c>
      <c r="N415" s="33"/>
      <c r="O415" s="32">
        <v>45</v>
      </c>
      <c r="P415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8"/>
      <c r="R415" s="588"/>
      <c r="S415" s="588"/>
      <c r="T415" s="589"/>
      <c r="U415" s="34"/>
      <c r="V415" s="34"/>
      <c r="W415" s="35" t="s">
        <v>70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646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2"/>
      <c r="C416" s="582"/>
      <c r="D416" s="582"/>
      <c r="E416" s="582"/>
      <c r="F416" s="582"/>
      <c r="G416" s="582"/>
      <c r="H416" s="582"/>
      <c r="I416" s="582"/>
      <c r="J416" s="582"/>
      <c r="K416" s="582"/>
      <c r="L416" s="582"/>
      <c r="M416" s="582"/>
      <c r="N416" s="582"/>
      <c r="O416" s="586"/>
      <c r="P416" s="596" t="s">
        <v>72</v>
      </c>
      <c r="Q416" s="597"/>
      <c r="R416" s="597"/>
      <c r="S416" s="597"/>
      <c r="T416" s="597"/>
      <c r="U416" s="597"/>
      <c r="V416" s="598"/>
      <c r="W416" s="37" t="s">
        <v>73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hidden="1" x14ac:dyDescent="0.2">
      <c r="A417" s="582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86"/>
      <c r="P417" s="596" t="s">
        <v>72</v>
      </c>
      <c r="Q417" s="597"/>
      <c r="R417" s="597"/>
      <c r="S417" s="597"/>
      <c r="T417" s="597"/>
      <c r="U417" s="597"/>
      <c r="V417" s="598"/>
      <c r="W417" s="37" t="s">
        <v>70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hidden="1" customHeight="1" x14ac:dyDescent="0.25">
      <c r="A418" s="593" t="s">
        <v>647</v>
      </c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82"/>
      <c r="P418" s="582"/>
      <c r="Q418" s="582"/>
      <c r="R418" s="582"/>
      <c r="S418" s="582"/>
      <c r="T418" s="582"/>
      <c r="U418" s="582"/>
      <c r="V418" s="582"/>
      <c r="W418" s="582"/>
      <c r="X418" s="582"/>
      <c r="Y418" s="582"/>
      <c r="Z418" s="582"/>
      <c r="AA418" s="572"/>
      <c r="AB418" s="572"/>
      <c r="AC418" s="572"/>
    </row>
    <row r="419" spans="1:68" ht="14.25" hidden="1" customHeight="1" x14ac:dyDescent="0.25">
      <c r="A419" s="581" t="s">
        <v>142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3"/>
      <c r="AB419" s="573"/>
      <c r="AC419" s="573"/>
    </row>
    <row r="420" spans="1:68" ht="27" hidden="1" customHeight="1" x14ac:dyDescent="0.25">
      <c r="A420" s="54" t="s">
        <v>648</v>
      </c>
      <c r="B420" s="54" t="s">
        <v>649</v>
      </c>
      <c r="C420" s="31">
        <v>4301020319</v>
      </c>
      <c r="D420" s="591">
        <v>4680115885240</v>
      </c>
      <c r="E420" s="592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77</v>
      </c>
      <c r="L420" s="32"/>
      <c r="M420" s="33" t="s">
        <v>68</v>
      </c>
      <c r="N420" s="33"/>
      <c r="O420" s="32">
        <v>40</v>
      </c>
      <c r="P420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8"/>
      <c r="R420" s="588"/>
      <c r="S420" s="588"/>
      <c r="T420" s="589"/>
      <c r="U420" s="34"/>
      <c r="V420" s="34"/>
      <c r="W420" s="35" t="s">
        <v>70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4301020315</v>
      </c>
      <c r="D421" s="591">
        <v>4607091389364</v>
      </c>
      <c r="E421" s="592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40</v>
      </c>
      <c r="P421" s="8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8"/>
      <c r="R421" s="588"/>
      <c r="S421" s="588"/>
      <c r="T421" s="589"/>
      <c r="U421" s="34"/>
      <c r="V421" s="34"/>
      <c r="W421" s="35" t="s">
        <v>70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653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5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86"/>
      <c r="P422" s="596" t="s">
        <v>72</v>
      </c>
      <c r="Q422" s="597"/>
      <c r="R422" s="597"/>
      <c r="S422" s="597"/>
      <c r="T422" s="597"/>
      <c r="U422" s="597"/>
      <c r="V422" s="598"/>
      <c r="W422" s="37" t="s">
        <v>73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hidden="1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86"/>
      <c r="P423" s="596" t="s">
        <v>72</v>
      </c>
      <c r="Q423" s="597"/>
      <c r="R423" s="597"/>
      <c r="S423" s="597"/>
      <c r="T423" s="597"/>
      <c r="U423" s="597"/>
      <c r="V423" s="598"/>
      <c r="W423" s="37" t="s">
        <v>70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hidden="1" customHeight="1" x14ac:dyDescent="0.25">
      <c r="A424" s="581" t="s">
        <v>64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73"/>
      <c r="AB424" s="573"/>
      <c r="AC424" s="573"/>
    </row>
    <row r="425" spans="1:68" ht="27" hidden="1" customHeight="1" x14ac:dyDescent="0.25">
      <c r="A425" s="54" t="s">
        <v>654</v>
      </c>
      <c r="B425" s="54" t="s">
        <v>655</v>
      </c>
      <c r="C425" s="31">
        <v>4301031403</v>
      </c>
      <c r="D425" s="591">
        <v>4680115886094</v>
      </c>
      <c r="E425" s="592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111</v>
      </c>
      <c r="L425" s="32"/>
      <c r="M425" s="33" t="s">
        <v>107</v>
      </c>
      <c r="N425" s="33"/>
      <c r="O425" s="32">
        <v>50</v>
      </c>
      <c r="P425" s="7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8"/>
      <c r="R425" s="588"/>
      <c r="S425" s="588"/>
      <c r="T425" s="589"/>
      <c r="U425" s="34"/>
      <c r="V425" s="34"/>
      <c r="W425" s="35" t="s">
        <v>70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656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hidden="1" customHeight="1" x14ac:dyDescent="0.25">
      <c r="A426" s="54" t="s">
        <v>657</v>
      </c>
      <c r="B426" s="54" t="s">
        <v>658</v>
      </c>
      <c r="C426" s="31">
        <v>4301031363</v>
      </c>
      <c r="D426" s="591">
        <v>4607091389425</v>
      </c>
      <c r="E426" s="592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67</v>
      </c>
      <c r="L426" s="32"/>
      <c r="M426" s="33" t="s">
        <v>68</v>
      </c>
      <c r="N426" s="33"/>
      <c r="O426" s="32">
        <v>50</v>
      </c>
      <c r="P426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8"/>
      <c r="R426" s="588"/>
      <c r="S426" s="588"/>
      <c r="T426" s="589"/>
      <c r="U426" s="34"/>
      <c r="V426" s="34"/>
      <c r="W426" s="35" t="s">
        <v>70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659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660</v>
      </c>
      <c r="B427" s="54" t="s">
        <v>661</v>
      </c>
      <c r="C427" s="31">
        <v>4301031373</v>
      </c>
      <c r="D427" s="591">
        <v>4680115880771</v>
      </c>
      <c r="E427" s="592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67</v>
      </c>
      <c r="L427" s="32"/>
      <c r="M427" s="33" t="s">
        <v>68</v>
      </c>
      <c r="N427" s="33"/>
      <c r="O427" s="32">
        <v>50</v>
      </c>
      <c r="P427" s="72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8"/>
      <c r="R427" s="588"/>
      <c r="S427" s="588"/>
      <c r="T427" s="589"/>
      <c r="U427" s="34"/>
      <c r="V427" s="34"/>
      <c r="W427" s="35" t="s">
        <v>70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662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663</v>
      </c>
      <c r="B428" s="54" t="s">
        <v>664</v>
      </c>
      <c r="C428" s="31">
        <v>4301031359</v>
      </c>
      <c r="D428" s="591">
        <v>4607091389500</v>
      </c>
      <c r="E428" s="592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67</v>
      </c>
      <c r="L428" s="32"/>
      <c r="M428" s="33" t="s">
        <v>68</v>
      </c>
      <c r="N428" s="33"/>
      <c r="O428" s="32">
        <v>50</v>
      </c>
      <c r="P428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8"/>
      <c r="R428" s="588"/>
      <c r="S428" s="588"/>
      <c r="T428" s="589"/>
      <c r="U428" s="34"/>
      <c r="V428" s="34"/>
      <c r="W428" s="35" t="s">
        <v>70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662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586"/>
      <c r="P429" s="596" t="s">
        <v>72</v>
      </c>
      <c r="Q429" s="597"/>
      <c r="R429" s="597"/>
      <c r="S429" s="597"/>
      <c r="T429" s="597"/>
      <c r="U429" s="597"/>
      <c r="V429" s="598"/>
      <c r="W429" s="37" t="s">
        <v>73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hidden="1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6"/>
      <c r="P430" s="596" t="s">
        <v>72</v>
      </c>
      <c r="Q430" s="597"/>
      <c r="R430" s="597"/>
      <c r="S430" s="597"/>
      <c r="T430" s="597"/>
      <c r="U430" s="597"/>
      <c r="V430" s="598"/>
      <c r="W430" s="37" t="s">
        <v>70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hidden="1" customHeight="1" x14ac:dyDescent="0.25">
      <c r="A431" s="593" t="s">
        <v>665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2"/>
      <c r="AB431" s="572"/>
      <c r="AC431" s="572"/>
    </row>
    <row r="432" spans="1:68" ht="14.25" hidden="1" customHeight="1" x14ac:dyDescent="0.25">
      <c r="A432" s="581" t="s">
        <v>64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3"/>
      <c r="AB432" s="573"/>
      <c r="AC432" s="573"/>
    </row>
    <row r="433" spans="1:68" ht="27" hidden="1" customHeight="1" x14ac:dyDescent="0.25">
      <c r="A433" s="54" t="s">
        <v>666</v>
      </c>
      <c r="B433" s="54" t="s">
        <v>667</v>
      </c>
      <c r="C433" s="31">
        <v>4301031347</v>
      </c>
      <c r="D433" s="591">
        <v>4680115885110</v>
      </c>
      <c r="E433" s="592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50</v>
      </c>
      <c r="P433" s="8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8"/>
      <c r="R433" s="588"/>
      <c r="S433" s="588"/>
      <c r="T433" s="589"/>
      <c r="U433" s="34"/>
      <c r="V433" s="34"/>
      <c r="W433" s="35" t="s">
        <v>70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586"/>
      <c r="P434" s="596" t="s">
        <v>72</v>
      </c>
      <c r="Q434" s="597"/>
      <c r="R434" s="597"/>
      <c r="S434" s="597"/>
      <c r="T434" s="597"/>
      <c r="U434" s="597"/>
      <c r="V434" s="598"/>
      <c r="W434" s="37" t="s">
        <v>73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hidden="1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586"/>
      <c r="P435" s="596" t="s">
        <v>72</v>
      </c>
      <c r="Q435" s="597"/>
      <c r="R435" s="597"/>
      <c r="S435" s="597"/>
      <c r="T435" s="597"/>
      <c r="U435" s="597"/>
      <c r="V435" s="598"/>
      <c r="W435" s="37" t="s">
        <v>70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hidden="1" customHeight="1" x14ac:dyDescent="0.25">
      <c r="A436" s="593" t="s">
        <v>669</v>
      </c>
      <c r="B436" s="582"/>
      <c r="C436" s="582"/>
      <c r="D436" s="582"/>
      <c r="E436" s="582"/>
      <c r="F436" s="582"/>
      <c r="G436" s="582"/>
      <c r="H436" s="582"/>
      <c r="I436" s="582"/>
      <c r="J436" s="582"/>
      <c r="K436" s="582"/>
      <c r="L436" s="582"/>
      <c r="M436" s="582"/>
      <c r="N436" s="582"/>
      <c r="O436" s="582"/>
      <c r="P436" s="582"/>
      <c r="Q436" s="582"/>
      <c r="R436" s="582"/>
      <c r="S436" s="582"/>
      <c r="T436" s="582"/>
      <c r="U436" s="582"/>
      <c r="V436" s="582"/>
      <c r="W436" s="582"/>
      <c r="X436" s="582"/>
      <c r="Y436" s="582"/>
      <c r="Z436" s="582"/>
      <c r="AA436" s="572"/>
      <c r="AB436" s="572"/>
      <c r="AC436" s="572"/>
    </row>
    <row r="437" spans="1:68" ht="14.25" hidden="1" customHeight="1" x14ac:dyDescent="0.25">
      <c r="A437" s="581" t="s">
        <v>64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3"/>
      <c r="AB437" s="573"/>
      <c r="AC437" s="573"/>
    </row>
    <row r="438" spans="1:68" ht="27" hidden="1" customHeight="1" x14ac:dyDescent="0.25">
      <c r="A438" s="54" t="s">
        <v>670</v>
      </c>
      <c r="B438" s="54" t="s">
        <v>671</v>
      </c>
      <c r="C438" s="31">
        <v>4301031261</v>
      </c>
      <c r="D438" s="591">
        <v>4680115885103</v>
      </c>
      <c r="E438" s="592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77</v>
      </c>
      <c r="L438" s="32"/>
      <c r="M438" s="33" t="s">
        <v>68</v>
      </c>
      <c r="N438" s="33"/>
      <c r="O438" s="32">
        <v>40</v>
      </c>
      <c r="P438" s="7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8"/>
      <c r="R438" s="588"/>
      <c r="S438" s="588"/>
      <c r="T438" s="589"/>
      <c r="U438" s="34"/>
      <c r="V438" s="34"/>
      <c r="W438" s="35" t="s">
        <v>70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672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585"/>
      <c r="B439" s="582"/>
      <c r="C439" s="582"/>
      <c r="D439" s="582"/>
      <c r="E439" s="582"/>
      <c r="F439" s="582"/>
      <c r="G439" s="582"/>
      <c r="H439" s="582"/>
      <c r="I439" s="582"/>
      <c r="J439" s="582"/>
      <c r="K439" s="582"/>
      <c r="L439" s="582"/>
      <c r="M439" s="582"/>
      <c r="N439" s="582"/>
      <c r="O439" s="586"/>
      <c r="P439" s="596" t="s">
        <v>72</v>
      </c>
      <c r="Q439" s="597"/>
      <c r="R439" s="597"/>
      <c r="S439" s="597"/>
      <c r="T439" s="597"/>
      <c r="U439" s="597"/>
      <c r="V439" s="598"/>
      <c r="W439" s="37" t="s">
        <v>73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hidden="1" x14ac:dyDescent="0.2">
      <c r="A440" s="582"/>
      <c r="B440" s="582"/>
      <c r="C440" s="582"/>
      <c r="D440" s="582"/>
      <c r="E440" s="582"/>
      <c r="F440" s="582"/>
      <c r="G440" s="582"/>
      <c r="H440" s="582"/>
      <c r="I440" s="582"/>
      <c r="J440" s="582"/>
      <c r="K440" s="582"/>
      <c r="L440" s="582"/>
      <c r="M440" s="582"/>
      <c r="N440" s="582"/>
      <c r="O440" s="586"/>
      <c r="P440" s="596" t="s">
        <v>72</v>
      </c>
      <c r="Q440" s="597"/>
      <c r="R440" s="597"/>
      <c r="S440" s="597"/>
      <c r="T440" s="597"/>
      <c r="U440" s="597"/>
      <c r="V440" s="598"/>
      <c r="W440" s="37" t="s">
        <v>70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hidden="1" customHeight="1" x14ac:dyDescent="0.2">
      <c r="A441" s="600" t="s">
        <v>673</v>
      </c>
      <c r="B441" s="601"/>
      <c r="C441" s="601"/>
      <c r="D441" s="601"/>
      <c r="E441" s="601"/>
      <c r="F441" s="601"/>
      <c r="G441" s="601"/>
      <c r="H441" s="601"/>
      <c r="I441" s="601"/>
      <c r="J441" s="601"/>
      <c r="K441" s="601"/>
      <c r="L441" s="601"/>
      <c r="M441" s="601"/>
      <c r="N441" s="601"/>
      <c r="O441" s="601"/>
      <c r="P441" s="601"/>
      <c r="Q441" s="601"/>
      <c r="R441" s="601"/>
      <c r="S441" s="601"/>
      <c r="T441" s="601"/>
      <c r="U441" s="601"/>
      <c r="V441" s="601"/>
      <c r="W441" s="601"/>
      <c r="X441" s="601"/>
      <c r="Y441" s="601"/>
      <c r="Z441" s="601"/>
      <c r="AA441" s="48"/>
      <c r="AB441" s="48"/>
      <c r="AC441" s="48"/>
    </row>
    <row r="442" spans="1:68" ht="16.5" hidden="1" customHeight="1" x14ac:dyDescent="0.25">
      <c r="A442" s="593" t="s">
        <v>673</v>
      </c>
      <c r="B442" s="582"/>
      <c r="C442" s="582"/>
      <c r="D442" s="582"/>
      <c r="E442" s="582"/>
      <c r="F442" s="582"/>
      <c r="G442" s="582"/>
      <c r="H442" s="582"/>
      <c r="I442" s="582"/>
      <c r="J442" s="582"/>
      <c r="K442" s="582"/>
      <c r="L442" s="582"/>
      <c r="M442" s="582"/>
      <c r="N442" s="582"/>
      <c r="O442" s="582"/>
      <c r="P442" s="582"/>
      <c r="Q442" s="582"/>
      <c r="R442" s="582"/>
      <c r="S442" s="582"/>
      <c r="T442" s="582"/>
      <c r="U442" s="582"/>
      <c r="V442" s="582"/>
      <c r="W442" s="582"/>
      <c r="X442" s="582"/>
      <c r="Y442" s="582"/>
      <c r="Z442" s="582"/>
      <c r="AA442" s="572"/>
      <c r="AB442" s="572"/>
      <c r="AC442" s="572"/>
    </row>
    <row r="443" spans="1:68" ht="14.25" hidden="1" customHeight="1" x14ac:dyDescent="0.25">
      <c r="A443" s="581" t="s">
        <v>103</v>
      </c>
      <c r="B443" s="582"/>
      <c r="C443" s="582"/>
      <c r="D443" s="582"/>
      <c r="E443" s="582"/>
      <c r="F443" s="582"/>
      <c r="G443" s="582"/>
      <c r="H443" s="582"/>
      <c r="I443" s="582"/>
      <c r="J443" s="582"/>
      <c r="K443" s="582"/>
      <c r="L443" s="582"/>
      <c r="M443" s="582"/>
      <c r="N443" s="582"/>
      <c r="O443" s="582"/>
      <c r="P443" s="582"/>
      <c r="Q443" s="582"/>
      <c r="R443" s="582"/>
      <c r="S443" s="582"/>
      <c r="T443" s="582"/>
      <c r="U443" s="582"/>
      <c r="V443" s="582"/>
      <c r="W443" s="582"/>
      <c r="X443" s="582"/>
      <c r="Y443" s="582"/>
      <c r="Z443" s="582"/>
      <c r="AA443" s="573"/>
      <c r="AB443" s="573"/>
      <c r="AC443" s="573"/>
    </row>
    <row r="444" spans="1:68" ht="27" hidden="1" customHeight="1" x14ac:dyDescent="0.25">
      <c r="A444" s="54" t="s">
        <v>674</v>
      </c>
      <c r="B444" s="54" t="s">
        <v>675</v>
      </c>
      <c r="C444" s="31">
        <v>4301011795</v>
      </c>
      <c r="D444" s="591">
        <v>4607091389067</v>
      </c>
      <c r="E444" s="592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8"/>
      <c r="R444" s="588"/>
      <c r="S444" s="588"/>
      <c r="T444" s="589"/>
      <c r="U444" s="34"/>
      <c r="V444" s="34"/>
      <c r="W444" s="35" t="s">
        <v>70</v>
      </c>
      <c r="X444" s="577">
        <v>0</v>
      </c>
      <c r="Y444" s="578">
        <f t="shared" ref="Y444:Y456" si="68">IFERROR(IF(X444="",0,CEILING((X444/$H444),1)*$H444),"")</f>
        <v>0</v>
      </c>
      <c r="Z444" s="36" t="str">
        <f t="shared" ref="Z444:Z449" si="69">IFERROR(IF(Y444=0,"",ROUNDUP(Y444/H444,0)*0.01196),"")</f>
        <v/>
      </c>
      <c r="AA444" s="56"/>
      <c r="AB444" s="57"/>
      <c r="AC444" s="483" t="s">
        <v>676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0</v>
      </c>
      <c r="BN444" s="64">
        <f t="shared" ref="BN444:BN456" si="71">IFERROR(Y444*I444/H444,"0")</f>
        <v>0</v>
      </c>
      <c r="BO444" s="64">
        <f t="shared" ref="BO444:BO456" si="72">IFERROR(1/J444*(X444/H444),"0")</f>
        <v>0</v>
      </c>
      <c r="BP444" s="64">
        <f t="shared" ref="BP444:BP456" si="73">IFERROR(1/J444*(Y444/H444),"0")</f>
        <v>0</v>
      </c>
    </row>
    <row r="445" spans="1:68" ht="27" hidden="1" customHeight="1" x14ac:dyDescent="0.25">
      <c r="A445" s="54" t="s">
        <v>677</v>
      </c>
      <c r="B445" s="54" t="s">
        <v>678</v>
      </c>
      <c r="C445" s="31">
        <v>4301011961</v>
      </c>
      <c r="D445" s="591">
        <v>4680115885271</v>
      </c>
      <c r="E445" s="592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679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hidden="1" customHeight="1" x14ac:dyDescent="0.25">
      <c r="A446" s="54" t="s">
        <v>680</v>
      </c>
      <c r="B446" s="54" t="s">
        <v>681</v>
      </c>
      <c r="C446" s="31">
        <v>4301011376</v>
      </c>
      <c r="D446" s="591">
        <v>4680115885226</v>
      </c>
      <c r="E446" s="592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6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77">
        <v>0</v>
      </c>
      <c r="Y446" s="578">
        <f t="shared" si="68"/>
        <v>0</v>
      </c>
      <c r="Z446" s="36" t="str">
        <f t="shared" si="69"/>
        <v/>
      </c>
      <c r="AA446" s="56"/>
      <c r="AB446" s="57"/>
      <c r="AC446" s="487" t="s">
        <v>682</v>
      </c>
      <c r="AG446" s="64"/>
      <c r="AJ446" s="68"/>
      <c r="AK446" s="68">
        <v>0</v>
      </c>
      <c r="BB446" s="488" t="s">
        <v>1</v>
      </c>
      <c r="BM446" s="64">
        <f t="shared" si="70"/>
        <v>0</v>
      </c>
      <c r="BN446" s="64">
        <f t="shared" si="71"/>
        <v>0</v>
      </c>
      <c r="BO446" s="64">
        <f t="shared" si="72"/>
        <v>0</v>
      </c>
      <c r="BP446" s="64">
        <f t="shared" si="73"/>
        <v>0</v>
      </c>
    </row>
    <row r="447" spans="1:68" ht="16.5" hidden="1" customHeight="1" x14ac:dyDescent="0.25">
      <c r="A447" s="54" t="s">
        <v>683</v>
      </c>
      <c r="B447" s="54" t="s">
        <v>684</v>
      </c>
      <c r="C447" s="31">
        <v>4301011774</v>
      </c>
      <c r="D447" s="591">
        <v>4680115884502</v>
      </c>
      <c r="E447" s="592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106</v>
      </c>
      <c r="L447" s="32"/>
      <c r="M447" s="33" t="s">
        <v>107</v>
      </c>
      <c r="N447" s="33"/>
      <c r="O447" s="32">
        <v>60</v>
      </c>
      <c r="P447" s="6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8"/>
      <c r="R447" s="588"/>
      <c r="S447" s="588"/>
      <c r="T447" s="589"/>
      <c r="U447" s="34"/>
      <c r="V447" s="34"/>
      <c r="W447" s="35" t="s">
        <v>70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685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hidden="1" customHeight="1" x14ac:dyDescent="0.25">
      <c r="A448" s="54" t="s">
        <v>686</v>
      </c>
      <c r="B448" s="54" t="s">
        <v>687</v>
      </c>
      <c r="C448" s="31">
        <v>4301011771</v>
      </c>
      <c r="D448" s="591">
        <v>4607091389104</v>
      </c>
      <c r="E448" s="592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106</v>
      </c>
      <c r="L448" s="32"/>
      <c r="M448" s="33" t="s">
        <v>107</v>
      </c>
      <c r="N448" s="33"/>
      <c r="O448" s="32">
        <v>60</v>
      </c>
      <c r="P448" s="7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77">
        <v>0</v>
      </c>
      <c r="Y448" s="578">
        <f t="shared" si="68"/>
        <v>0</v>
      </c>
      <c r="Z448" s="36" t="str">
        <f t="shared" si="69"/>
        <v/>
      </c>
      <c r="AA448" s="56"/>
      <c r="AB448" s="57"/>
      <c r="AC448" s="491" t="s">
        <v>688</v>
      </c>
      <c r="AG448" s="64"/>
      <c r="AJ448" s="68"/>
      <c r="AK448" s="68">
        <v>0</v>
      </c>
      <c r="BB448" s="492" t="s">
        <v>1</v>
      </c>
      <c r="BM448" s="64">
        <f t="shared" si="70"/>
        <v>0</v>
      </c>
      <c r="BN448" s="64">
        <f t="shared" si="71"/>
        <v>0</v>
      </c>
      <c r="BO448" s="64">
        <f t="shared" si="72"/>
        <v>0</v>
      </c>
      <c r="BP448" s="64">
        <f t="shared" si="73"/>
        <v>0</v>
      </c>
    </row>
    <row r="449" spans="1:68" ht="16.5" hidden="1" customHeight="1" x14ac:dyDescent="0.25">
      <c r="A449" s="54" t="s">
        <v>689</v>
      </c>
      <c r="B449" s="54" t="s">
        <v>690</v>
      </c>
      <c r="C449" s="31">
        <v>4301011799</v>
      </c>
      <c r="D449" s="591">
        <v>4680115884519</v>
      </c>
      <c r="E449" s="592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60</v>
      </c>
      <c r="P449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691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hidden="1" customHeight="1" x14ac:dyDescent="0.25">
      <c r="A450" s="54" t="s">
        <v>692</v>
      </c>
      <c r="B450" s="54" t="s">
        <v>693</v>
      </c>
      <c r="C450" s="31">
        <v>4301012125</v>
      </c>
      <c r="D450" s="591">
        <v>4680115886391</v>
      </c>
      <c r="E450" s="592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60</v>
      </c>
      <c r="P450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8"/>
      <c r="R450" s="588"/>
      <c r="S450" s="588"/>
      <c r="T450" s="589"/>
      <c r="U450" s="34"/>
      <c r="V450" s="34"/>
      <c r="W450" s="35" t="s">
        <v>70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676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hidden="1" customHeight="1" x14ac:dyDescent="0.25">
      <c r="A451" s="54" t="s">
        <v>694</v>
      </c>
      <c r="B451" s="54" t="s">
        <v>695</v>
      </c>
      <c r="C451" s="31">
        <v>4301012035</v>
      </c>
      <c r="D451" s="591">
        <v>4680115880603</v>
      </c>
      <c r="E451" s="592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676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hidden="1" customHeight="1" x14ac:dyDescent="0.25">
      <c r="A452" s="54" t="s">
        <v>694</v>
      </c>
      <c r="B452" s="54" t="s">
        <v>696</v>
      </c>
      <c r="C452" s="31">
        <v>4301011778</v>
      </c>
      <c r="D452" s="591">
        <v>4680115880603</v>
      </c>
      <c r="E452" s="592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60</v>
      </c>
      <c r="P452" s="5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676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4301012036</v>
      </c>
      <c r="D453" s="591">
        <v>4680115882782</v>
      </c>
      <c r="E453" s="592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111</v>
      </c>
      <c r="L453" s="32"/>
      <c r="M453" s="33" t="s">
        <v>107</v>
      </c>
      <c r="N453" s="33"/>
      <c r="O453" s="32">
        <v>60</v>
      </c>
      <c r="P453" s="6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679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4301012050</v>
      </c>
      <c r="D454" s="591">
        <v>4680115885479</v>
      </c>
      <c r="E454" s="592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77</v>
      </c>
      <c r="L454" s="32"/>
      <c r="M454" s="33" t="s">
        <v>107</v>
      </c>
      <c r="N454" s="33"/>
      <c r="O454" s="32">
        <v>60</v>
      </c>
      <c r="P454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688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4301012034</v>
      </c>
      <c r="D455" s="591">
        <v>4607091389982</v>
      </c>
      <c r="E455" s="592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111</v>
      </c>
      <c r="L455" s="32"/>
      <c r="M455" s="33" t="s">
        <v>107</v>
      </c>
      <c r="N455" s="33"/>
      <c r="O455" s="32">
        <v>60</v>
      </c>
      <c r="P455" s="6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8"/>
      <c r="R455" s="588"/>
      <c r="S455" s="588"/>
      <c r="T455" s="589"/>
      <c r="U455" s="34"/>
      <c r="V455" s="34"/>
      <c r="W455" s="35" t="s">
        <v>70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688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hidden="1" customHeight="1" x14ac:dyDescent="0.25">
      <c r="A456" s="54" t="s">
        <v>701</v>
      </c>
      <c r="B456" s="54" t="s">
        <v>703</v>
      </c>
      <c r="C456" s="31">
        <v>4301011784</v>
      </c>
      <c r="D456" s="591">
        <v>4607091389982</v>
      </c>
      <c r="E456" s="592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60</v>
      </c>
      <c r="P456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8"/>
      <c r="R456" s="588"/>
      <c r="S456" s="588"/>
      <c r="T456" s="589"/>
      <c r="U456" s="34"/>
      <c r="V456" s="34"/>
      <c r="W456" s="35" t="s">
        <v>70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688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hidden="1" x14ac:dyDescent="0.2">
      <c r="A457" s="585"/>
      <c r="B457" s="582"/>
      <c r="C457" s="582"/>
      <c r="D457" s="582"/>
      <c r="E457" s="582"/>
      <c r="F457" s="582"/>
      <c r="G457" s="582"/>
      <c r="H457" s="582"/>
      <c r="I457" s="582"/>
      <c r="J457" s="582"/>
      <c r="K457" s="582"/>
      <c r="L457" s="582"/>
      <c r="M457" s="582"/>
      <c r="N457" s="582"/>
      <c r="O457" s="586"/>
      <c r="P457" s="596" t="s">
        <v>72</v>
      </c>
      <c r="Q457" s="597"/>
      <c r="R457" s="597"/>
      <c r="S457" s="597"/>
      <c r="T457" s="597"/>
      <c r="U457" s="597"/>
      <c r="V457" s="598"/>
      <c r="W457" s="37" t="s">
        <v>73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0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0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580"/>
      <c r="AB457" s="580"/>
      <c r="AC457" s="580"/>
    </row>
    <row r="458" spans="1:68" hidden="1" x14ac:dyDescent="0.2">
      <c r="A458" s="582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586"/>
      <c r="P458" s="596" t="s">
        <v>72</v>
      </c>
      <c r="Q458" s="597"/>
      <c r="R458" s="597"/>
      <c r="S458" s="597"/>
      <c r="T458" s="597"/>
      <c r="U458" s="597"/>
      <c r="V458" s="598"/>
      <c r="W458" s="37" t="s">
        <v>70</v>
      </c>
      <c r="X458" s="579">
        <f>IFERROR(SUM(X444:X456),"0")</f>
        <v>0</v>
      </c>
      <c r="Y458" s="579">
        <f>IFERROR(SUM(Y444:Y456),"0")</f>
        <v>0</v>
      </c>
      <c r="Z458" s="37"/>
      <c r="AA458" s="580"/>
      <c r="AB458" s="580"/>
      <c r="AC458" s="580"/>
    </row>
    <row r="459" spans="1:68" ht="14.25" hidden="1" customHeight="1" x14ac:dyDescent="0.25">
      <c r="A459" s="581" t="s">
        <v>142</v>
      </c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582"/>
      <c r="P459" s="582"/>
      <c r="Q459" s="582"/>
      <c r="R459" s="582"/>
      <c r="S459" s="582"/>
      <c r="T459" s="582"/>
      <c r="U459" s="582"/>
      <c r="V459" s="582"/>
      <c r="W459" s="582"/>
      <c r="X459" s="582"/>
      <c r="Y459" s="582"/>
      <c r="Z459" s="582"/>
      <c r="AA459" s="573"/>
      <c r="AB459" s="573"/>
      <c r="AC459" s="573"/>
    </row>
    <row r="460" spans="1:68" ht="16.5" hidden="1" customHeight="1" x14ac:dyDescent="0.25">
      <c r="A460" s="54" t="s">
        <v>704</v>
      </c>
      <c r="B460" s="54" t="s">
        <v>705</v>
      </c>
      <c r="C460" s="31">
        <v>4301020334</v>
      </c>
      <c r="D460" s="591">
        <v>4607091388930</v>
      </c>
      <c r="E460" s="592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106</v>
      </c>
      <c r="L460" s="32"/>
      <c r="M460" s="33" t="s">
        <v>78</v>
      </c>
      <c r="N460" s="33"/>
      <c r="O460" s="32">
        <v>70</v>
      </c>
      <c r="P460" s="8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8"/>
      <c r="R460" s="588"/>
      <c r="S460" s="588"/>
      <c r="T460" s="589"/>
      <c r="U460" s="34"/>
      <c r="V460" s="34"/>
      <c r="W460" s="35" t="s">
        <v>70</v>
      </c>
      <c r="X460" s="577">
        <v>0</v>
      </c>
      <c r="Y460" s="578">
        <f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09" t="s">
        <v>706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707</v>
      </c>
      <c r="B461" s="54" t="s">
        <v>708</v>
      </c>
      <c r="C461" s="31">
        <v>4301020384</v>
      </c>
      <c r="D461" s="591">
        <v>4680115886407</v>
      </c>
      <c r="E461" s="592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77</v>
      </c>
      <c r="L461" s="32"/>
      <c r="M461" s="33" t="s">
        <v>78</v>
      </c>
      <c r="N461" s="33"/>
      <c r="O461" s="32">
        <v>70</v>
      </c>
      <c r="P461" s="8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8"/>
      <c r="R461" s="588"/>
      <c r="S461" s="588"/>
      <c r="T461" s="589"/>
      <c r="U461" s="34"/>
      <c r="V461" s="34"/>
      <c r="W461" s="35" t="s">
        <v>70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4301020385</v>
      </c>
      <c r="D462" s="591">
        <v>4680115880054</v>
      </c>
      <c r="E462" s="592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2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8"/>
      <c r="R462" s="588"/>
      <c r="S462" s="588"/>
      <c r="T462" s="589"/>
      <c r="U462" s="34"/>
      <c r="V462" s="34"/>
      <c r="W462" s="35" t="s">
        <v>70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706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85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86"/>
      <c r="P463" s="596" t="s">
        <v>72</v>
      </c>
      <c r="Q463" s="597"/>
      <c r="R463" s="597"/>
      <c r="S463" s="597"/>
      <c r="T463" s="597"/>
      <c r="U463" s="597"/>
      <c r="V463" s="598"/>
      <c r="W463" s="37" t="s">
        <v>73</v>
      </c>
      <c r="X463" s="579">
        <f>IFERROR(X460/H460,"0")+IFERROR(X461/H461,"0")+IFERROR(X462/H462,"0")</f>
        <v>0</v>
      </c>
      <c r="Y463" s="579">
        <f>IFERROR(Y460/H460,"0")+IFERROR(Y461/H461,"0")+IFERROR(Y462/H462,"0")</f>
        <v>0</v>
      </c>
      <c r="Z463" s="579">
        <f>IFERROR(IF(Z460="",0,Z460),"0")+IFERROR(IF(Z461="",0,Z461),"0")+IFERROR(IF(Z462="",0,Z462),"0")</f>
        <v>0</v>
      </c>
      <c r="AA463" s="580"/>
      <c r="AB463" s="580"/>
      <c r="AC463" s="580"/>
    </row>
    <row r="464" spans="1:68" hidden="1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86"/>
      <c r="P464" s="596" t="s">
        <v>72</v>
      </c>
      <c r="Q464" s="597"/>
      <c r="R464" s="597"/>
      <c r="S464" s="597"/>
      <c r="T464" s="597"/>
      <c r="U464" s="597"/>
      <c r="V464" s="598"/>
      <c r="W464" s="37" t="s">
        <v>70</v>
      </c>
      <c r="X464" s="579">
        <f>IFERROR(SUM(X460:X462),"0")</f>
        <v>0</v>
      </c>
      <c r="Y464" s="579">
        <f>IFERROR(SUM(Y460:Y462),"0")</f>
        <v>0</v>
      </c>
      <c r="Z464" s="37"/>
      <c r="AA464" s="580"/>
      <c r="AB464" s="580"/>
      <c r="AC464" s="580"/>
    </row>
    <row r="465" spans="1:68" ht="14.25" hidden="1" customHeight="1" x14ac:dyDescent="0.25">
      <c r="A465" s="581" t="s">
        <v>64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73"/>
      <c r="AB465" s="573"/>
      <c r="AC465" s="573"/>
    </row>
    <row r="466" spans="1:68" ht="27" hidden="1" customHeight="1" x14ac:dyDescent="0.25">
      <c r="A466" s="54" t="s">
        <v>711</v>
      </c>
      <c r="B466" s="54" t="s">
        <v>712</v>
      </c>
      <c r="C466" s="31">
        <v>4301031349</v>
      </c>
      <c r="D466" s="591">
        <v>4680115883116</v>
      </c>
      <c r="E466" s="592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106</v>
      </c>
      <c r="L466" s="32"/>
      <c r="M466" s="33" t="s">
        <v>107</v>
      </c>
      <c r="N466" s="33"/>
      <c r="O466" s="32">
        <v>70</v>
      </c>
      <c r="P466" s="67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77">
        <v>0</v>
      </c>
      <c r="Y466" s="578">
        <f t="shared" ref="Y466:Y472" si="74">IFERROR(IF(X466="",0,CEILING((X466/$H466),1)*$H466),"")</f>
        <v>0</v>
      </c>
      <c r="Z466" s="36" t="str">
        <f>IFERROR(IF(Y466=0,"",ROUNDUP(Y466/H466,0)*0.01196),"")</f>
        <v/>
      </c>
      <c r="AA466" s="56"/>
      <c r="AB466" s="57"/>
      <c r="AC466" s="515" t="s">
        <v>713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0</v>
      </c>
      <c r="BN466" s="64">
        <f t="shared" ref="BN466:BN472" si="76">IFERROR(Y466*I466/H466,"0")</f>
        <v>0</v>
      </c>
      <c r="BO466" s="64">
        <f t="shared" ref="BO466:BO472" si="77">IFERROR(1/J466*(X466/H466),"0")</f>
        <v>0</v>
      </c>
      <c r="BP466" s="64">
        <f t="shared" ref="BP466:BP472" si="78">IFERROR(1/J466*(Y466/H466),"0")</f>
        <v>0</v>
      </c>
    </row>
    <row r="467" spans="1:68" ht="27" hidden="1" customHeight="1" x14ac:dyDescent="0.25">
      <c r="A467" s="54" t="s">
        <v>714</v>
      </c>
      <c r="B467" s="54" t="s">
        <v>715</v>
      </c>
      <c r="C467" s="31">
        <v>4301031350</v>
      </c>
      <c r="D467" s="591">
        <v>4680115883093</v>
      </c>
      <c r="E467" s="592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106</v>
      </c>
      <c r="L467" s="32"/>
      <c r="M467" s="33" t="s">
        <v>68</v>
      </c>
      <c r="N467" s="33"/>
      <c r="O467" s="32">
        <v>70</v>
      </c>
      <c r="P467" s="70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77">
        <v>0</v>
      </c>
      <c r="Y467" s="578">
        <f t="shared" si="74"/>
        <v>0</v>
      </c>
      <c r="Z467" s="36" t="str">
        <f>IFERROR(IF(Y467=0,"",ROUNDUP(Y467/H467,0)*0.01196),"")</f>
        <v/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 t="shared" si="75"/>
        <v>0</v>
      </c>
      <c r="BN467" s="64">
        <f t="shared" si="76"/>
        <v>0</v>
      </c>
      <c r="BO467" s="64">
        <f t="shared" si="77"/>
        <v>0</v>
      </c>
      <c r="BP467" s="64">
        <f t="shared" si="78"/>
        <v>0</v>
      </c>
    </row>
    <row r="468" spans="1:68" ht="27" customHeight="1" x14ac:dyDescent="0.25">
      <c r="A468" s="54" t="s">
        <v>717</v>
      </c>
      <c r="B468" s="54" t="s">
        <v>718</v>
      </c>
      <c r="C468" s="31">
        <v>4301031353</v>
      </c>
      <c r="D468" s="591">
        <v>4680115883109</v>
      </c>
      <c r="E468" s="592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106</v>
      </c>
      <c r="L468" s="32"/>
      <c r="M468" s="33" t="s">
        <v>68</v>
      </c>
      <c r="N468" s="33"/>
      <c r="O468" s="32">
        <v>70</v>
      </c>
      <c r="P468" s="69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77">
        <v>50</v>
      </c>
      <c r="Y468" s="578">
        <f t="shared" si="74"/>
        <v>52.800000000000004</v>
      </c>
      <c r="Z468" s="36">
        <f>IFERROR(IF(Y468=0,"",ROUNDUP(Y468/H468,0)*0.01196),"")</f>
        <v>0.1196</v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 t="shared" si="75"/>
        <v>53.409090909090907</v>
      </c>
      <c r="BN468" s="64">
        <f t="shared" si="76"/>
        <v>56.400000000000006</v>
      </c>
      <c r="BO468" s="64">
        <f t="shared" si="77"/>
        <v>9.1054778554778545E-2</v>
      </c>
      <c r="BP468" s="64">
        <f t="shared" si="78"/>
        <v>9.6153846153846159E-2</v>
      </c>
    </row>
    <row r="469" spans="1:68" ht="27" hidden="1" customHeight="1" x14ac:dyDescent="0.25">
      <c r="A469" s="54" t="s">
        <v>720</v>
      </c>
      <c r="B469" s="54" t="s">
        <v>721</v>
      </c>
      <c r="C469" s="31">
        <v>4301031419</v>
      </c>
      <c r="D469" s="591">
        <v>4680115882072</v>
      </c>
      <c r="E469" s="592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111</v>
      </c>
      <c r="L469" s="32"/>
      <c r="M469" s="33" t="s">
        <v>107</v>
      </c>
      <c r="N469" s="33"/>
      <c r="O469" s="32">
        <v>70</v>
      </c>
      <c r="P469" s="70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8"/>
      <c r="R469" s="588"/>
      <c r="S469" s="588"/>
      <c r="T469" s="589"/>
      <c r="U469" s="34"/>
      <c r="V469" s="34"/>
      <c r="W469" s="35" t="s">
        <v>70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713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hidden="1" customHeight="1" x14ac:dyDescent="0.25">
      <c r="A470" s="54" t="s">
        <v>720</v>
      </c>
      <c r="B470" s="54" t="s">
        <v>722</v>
      </c>
      <c r="C470" s="31">
        <v>4301031351</v>
      </c>
      <c r="D470" s="591">
        <v>4680115882072</v>
      </c>
      <c r="E470" s="592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111</v>
      </c>
      <c r="L470" s="32"/>
      <c r="M470" s="33" t="s">
        <v>107</v>
      </c>
      <c r="N470" s="33"/>
      <c r="O470" s="32">
        <v>70</v>
      </c>
      <c r="P470" s="85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8"/>
      <c r="R470" s="588"/>
      <c r="S470" s="588"/>
      <c r="T470" s="589"/>
      <c r="U470" s="34"/>
      <c r="V470" s="34"/>
      <c r="W470" s="35" t="s">
        <v>70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713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hidden="1" customHeight="1" x14ac:dyDescent="0.25">
      <c r="A471" s="54" t="s">
        <v>723</v>
      </c>
      <c r="B471" s="54" t="s">
        <v>724</v>
      </c>
      <c r="C471" s="31">
        <v>4301031418</v>
      </c>
      <c r="D471" s="591">
        <v>4680115882102</v>
      </c>
      <c r="E471" s="592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111</v>
      </c>
      <c r="L471" s="32"/>
      <c r="M471" s="33" t="s">
        <v>68</v>
      </c>
      <c r="N471" s="33"/>
      <c r="O471" s="32">
        <v>70</v>
      </c>
      <c r="P471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8"/>
      <c r="R471" s="588"/>
      <c r="S471" s="588"/>
      <c r="T471" s="589"/>
      <c r="U471" s="34"/>
      <c r="V471" s="34"/>
      <c r="W471" s="35" t="s">
        <v>70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716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4301031417</v>
      </c>
      <c r="D472" s="591">
        <v>4680115882096</v>
      </c>
      <c r="E472" s="592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111</v>
      </c>
      <c r="L472" s="32"/>
      <c r="M472" s="33" t="s">
        <v>68</v>
      </c>
      <c r="N472" s="33"/>
      <c r="O472" s="32">
        <v>70</v>
      </c>
      <c r="P472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8"/>
      <c r="R472" s="588"/>
      <c r="S472" s="588"/>
      <c r="T472" s="589"/>
      <c r="U472" s="34"/>
      <c r="V472" s="34"/>
      <c r="W472" s="35" t="s">
        <v>70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719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5"/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6"/>
      <c r="P473" s="596" t="s">
        <v>72</v>
      </c>
      <c r="Q473" s="597"/>
      <c r="R473" s="597"/>
      <c r="S473" s="597"/>
      <c r="T473" s="597"/>
      <c r="U473" s="597"/>
      <c r="V473" s="598"/>
      <c r="W473" s="37" t="s">
        <v>73</v>
      </c>
      <c r="X473" s="579">
        <f>IFERROR(X466/H466,"0")+IFERROR(X467/H467,"0")+IFERROR(X468/H468,"0")+IFERROR(X469/H469,"0")+IFERROR(X470/H470,"0")+IFERROR(X471/H471,"0")+IFERROR(X472/H472,"0")</f>
        <v>9.4696969696969688</v>
      </c>
      <c r="Y473" s="579">
        <f>IFERROR(Y466/H466,"0")+IFERROR(Y467/H467,"0")+IFERROR(Y468/H468,"0")+IFERROR(Y469/H469,"0")+IFERROR(Y470/H470,"0")+IFERROR(Y471/H471,"0")+IFERROR(Y472/H472,"0")</f>
        <v>10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0.1196</v>
      </c>
      <c r="AA473" s="580"/>
      <c r="AB473" s="580"/>
      <c r="AC473" s="580"/>
    </row>
    <row r="474" spans="1:68" x14ac:dyDescent="0.2">
      <c r="A474" s="582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586"/>
      <c r="P474" s="596" t="s">
        <v>72</v>
      </c>
      <c r="Q474" s="597"/>
      <c r="R474" s="597"/>
      <c r="S474" s="597"/>
      <c r="T474" s="597"/>
      <c r="U474" s="597"/>
      <c r="V474" s="598"/>
      <c r="W474" s="37" t="s">
        <v>70</v>
      </c>
      <c r="X474" s="579">
        <f>IFERROR(SUM(X466:X472),"0")</f>
        <v>50</v>
      </c>
      <c r="Y474" s="579">
        <f>IFERROR(SUM(Y466:Y472),"0")</f>
        <v>52.800000000000004</v>
      </c>
      <c r="Z474" s="37"/>
      <c r="AA474" s="580"/>
      <c r="AB474" s="580"/>
      <c r="AC474" s="580"/>
    </row>
    <row r="475" spans="1:68" ht="14.25" hidden="1" customHeight="1" x14ac:dyDescent="0.25">
      <c r="A475" s="581" t="s">
        <v>74</v>
      </c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582"/>
      <c r="P475" s="582"/>
      <c r="Q475" s="582"/>
      <c r="R475" s="582"/>
      <c r="S475" s="582"/>
      <c r="T475" s="582"/>
      <c r="U475" s="582"/>
      <c r="V475" s="582"/>
      <c r="W475" s="582"/>
      <c r="X475" s="582"/>
      <c r="Y475" s="582"/>
      <c r="Z475" s="582"/>
      <c r="AA475" s="573"/>
      <c r="AB475" s="573"/>
      <c r="AC475" s="573"/>
    </row>
    <row r="476" spans="1:68" ht="16.5" hidden="1" customHeight="1" x14ac:dyDescent="0.25">
      <c r="A476" s="54" t="s">
        <v>727</v>
      </c>
      <c r="B476" s="54" t="s">
        <v>728</v>
      </c>
      <c r="C476" s="31">
        <v>4301051232</v>
      </c>
      <c r="D476" s="591">
        <v>4607091383409</v>
      </c>
      <c r="E476" s="592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106</v>
      </c>
      <c r="L476" s="32"/>
      <c r="M476" s="33" t="s">
        <v>78</v>
      </c>
      <c r="N476" s="33"/>
      <c r="O476" s="32">
        <v>45</v>
      </c>
      <c r="P476" s="6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729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hidden="1" customHeight="1" x14ac:dyDescent="0.25">
      <c r="A477" s="54" t="s">
        <v>730</v>
      </c>
      <c r="B477" s="54" t="s">
        <v>731</v>
      </c>
      <c r="C477" s="31">
        <v>4301051233</v>
      </c>
      <c r="D477" s="591">
        <v>4607091383416</v>
      </c>
      <c r="E477" s="592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45</v>
      </c>
      <c r="P477" s="7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8"/>
      <c r="R477" s="588"/>
      <c r="S477" s="588"/>
      <c r="T477" s="589"/>
      <c r="U477" s="34"/>
      <c r="V477" s="34"/>
      <c r="W477" s="35" t="s">
        <v>70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732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4301051064</v>
      </c>
      <c r="D478" s="591">
        <v>4680115883536</v>
      </c>
      <c r="E478" s="592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77</v>
      </c>
      <c r="L478" s="32"/>
      <c r="M478" s="33" t="s">
        <v>78</v>
      </c>
      <c r="N478" s="33"/>
      <c r="O478" s="32">
        <v>45</v>
      </c>
      <c r="P478" s="8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8"/>
      <c r="R478" s="588"/>
      <c r="S478" s="588"/>
      <c r="T478" s="589"/>
      <c r="U478" s="34"/>
      <c r="V478" s="34"/>
      <c r="W478" s="35" t="s">
        <v>70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735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85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86"/>
      <c r="P479" s="596" t="s">
        <v>72</v>
      </c>
      <c r="Q479" s="597"/>
      <c r="R479" s="597"/>
      <c r="S479" s="597"/>
      <c r="T479" s="597"/>
      <c r="U479" s="597"/>
      <c r="V479" s="598"/>
      <c r="W479" s="37" t="s">
        <v>73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hidden="1" x14ac:dyDescent="0.2">
      <c r="A480" s="582"/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6"/>
      <c r="P480" s="596" t="s">
        <v>72</v>
      </c>
      <c r="Q480" s="597"/>
      <c r="R480" s="597"/>
      <c r="S480" s="597"/>
      <c r="T480" s="597"/>
      <c r="U480" s="597"/>
      <c r="V480" s="598"/>
      <c r="W480" s="37" t="s">
        <v>70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hidden="1" customHeight="1" x14ac:dyDescent="0.25">
      <c r="A481" s="581" t="s">
        <v>177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3"/>
      <c r="AB481" s="573"/>
      <c r="AC481" s="573"/>
    </row>
    <row r="482" spans="1:68" ht="27" hidden="1" customHeight="1" x14ac:dyDescent="0.25">
      <c r="A482" s="54" t="s">
        <v>736</v>
      </c>
      <c r="B482" s="54" t="s">
        <v>737</v>
      </c>
      <c r="C482" s="31">
        <v>4301060450</v>
      </c>
      <c r="D482" s="591">
        <v>4680115885035</v>
      </c>
      <c r="E482" s="592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106</v>
      </c>
      <c r="L482" s="32"/>
      <c r="M482" s="33" t="s">
        <v>78</v>
      </c>
      <c r="N482" s="33"/>
      <c r="O482" s="32">
        <v>35</v>
      </c>
      <c r="P482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8"/>
      <c r="R482" s="588"/>
      <c r="S482" s="588"/>
      <c r="T482" s="589"/>
      <c r="U482" s="34"/>
      <c r="V482" s="34"/>
      <c r="W482" s="35" t="s">
        <v>70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738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85"/>
      <c r="B483" s="582"/>
      <c r="C483" s="582"/>
      <c r="D483" s="582"/>
      <c r="E483" s="582"/>
      <c r="F483" s="582"/>
      <c r="G483" s="582"/>
      <c r="H483" s="582"/>
      <c r="I483" s="582"/>
      <c r="J483" s="582"/>
      <c r="K483" s="582"/>
      <c r="L483" s="582"/>
      <c r="M483" s="582"/>
      <c r="N483" s="582"/>
      <c r="O483" s="586"/>
      <c r="P483" s="596" t="s">
        <v>72</v>
      </c>
      <c r="Q483" s="597"/>
      <c r="R483" s="597"/>
      <c r="S483" s="597"/>
      <c r="T483" s="597"/>
      <c r="U483" s="597"/>
      <c r="V483" s="598"/>
      <c r="W483" s="37" t="s">
        <v>73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hidden="1" x14ac:dyDescent="0.2">
      <c r="A484" s="582"/>
      <c r="B484" s="582"/>
      <c r="C484" s="582"/>
      <c r="D484" s="582"/>
      <c r="E484" s="582"/>
      <c r="F484" s="582"/>
      <c r="G484" s="582"/>
      <c r="H484" s="582"/>
      <c r="I484" s="582"/>
      <c r="J484" s="582"/>
      <c r="K484" s="582"/>
      <c r="L484" s="582"/>
      <c r="M484" s="582"/>
      <c r="N484" s="582"/>
      <c r="O484" s="586"/>
      <c r="P484" s="596" t="s">
        <v>72</v>
      </c>
      <c r="Q484" s="597"/>
      <c r="R484" s="597"/>
      <c r="S484" s="597"/>
      <c r="T484" s="597"/>
      <c r="U484" s="597"/>
      <c r="V484" s="598"/>
      <c r="W484" s="37" t="s">
        <v>70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hidden="1" customHeight="1" x14ac:dyDescent="0.2">
      <c r="A485" s="600" t="s">
        <v>739</v>
      </c>
      <c r="B485" s="601"/>
      <c r="C485" s="601"/>
      <c r="D485" s="601"/>
      <c r="E485" s="601"/>
      <c r="F485" s="601"/>
      <c r="G485" s="601"/>
      <c r="H485" s="601"/>
      <c r="I485" s="601"/>
      <c r="J485" s="601"/>
      <c r="K485" s="601"/>
      <c r="L485" s="601"/>
      <c r="M485" s="601"/>
      <c r="N485" s="601"/>
      <c r="O485" s="601"/>
      <c r="P485" s="601"/>
      <c r="Q485" s="601"/>
      <c r="R485" s="601"/>
      <c r="S485" s="601"/>
      <c r="T485" s="601"/>
      <c r="U485" s="601"/>
      <c r="V485" s="601"/>
      <c r="W485" s="601"/>
      <c r="X485" s="601"/>
      <c r="Y485" s="601"/>
      <c r="Z485" s="601"/>
      <c r="AA485" s="48"/>
      <c r="AB485" s="48"/>
      <c r="AC485" s="48"/>
    </row>
    <row r="486" spans="1:68" ht="16.5" hidden="1" customHeight="1" x14ac:dyDescent="0.25">
      <c r="A486" s="593" t="s">
        <v>739</v>
      </c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82"/>
      <c r="P486" s="582"/>
      <c r="Q486" s="582"/>
      <c r="R486" s="582"/>
      <c r="S486" s="582"/>
      <c r="T486" s="582"/>
      <c r="U486" s="582"/>
      <c r="V486" s="582"/>
      <c r="W486" s="582"/>
      <c r="X486" s="582"/>
      <c r="Y486" s="582"/>
      <c r="Z486" s="582"/>
      <c r="AA486" s="572"/>
      <c r="AB486" s="572"/>
      <c r="AC486" s="572"/>
    </row>
    <row r="487" spans="1:68" ht="14.25" hidden="1" customHeight="1" x14ac:dyDescent="0.25">
      <c r="A487" s="581" t="s">
        <v>103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73"/>
      <c r="AB487" s="573"/>
      <c r="AC487" s="573"/>
    </row>
    <row r="488" spans="1:68" ht="27" hidden="1" customHeight="1" x14ac:dyDescent="0.25">
      <c r="A488" s="54" t="s">
        <v>740</v>
      </c>
      <c r="B488" s="54" t="s">
        <v>741</v>
      </c>
      <c r="C488" s="31">
        <v>4301011763</v>
      </c>
      <c r="D488" s="591">
        <v>4640242181011</v>
      </c>
      <c r="E488" s="592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55</v>
      </c>
      <c r="P488" s="694" t="s">
        <v>742</v>
      </c>
      <c r="Q488" s="588"/>
      <c r="R488" s="588"/>
      <c r="S488" s="588"/>
      <c r="T488" s="589"/>
      <c r="U488" s="34"/>
      <c r="V488" s="34"/>
      <c r="W488" s="35" t="s">
        <v>70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743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744</v>
      </c>
      <c r="B489" s="54" t="s">
        <v>745</v>
      </c>
      <c r="C489" s="31">
        <v>4301011585</v>
      </c>
      <c r="D489" s="591">
        <v>4640242180441</v>
      </c>
      <c r="E489" s="592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746</v>
      </c>
      <c r="Q489" s="588"/>
      <c r="R489" s="588"/>
      <c r="S489" s="588"/>
      <c r="T489" s="589"/>
      <c r="U489" s="34"/>
      <c r="V489" s="34"/>
      <c r="W489" s="35" t="s">
        <v>70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747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748</v>
      </c>
      <c r="B490" s="54" t="s">
        <v>749</v>
      </c>
      <c r="C490" s="31">
        <v>4301011584</v>
      </c>
      <c r="D490" s="591">
        <v>4640242180564</v>
      </c>
      <c r="E490" s="592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63" t="s">
        <v>750</v>
      </c>
      <c r="Q490" s="588"/>
      <c r="R490" s="588"/>
      <c r="S490" s="588"/>
      <c r="T490" s="589"/>
      <c r="U490" s="34"/>
      <c r="V490" s="34"/>
      <c r="W490" s="35" t="s">
        <v>70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751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86"/>
      <c r="P491" s="596" t="s">
        <v>72</v>
      </c>
      <c r="Q491" s="597"/>
      <c r="R491" s="597"/>
      <c r="S491" s="597"/>
      <c r="T491" s="597"/>
      <c r="U491" s="597"/>
      <c r="V491" s="598"/>
      <c r="W491" s="37" t="s">
        <v>73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hidden="1" x14ac:dyDescent="0.2">
      <c r="A492" s="582"/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6"/>
      <c r="P492" s="596" t="s">
        <v>72</v>
      </c>
      <c r="Q492" s="597"/>
      <c r="R492" s="597"/>
      <c r="S492" s="597"/>
      <c r="T492" s="597"/>
      <c r="U492" s="597"/>
      <c r="V492" s="598"/>
      <c r="W492" s="37" t="s">
        <v>70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hidden="1" customHeight="1" x14ac:dyDescent="0.25">
      <c r="A493" s="581" t="s">
        <v>142</v>
      </c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582"/>
      <c r="P493" s="582"/>
      <c r="Q493" s="582"/>
      <c r="R493" s="582"/>
      <c r="S493" s="582"/>
      <c r="T493" s="582"/>
      <c r="U493" s="582"/>
      <c r="V493" s="582"/>
      <c r="W493" s="582"/>
      <c r="X493" s="582"/>
      <c r="Y493" s="582"/>
      <c r="Z493" s="582"/>
      <c r="AA493" s="573"/>
      <c r="AB493" s="573"/>
      <c r="AC493" s="573"/>
    </row>
    <row r="494" spans="1:68" ht="27" customHeight="1" x14ac:dyDescent="0.25">
      <c r="A494" s="54" t="s">
        <v>752</v>
      </c>
      <c r="B494" s="54" t="s">
        <v>753</v>
      </c>
      <c r="C494" s="31">
        <v>4301020269</v>
      </c>
      <c r="D494" s="591">
        <v>4640242180519</v>
      </c>
      <c r="E494" s="592"/>
      <c r="F494" s="576">
        <v>1.35</v>
      </c>
      <c r="G494" s="32">
        <v>8</v>
      </c>
      <c r="H494" s="576">
        <v>10.8</v>
      </c>
      <c r="I494" s="576">
        <v>11.234999999999999</v>
      </c>
      <c r="J494" s="32">
        <v>64</v>
      </c>
      <c r="K494" s="32" t="s">
        <v>106</v>
      </c>
      <c r="L494" s="32"/>
      <c r="M494" s="33" t="s">
        <v>78</v>
      </c>
      <c r="N494" s="33"/>
      <c r="O494" s="32">
        <v>50</v>
      </c>
      <c r="P494" s="687" t="s">
        <v>754</v>
      </c>
      <c r="Q494" s="588"/>
      <c r="R494" s="588"/>
      <c r="S494" s="588"/>
      <c r="T494" s="589"/>
      <c r="U494" s="34"/>
      <c r="V494" s="34"/>
      <c r="W494" s="35" t="s">
        <v>70</v>
      </c>
      <c r="X494" s="577">
        <v>100</v>
      </c>
      <c r="Y494" s="578">
        <f>IFERROR(IF(X494="",0,CEILING((X494/$H494),1)*$H494),"")</f>
        <v>108</v>
      </c>
      <c r="Z494" s="36">
        <f>IFERROR(IF(Y494=0,"",ROUNDUP(Y494/H494,0)*0.01898),"")</f>
        <v>0.1898</v>
      </c>
      <c r="AA494" s="56"/>
      <c r="AB494" s="57"/>
      <c r="AC494" s="543" t="s">
        <v>755</v>
      </c>
      <c r="AG494" s="64"/>
      <c r="AJ494" s="68"/>
      <c r="AK494" s="68">
        <v>0</v>
      </c>
      <c r="BB494" s="544" t="s">
        <v>1</v>
      </c>
      <c r="BM494" s="64">
        <f>IFERROR(X494*I494/H494,"0")</f>
        <v>104.02777777777777</v>
      </c>
      <c r="BN494" s="64">
        <f>IFERROR(Y494*I494/H494,"0")</f>
        <v>112.34999999999998</v>
      </c>
      <c r="BO494" s="64">
        <f>IFERROR(1/J494*(X494/H494),"0")</f>
        <v>0.14467592592592593</v>
      </c>
      <c r="BP494" s="64">
        <f>IFERROR(1/J494*(Y494/H494),"0")</f>
        <v>0.15625</v>
      </c>
    </row>
    <row r="495" spans="1:68" ht="27" hidden="1" customHeight="1" x14ac:dyDescent="0.25">
      <c r="A495" s="54" t="s">
        <v>752</v>
      </c>
      <c r="B495" s="54" t="s">
        <v>756</v>
      </c>
      <c r="C495" s="31">
        <v>4301020400</v>
      </c>
      <c r="D495" s="591">
        <v>4640242180519</v>
      </c>
      <c r="E495" s="592"/>
      <c r="F495" s="576">
        <v>1.5</v>
      </c>
      <c r="G495" s="32">
        <v>8</v>
      </c>
      <c r="H495" s="576">
        <v>12</v>
      </c>
      <c r="I495" s="576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736" t="s">
        <v>757</v>
      </c>
      <c r="Q495" s="588"/>
      <c r="R495" s="588"/>
      <c r="S495" s="588"/>
      <c r="T495" s="589"/>
      <c r="U495" s="34"/>
      <c r="V495" s="34"/>
      <c r="W495" s="35" t="s">
        <v>70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758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759</v>
      </c>
      <c r="B496" s="54" t="s">
        <v>760</v>
      </c>
      <c r="C496" s="31">
        <v>4301020260</v>
      </c>
      <c r="D496" s="591">
        <v>4640242180526</v>
      </c>
      <c r="E496" s="592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106</v>
      </c>
      <c r="L496" s="32"/>
      <c r="M496" s="33" t="s">
        <v>107</v>
      </c>
      <c r="N496" s="33"/>
      <c r="O496" s="32">
        <v>50</v>
      </c>
      <c r="P496" s="751" t="s">
        <v>761</v>
      </c>
      <c r="Q496" s="588"/>
      <c r="R496" s="588"/>
      <c r="S496" s="588"/>
      <c r="T496" s="589"/>
      <c r="U496" s="34"/>
      <c r="V496" s="34"/>
      <c r="W496" s="35" t="s">
        <v>70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755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4301020295</v>
      </c>
      <c r="D497" s="591">
        <v>4640242181363</v>
      </c>
      <c r="E497" s="592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111</v>
      </c>
      <c r="L497" s="32"/>
      <c r="M497" s="33" t="s">
        <v>107</v>
      </c>
      <c r="N497" s="33"/>
      <c r="O497" s="32">
        <v>50</v>
      </c>
      <c r="P497" s="903" t="s">
        <v>764</v>
      </c>
      <c r="Q497" s="588"/>
      <c r="R497" s="588"/>
      <c r="S497" s="588"/>
      <c r="T497" s="589"/>
      <c r="U497" s="34"/>
      <c r="V497" s="34"/>
      <c r="W497" s="35" t="s">
        <v>70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765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5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586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79">
        <f>IFERROR(X494/H494,"0")+IFERROR(X495/H495,"0")+IFERROR(X496/H496,"0")+IFERROR(X497/H497,"0")</f>
        <v>9.2592592592592595</v>
      </c>
      <c r="Y498" s="579">
        <f>IFERROR(Y494/H494,"0")+IFERROR(Y495/H495,"0")+IFERROR(Y496/H496,"0")+IFERROR(Y497/H497,"0")</f>
        <v>10</v>
      </c>
      <c r="Z498" s="579">
        <f>IFERROR(IF(Z494="",0,Z494),"0")+IFERROR(IF(Z495="",0,Z495),"0")+IFERROR(IF(Z496="",0,Z496),"0")+IFERROR(IF(Z497="",0,Z497),"0")</f>
        <v>0.1898</v>
      </c>
      <c r="AA498" s="580"/>
      <c r="AB498" s="580"/>
      <c r="AC498" s="580"/>
    </row>
    <row r="499" spans="1:68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586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79">
        <f>IFERROR(SUM(X494:X497),"0")</f>
        <v>100</v>
      </c>
      <c r="Y499" s="579">
        <f>IFERROR(SUM(Y494:Y497),"0")</f>
        <v>108</v>
      </c>
      <c r="Z499" s="37"/>
      <c r="AA499" s="580"/>
      <c r="AB499" s="580"/>
      <c r="AC499" s="580"/>
    </row>
    <row r="500" spans="1:68" ht="14.25" hidden="1" customHeight="1" x14ac:dyDescent="0.25">
      <c r="A500" s="581" t="s">
        <v>64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3"/>
      <c r="AB500" s="573"/>
      <c r="AC500" s="573"/>
    </row>
    <row r="501" spans="1:68" ht="27" customHeight="1" x14ac:dyDescent="0.25">
      <c r="A501" s="54" t="s">
        <v>766</v>
      </c>
      <c r="B501" s="54" t="s">
        <v>767</v>
      </c>
      <c r="C501" s="31">
        <v>4301031280</v>
      </c>
      <c r="D501" s="591">
        <v>4640242180816</v>
      </c>
      <c r="E501" s="592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111</v>
      </c>
      <c r="L501" s="32"/>
      <c r="M501" s="33" t="s">
        <v>68</v>
      </c>
      <c r="N501" s="33"/>
      <c r="O501" s="32">
        <v>40</v>
      </c>
      <c r="P501" s="703" t="s">
        <v>768</v>
      </c>
      <c r="Q501" s="588"/>
      <c r="R501" s="588"/>
      <c r="S501" s="588"/>
      <c r="T501" s="589"/>
      <c r="U501" s="34"/>
      <c r="V501" s="34"/>
      <c r="W501" s="35" t="s">
        <v>70</v>
      </c>
      <c r="X501" s="577">
        <v>50</v>
      </c>
      <c r="Y501" s="578">
        <f>IFERROR(IF(X501="",0,CEILING((X501/$H501),1)*$H501),"")</f>
        <v>50.400000000000006</v>
      </c>
      <c r="Z501" s="36">
        <f>IFERROR(IF(Y501=0,"",ROUNDUP(Y501/H501,0)*0.00902),"")</f>
        <v>0.10824</v>
      </c>
      <c r="AA501" s="56"/>
      <c r="AB501" s="57"/>
      <c r="AC501" s="551" t="s">
        <v>769</v>
      </c>
      <c r="AG501" s="64"/>
      <c r="AJ501" s="68"/>
      <c r="AK501" s="68">
        <v>0</v>
      </c>
      <c r="BB501" s="552" t="s">
        <v>1</v>
      </c>
      <c r="BM501" s="64">
        <f>IFERROR(X501*I501/H501,"0")</f>
        <v>53.214285714285715</v>
      </c>
      <c r="BN501" s="64">
        <f>IFERROR(Y501*I501/H501,"0")</f>
        <v>53.64</v>
      </c>
      <c r="BO501" s="64">
        <f>IFERROR(1/J501*(X501/H501),"0")</f>
        <v>9.0187590187590191E-2</v>
      </c>
      <c r="BP501" s="64">
        <f>IFERROR(1/J501*(Y501/H501),"0")</f>
        <v>9.0909090909090912E-2</v>
      </c>
    </row>
    <row r="502" spans="1:68" ht="27" customHeight="1" x14ac:dyDescent="0.25">
      <c r="A502" s="54" t="s">
        <v>770</v>
      </c>
      <c r="B502" s="54" t="s">
        <v>771</v>
      </c>
      <c r="C502" s="31">
        <v>4301031244</v>
      </c>
      <c r="D502" s="591">
        <v>4640242180595</v>
      </c>
      <c r="E502" s="592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111</v>
      </c>
      <c r="L502" s="32"/>
      <c r="M502" s="33" t="s">
        <v>68</v>
      </c>
      <c r="N502" s="33"/>
      <c r="O502" s="32">
        <v>40</v>
      </c>
      <c r="P502" s="637" t="s">
        <v>772</v>
      </c>
      <c r="Q502" s="588"/>
      <c r="R502" s="588"/>
      <c r="S502" s="588"/>
      <c r="T502" s="589"/>
      <c r="U502" s="34"/>
      <c r="V502" s="34"/>
      <c r="W502" s="35" t="s">
        <v>70</v>
      </c>
      <c r="X502" s="577">
        <v>100</v>
      </c>
      <c r="Y502" s="578">
        <f>IFERROR(IF(X502="",0,CEILING((X502/$H502),1)*$H502),"")</f>
        <v>100.80000000000001</v>
      </c>
      <c r="Z502" s="36">
        <f>IFERROR(IF(Y502=0,"",ROUNDUP(Y502/H502,0)*0.00902),"")</f>
        <v>0.21648000000000001</v>
      </c>
      <c r="AA502" s="56"/>
      <c r="AB502" s="57"/>
      <c r="AC502" s="553" t="s">
        <v>773</v>
      </c>
      <c r="AG502" s="64"/>
      <c r="AJ502" s="68"/>
      <c r="AK502" s="68">
        <v>0</v>
      </c>
      <c r="BB502" s="554" t="s">
        <v>1</v>
      </c>
      <c r="BM502" s="64">
        <f>IFERROR(X502*I502/H502,"0")</f>
        <v>106.42857142857143</v>
      </c>
      <c r="BN502" s="64">
        <f>IFERROR(Y502*I502/H502,"0")</f>
        <v>107.28</v>
      </c>
      <c r="BO502" s="64">
        <f>IFERROR(1/J502*(X502/H502),"0")</f>
        <v>0.18037518037518038</v>
      </c>
      <c r="BP502" s="64">
        <f>IFERROR(1/J502*(Y502/H502),"0")</f>
        <v>0.18181818181818182</v>
      </c>
    </row>
    <row r="503" spans="1:68" x14ac:dyDescent="0.2">
      <c r="A503" s="585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6"/>
      <c r="P503" s="596" t="s">
        <v>72</v>
      </c>
      <c r="Q503" s="597"/>
      <c r="R503" s="597"/>
      <c r="S503" s="597"/>
      <c r="T503" s="597"/>
      <c r="U503" s="597"/>
      <c r="V503" s="598"/>
      <c r="W503" s="37" t="s">
        <v>73</v>
      </c>
      <c r="X503" s="579">
        <f>IFERROR(X501/H501,"0")+IFERROR(X502/H502,"0")</f>
        <v>35.714285714285715</v>
      </c>
      <c r="Y503" s="579">
        <f>IFERROR(Y501/H501,"0")+IFERROR(Y502/H502,"0")</f>
        <v>36</v>
      </c>
      <c r="Z503" s="579">
        <f>IFERROR(IF(Z501="",0,Z501),"0")+IFERROR(IF(Z502="",0,Z502),"0")</f>
        <v>0.32472000000000001</v>
      </c>
      <c r="AA503" s="580"/>
      <c r="AB503" s="580"/>
      <c r="AC503" s="580"/>
    </row>
    <row r="504" spans="1:68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586"/>
      <c r="P504" s="596" t="s">
        <v>72</v>
      </c>
      <c r="Q504" s="597"/>
      <c r="R504" s="597"/>
      <c r="S504" s="597"/>
      <c r="T504" s="597"/>
      <c r="U504" s="597"/>
      <c r="V504" s="598"/>
      <c r="W504" s="37" t="s">
        <v>70</v>
      </c>
      <c r="X504" s="579">
        <f>IFERROR(SUM(X501:X502),"0")</f>
        <v>150</v>
      </c>
      <c r="Y504" s="579">
        <f>IFERROR(SUM(Y501:Y502),"0")</f>
        <v>151.20000000000002</v>
      </c>
      <c r="Z504" s="37"/>
      <c r="AA504" s="580"/>
      <c r="AB504" s="580"/>
      <c r="AC504" s="580"/>
    </row>
    <row r="505" spans="1:68" ht="14.25" hidden="1" customHeight="1" x14ac:dyDescent="0.25">
      <c r="A505" s="581" t="s">
        <v>74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3"/>
      <c r="AB505" s="573"/>
      <c r="AC505" s="573"/>
    </row>
    <row r="506" spans="1:68" ht="27" hidden="1" customHeight="1" x14ac:dyDescent="0.25">
      <c r="A506" s="54" t="s">
        <v>774</v>
      </c>
      <c r="B506" s="54" t="s">
        <v>775</v>
      </c>
      <c r="C506" s="31">
        <v>4301052046</v>
      </c>
      <c r="D506" s="591">
        <v>4640242180533</v>
      </c>
      <c r="E506" s="592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45</v>
      </c>
      <c r="P506" s="784" t="s">
        <v>776</v>
      </c>
      <c r="Q506" s="588"/>
      <c r="R506" s="588"/>
      <c r="S506" s="588"/>
      <c r="T506" s="589"/>
      <c r="U506" s="34"/>
      <c r="V506" s="34"/>
      <c r="W506" s="35" t="s">
        <v>70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777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774</v>
      </c>
      <c r="B507" s="54" t="s">
        <v>778</v>
      </c>
      <c r="C507" s="31">
        <v>4301051887</v>
      </c>
      <c r="D507" s="591">
        <v>4640242180533</v>
      </c>
      <c r="E507" s="592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45</v>
      </c>
      <c r="P507" s="915" t="s">
        <v>776</v>
      </c>
      <c r="Q507" s="588"/>
      <c r="R507" s="588"/>
      <c r="S507" s="588"/>
      <c r="T507" s="589"/>
      <c r="U507" s="34"/>
      <c r="V507" s="34"/>
      <c r="W507" s="35" t="s">
        <v>70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85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586"/>
      <c r="P508" s="596" t="s">
        <v>72</v>
      </c>
      <c r="Q508" s="597"/>
      <c r="R508" s="597"/>
      <c r="S508" s="597"/>
      <c r="T508" s="597"/>
      <c r="U508" s="597"/>
      <c r="V508" s="598"/>
      <c r="W508" s="37" t="s">
        <v>73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hidden="1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586"/>
      <c r="P509" s="596" t="s">
        <v>72</v>
      </c>
      <c r="Q509" s="597"/>
      <c r="R509" s="597"/>
      <c r="S509" s="597"/>
      <c r="T509" s="597"/>
      <c r="U509" s="597"/>
      <c r="V509" s="598"/>
      <c r="W509" s="37" t="s">
        <v>70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hidden="1" customHeight="1" x14ac:dyDescent="0.25">
      <c r="A510" s="581" t="s">
        <v>177</v>
      </c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582"/>
      <c r="P510" s="582"/>
      <c r="Q510" s="582"/>
      <c r="R510" s="582"/>
      <c r="S510" s="582"/>
      <c r="T510" s="582"/>
      <c r="U510" s="582"/>
      <c r="V510" s="582"/>
      <c r="W510" s="582"/>
      <c r="X510" s="582"/>
      <c r="Y510" s="582"/>
      <c r="Z510" s="582"/>
      <c r="AA510" s="573"/>
      <c r="AB510" s="573"/>
      <c r="AC510" s="573"/>
    </row>
    <row r="511" spans="1:68" ht="27" hidden="1" customHeight="1" x14ac:dyDescent="0.25">
      <c r="A511" s="54" t="s">
        <v>779</v>
      </c>
      <c r="B511" s="54" t="s">
        <v>780</v>
      </c>
      <c r="C511" s="31">
        <v>4301060496</v>
      </c>
      <c r="D511" s="591">
        <v>4640242180120</v>
      </c>
      <c r="E511" s="592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106</v>
      </c>
      <c r="L511" s="32"/>
      <c r="M511" s="33" t="s">
        <v>93</v>
      </c>
      <c r="N511" s="33"/>
      <c r="O511" s="32">
        <v>40</v>
      </c>
      <c r="P511" s="773" t="s">
        <v>781</v>
      </c>
      <c r="Q511" s="588"/>
      <c r="R511" s="588"/>
      <c r="S511" s="588"/>
      <c r="T511" s="589"/>
      <c r="U511" s="34"/>
      <c r="V511" s="34"/>
      <c r="W511" s="35" t="s">
        <v>70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782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779</v>
      </c>
      <c r="B512" s="54" t="s">
        <v>783</v>
      </c>
      <c r="C512" s="31">
        <v>4301060485</v>
      </c>
      <c r="D512" s="591">
        <v>4640242180120</v>
      </c>
      <c r="E512" s="592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106</v>
      </c>
      <c r="L512" s="32"/>
      <c r="M512" s="33" t="s">
        <v>78</v>
      </c>
      <c r="N512" s="33"/>
      <c r="O512" s="32">
        <v>40</v>
      </c>
      <c r="P512" s="817" t="s">
        <v>784</v>
      </c>
      <c r="Q512" s="588"/>
      <c r="R512" s="588"/>
      <c r="S512" s="588"/>
      <c r="T512" s="589"/>
      <c r="U512" s="34"/>
      <c r="V512" s="34"/>
      <c r="W512" s="35" t="s">
        <v>70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782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785</v>
      </c>
      <c r="B513" s="54" t="s">
        <v>786</v>
      </c>
      <c r="C513" s="31">
        <v>4301060498</v>
      </c>
      <c r="D513" s="591">
        <v>4640242180137</v>
      </c>
      <c r="E513" s="592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106</v>
      </c>
      <c r="L513" s="32"/>
      <c r="M513" s="33" t="s">
        <v>93</v>
      </c>
      <c r="N513" s="33"/>
      <c r="O513" s="32">
        <v>40</v>
      </c>
      <c r="P513" s="738" t="s">
        <v>787</v>
      </c>
      <c r="Q513" s="588"/>
      <c r="R513" s="588"/>
      <c r="S513" s="588"/>
      <c r="T513" s="589"/>
      <c r="U513" s="34"/>
      <c r="V513" s="34"/>
      <c r="W513" s="35" t="s">
        <v>70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788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785</v>
      </c>
      <c r="B514" s="54" t="s">
        <v>789</v>
      </c>
      <c r="C514" s="31">
        <v>4301060486</v>
      </c>
      <c r="D514" s="591">
        <v>4640242180137</v>
      </c>
      <c r="E514" s="592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106</v>
      </c>
      <c r="L514" s="32"/>
      <c r="M514" s="33" t="s">
        <v>78</v>
      </c>
      <c r="N514" s="33"/>
      <c r="O514" s="32">
        <v>40</v>
      </c>
      <c r="P514" s="765" t="s">
        <v>790</v>
      </c>
      <c r="Q514" s="588"/>
      <c r="R514" s="588"/>
      <c r="S514" s="588"/>
      <c r="T514" s="589"/>
      <c r="U514" s="34"/>
      <c r="V514" s="34"/>
      <c r="W514" s="35" t="s">
        <v>70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788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586"/>
      <c r="P515" s="596" t="s">
        <v>72</v>
      </c>
      <c r="Q515" s="597"/>
      <c r="R515" s="597"/>
      <c r="S515" s="597"/>
      <c r="T515" s="597"/>
      <c r="U515" s="597"/>
      <c r="V515" s="598"/>
      <c r="W515" s="37" t="s">
        <v>73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hidden="1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586"/>
      <c r="P516" s="596" t="s">
        <v>72</v>
      </c>
      <c r="Q516" s="597"/>
      <c r="R516" s="597"/>
      <c r="S516" s="597"/>
      <c r="T516" s="597"/>
      <c r="U516" s="597"/>
      <c r="V516" s="598"/>
      <c r="W516" s="37" t="s">
        <v>70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hidden="1" customHeight="1" x14ac:dyDescent="0.25">
      <c r="A517" s="593" t="s">
        <v>791</v>
      </c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582"/>
      <c r="P517" s="582"/>
      <c r="Q517" s="582"/>
      <c r="R517" s="582"/>
      <c r="S517" s="582"/>
      <c r="T517" s="582"/>
      <c r="U517" s="582"/>
      <c r="V517" s="582"/>
      <c r="W517" s="582"/>
      <c r="X517" s="582"/>
      <c r="Y517" s="582"/>
      <c r="Z517" s="582"/>
      <c r="AA517" s="572"/>
      <c r="AB517" s="572"/>
      <c r="AC517" s="572"/>
    </row>
    <row r="518" spans="1:68" ht="14.25" hidden="1" customHeight="1" x14ac:dyDescent="0.25">
      <c r="A518" s="581" t="s">
        <v>142</v>
      </c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582"/>
      <c r="P518" s="582"/>
      <c r="Q518" s="582"/>
      <c r="R518" s="582"/>
      <c r="S518" s="582"/>
      <c r="T518" s="582"/>
      <c r="U518" s="582"/>
      <c r="V518" s="582"/>
      <c r="W518" s="582"/>
      <c r="X518" s="582"/>
      <c r="Y518" s="582"/>
      <c r="Z518" s="582"/>
      <c r="AA518" s="573"/>
      <c r="AB518" s="573"/>
      <c r="AC518" s="573"/>
    </row>
    <row r="519" spans="1:68" ht="27" hidden="1" customHeight="1" x14ac:dyDescent="0.25">
      <c r="A519" s="54" t="s">
        <v>792</v>
      </c>
      <c r="B519" s="54" t="s">
        <v>793</v>
      </c>
      <c r="C519" s="31">
        <v>4301020314</v>
      </c>
      <c r="D519" s="591">
        <v>4640242180090</v>
      </c>
      <c r="E519" s="592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106</v>
      </c>
      <c r="L519" s="32"/>
      <c r="M519" s="33" t="s">
        <v>107</v>
      </c>
      <c r="N519" s="33"/>
      <c r="O519" s="32">
        <v>50</v>
      </c>
      <c r="P519" s="702" t="s">
        <v>794</v>
      </c>
      <c r="Q519" s="588"/>
      <c r="R519" s="588"/>
      <c r="S519" s="588"/>
      <c r="T519" s="589"/>
      <c r="U519" s="34"/>
      <c r="V519" s="34"/>
      <c r="W519" s="35" t="s">
        <v>70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795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585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586"/>
      <c r="P520" s="596" t="s">
        <v>72</v>
      </c>
      <c r="Q520" s="597"/>
      <c r="R520" s="597"/>
      <c r="S520" s="597"/>
      <c r="T520" s="597"/>
      <c r="U520" s="597"/>
      <c r="V520" s="598"/>
      <c r="W520" s="37" t="s">
        <v>73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hidden="1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586"/>
      <c r="P521" s="596" t="s">
        <v>72</v>
      </c>
      <c r="Q521" s="597"/>
      <c r="R521" s="597"/>
      <c r="S521" s="597"/>
      <c r="T521" s="597"/>
      <c r="U521" s="597"/>
      <c r="V521" s="598"/>
      <c r="W521" s="37" t="s">
        <v>70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15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749"/>
      <c r="P522" s="664" t="s">
        <v>796</v>
      </c>
      <c r="Q522" s="665"/>
      <c r="R522" s="665"/>
      <c r="S522" s="665"/>
      <c r="T522" s="665"/>
      <c r="U522" s="665"/>
      <c r="V522" s="666"/>
      <c r="W522" s="37" t="s">
        <v>70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6129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6150.4000000000005</v>
      </c>
      <c r="Z522" s="37"/>
      <c r="AA522" s="580"/>
      <c r="AB522" s="580"/>
      <c r="AC522" s="580"/>
    </row>
    <row r="523" spans="1:68" x14ac:dyDescent="0.2">
      <c r="A523" s="582"/>
      <c r="B523" s="582"/>
      <c r="C523" s="582"/>
      <c r="D523" s="582"/>
      <c r="E523" s="582"/>
      <c r="F523" s="582"/>
      <c r="G523" s="582"/>
      <c r="H523" s="582"/>
      <c r="I523" s="582"/>
      <c r="J523" s="582"/>
      <c r="K523" s="582"/>
      <c r="L523" s="582"/>
      <c r="M523" s="582"/>
      <c r="N523" s="582"/>
      <c r="O523" s="749"/>
      <c r="P523" s="664" t="s">
        <v>797</v>
      </c>
      <c r="Q523" s="665"/>
      <c r="R523" s="665"/>
      <c r="S523" s="665"/>
      <c r="T523" s="665"/>
      <c r="U523" s="665"/>
      <c r="V523" s="666"/>
      <c r="W523" s="37" t="s">
        <v>70</v>
      </c>
      <c r="X523" s="579">
        <f>IFERROR(SUM(BM22:BM519),"0")</f>
        <v>6458.5504340104344</v>
      </c>
      <c r="Y523" s="579">
        <f>IFERROR(SUM(BN22:BN519),"0")</f>
        <v>6481.0150000000003</v>
      </c>
      <c r="Z523" s="37"/>
      <c r="AA523" s="580"/>
      <c r="AB523" s="580"/>
      <c r="AC523" s="580"/>
    </row>
    <row r="524" spans="1:68" x14ac:dyDescent="0.2">
      <c r="A524" s="582"/>
      <c r="B524" s="582"/>
      <c r="C524" s="582"/>
      <c r="D524" s="582"/>
      <c r="E524" s="582"/>
      <c r="F524" s="582"/>
      <c r="G524" s="582"/>
      <c r="H524" s="582"/>
      <c r="I524" s="582"/>
      <c r="J524" s="582"/>
      <c r="K524" s="582"/>
      <c r="L524" s="582"/>
      <c r="M524" s="582"/>
      <c r="N524" s="582"/>
      <c r="O524" s="749"/>
      <c r="P524" s="664" t="s">
        <v>798</v>
      </c>
      <c r="Q524" s="665"/>
      <c r="R524" s="665"/>
      <c r="S524" s="665"/>
      <c r="T524" s="665"/>
      <c r="U524" s="665"/>
      <c r="V524" s="666"/>
      <c r="W524" s="37" t="s">
        <v>799</v>
      </c>
      <c r="X524" s="38">
        <f>ROUNDUP(SUM(BO22:BO519),0)</f>
        <v>11</v>
      </c>
      <c r="Y524" s="38">
        <f>ROUNDUP(SUM(BP22:BP519),0)</f>
        <v>11</v>
      </c>
      <c r="Z524" s="37"/>
      <c r="AA524" s="580"/>
      <c r="AB524" s="580"/>
      <c r="AC524" s="580"/>
    </row>
    <row r="525" spans="1:68" x14ac:dyDescent="0.2">
      <c r="A525" s="582"/>
      <c r="B525" s="582"/>
      <c r="C525" s="582"/>
      <c r="D525" s="582"/>
      <c r="E525" s="582"/>
      <c r="F525" s="582"/>
      <c r="G525" s="582"/>
      <c r="H525" s="582"/>
      <c r="I525" s="582"/>
      <c r="J525" s="582"/>
      <c r="K525" s="582"/>
      <c r="L525" s="582"/>
      <c r="M525" s="582"/>
      <c r="N525" s="582"/>
      <c r="O525" s="749"/>
      <c r="P525" s="664" t="s">
        <v>800</v>
      </c>
      <c r="Q525" s="665"/>
      <c r="R525" s="665"/>
      <c r="S525" s="665"/>
      <c r="T525" s="665"/>
      <c r="U525" s="665"/>
      <c r="V525" s="666"/>
      <c r="W525" s="37" t="s">
        <v>70</v>
      </c>
      <c r="X525" s="579">
        <f>GrossWeightTotal+PalletQtyTotal*25</f>
        <v>6733.5504340104344</v>
      </c>
      <c r="Y525" s="579">
        <f>GrossWeightTotalR+PalletQtyTotalR*25</f>
        <v>6756.0150000000003</v>
      </c>
      <c r="Z525" s="37"/>
      <c r="AA525" s="580"/>
      <c r="AB525" s="580"/>
      <c r="AC525" s="580"/>
    </row>
    <row r="526" spans="1:68" x14ac:dyDescent="0.2">
      <c r="A526" s="582"/>
      <c r="B526" s="582"/>
      <c r="C526" s="582"/>
      <c r="D526" s="582"/>
      <c r="E526" s="582"/>
      <c r="F526" s="582"/>
      <c r="G526" s="582"/>
      <c r="H526" s="582"/>
      <c r="I526" s="582"/>
      <c r="J526" s="582"/>
      <c r="K526" s="582"/>
      <c r="L526" s="582"/>
      <c r="M526" s="582"/>
      <c r="N526" s="582"/>
      <c r="O526" s="749"/>
      <c r="P526" s="664" t="s">
        <v>801</v>
      </c>
      <c r="Q526" s="665"/>
      <c r="R526" s="665"/>
      <c r="S526" s="665"/>
      <c r="T526" s="665"/>
      <c r="U526" s="665"/>
      <c r="V526" s="666"/>
      <c r="W526" s="37" t="s">
        <v>799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762.34963184963181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765</v>
      </c>
      <c r="Z526" s="37"/>
      <c r="AA526" s="580"/>
      <c r="AB526" s="580"/>
      <c r="AC526" s="580"/>
    </row>
    <row r="527" spans="1:68" ht="14.25" hidden="1" customHeight="1" x14ac:dyDescent="0.2">
      <c r="A527" s="582"/>
      <c r="B527" s="582"/>
      <c r="C527" s="582"/>
      <c r="D527" s="582"/>
      <c r="E527" s="582"/>
      <c r="F527" s="582"/>
      <c r="G527" s="582"/>
      <c r="H527" s="582"/>
      <c r="I527" s="582"/>
      <c r="J527" s="582"/>
      <c r="K527" s="582"/>
      <c r="L527" s="582"/>
      <c r="M527" s="582"/>
      <c r="N527" s="582"/>
      <c r="O527" s="749"/>
      <c r="P527" s="664" t="s">
        <v>802</v>
      </c>
      <c r="Q527" s="665"/>
      <c r="R527" s="665"/>
      <c r="S527" s="665"/>
      <c r="T527" s="665"/>
      <c r="U527" s="665"/>
      <c r="V527" s="666"/>
      <c r="W527" s="39" t="s">
        <v>803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12.88846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804</v>
      </c>
      <c r="B529" s="574" t="s">
        <v>63</v>
      </c>
      <c r="C529" s="583" t="s">
        <v>101</v>
      </c>
      <c r="D529" s="699"/>
      <c r="E529" s="699"/>
      <c r="F529" s="699"/>
      <c r="G529" s="699"/>
      <c r="H529" s="634"/>
      <c r="I529" s="583" t="s">
        <v>271</v>
      </c>
      <c r="J529" s="699"/>
      <c r="K529" s="699"/>
      <c r="L529" s="699"/>
      <c r="M529" s="699"/>
      <c r="N529" s="699"/>
      <c r="O529" s="699"/>
      <c r="P529" s="699"/>
      <c r="Q529" s="699"/>
      <c r="R529" s="699"/>
      <c r="S529" s="699"/>
      <c r="T529" s="634"/>
      <c r="U529" s="583" t="s">
        <v>557</v>
      </c>
      <c r="V529" s="634"/>
      <c r="W529" s="583" t="s">
        <v>614</v>
      </c>
      <c r="X529" s="699"/>
      <c r="Y529" s="699"/>
      <c r="Z529" s="634"/>
      <c r="AA529" s="574" t="s">
        <v>673</v>
      </c>
      <c r="AB529" s="583" t="s">
        <v>739</v>
      </c>
      <c r="AC529" s="634"/>
      <c r="AF529" s="575"/>
    </row>
    <row r="530" spans="1:32" ht="14.25" customHeight="1" thickTop="1" x14ac:dyDescent="0.2">
      <c r="A530" s="788" t="s">
        <v>805</v>
      </c>
      <c r="B530" s="583" t="s">
        <v>63</v>
      </c>
      <c r="C530" s="583" t="s">
        <v>102</v>
      </c>
      <c r="D530" s="583" t="s">
        <v>122</v>
      </c>
      <c r="E530" s="583" t="s">
        <v>184</v>
      </c>
      <c r="F530" s="583" t="s">
        <v>209</v>
      </c>
      <c r="G530" s="583" t="s">
        <v>247</v>
      </c>
      <c r="H530" s="583" t="s">
        <v>101</v>
      </c>
      <c r="I530" s="583" t="s">
        <v>272</v>
      </c>
      <c r="J530" s="583" t="s">
        <v>312</v>
      </c>
      <c r="K530" s="583" t="s">
        <v>373</v>
      </c>
      <c r="L530" s="583" t="s">
        <v>409</v>
      </c>
      <c r="M530" s="583" t="s">
        <v>425</v>
      </c>
      <c r="N530" s="575"/>
      <c r="O530" s="583" t="s">
        <v>438</v>
      </c>
      <c r="P530" s="583" t="s">
        <v>448</v>
      </c>
      <c r="Q530" s="583" t="s">
        <v>455</v>
      </c>
      <c r="R530" s="583" t="s">
        <v>459</v>
      </c>
      <c r="S530" s="583" t="s">
        <v>464</v>
      </c>
      <c r="T530" s="583" t="s">
        <v>547</v>
      </c>
      <c r="U530" s="583" t="s">
        <v>558</v>
      </c>
      <c r="V530" s="583" t="s">
        <v>592</v>
      </c>
      <c r="W530" s="583" t="s">
        <v>615</v>
      </c>
      <c r="X530" s="583" t="s">
        <v>647</v>
      </c>
      <c r="Y530" s="583" t="s">
        <v>665</v>
      </c>
      <c r="Z530" s="583" t="s">
        <v>669</v>
      </c>
      <c r="AA530" s="583" t="s">
        <v>673</v>
      </c>
      <c r="AB530" s="583" t="s">
        <v>739</v>
      </c>
      <c r="AC530" s="583" t="s">
        <v>791</v>
      </c>
      <c r="AF530" s="575"/>
    </row>
    <row r="531" spans="1:32" ht="13.5" customHeight="1" thickBot="1" x14ac:dyDescent="0.25">
      <c r="A531" s="789"/>
      <c r="B531" s="584"/>
      <c r="C531" s="584"/>
      <c r="D531" s="584"/>
      <c r="E531" s="584"/>
      <c r="F531" s="584"/>
      <c r="G531" s="584"/>
      <c r="H531" s="584"/>
      <c r="I531" s="584"/>
      <c r="J531" s="584"/>
      <c r="K531" s="584"/>
      <c r="L531" s="584"/>
      <c r="M531" s="584"/>
      <c r="N531" s="575"/>
      <c r="O531" s="584"/>
      <c r="P531" s="584"/>
      <c r="Q531" s="584"/>
      <c r="R531" s="584"/>
      <c r="S531" s="584"/>
      <c r="T531" s="584"/>
      <c r="U531" s="584"/>
      <c r="V531" s="584"/>
      <c r="W531" s="584"/>
      <c r="X531" s="584"/>
      <c r="Y531" s="584"/>
      <c r="Z531" s="584"/>
      <c r="AA531" s="584"/>
      <c r="AB531" s="584"/>
      <c r="AC531" s="584"/>
      <c r="AF531" s="575"/>
    </row>
    <row r="532" spans="1:32" ht="18" customHeight="1" thickTop="1" thickBot="1" x14ac:dyDescent="0.25">
      <c r="A532" s="40" t="s">
        <v>806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0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1369.8000000000002</v>
      </c>
      <c r="E532" s="46">
        <f>IFERROR(Y90*1,"0")+IFERROR(Y91*1,"0")+IFERROR(Y92*1,"0")+IFERROR(Y96*1,"0")+IFERROR(Y97*1,"0")+IFERROR(Y98*1,"0")+IFERROR(Y99*1,"0")+IFERROR(Y100*1,"0")+IFERROR(Y101*1,"0")+IFERROR(Y102*1,"0")</f>
        <v>0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0</v>
      </c>
      <c r="G532" s="46">
        <f>IFERROR(Y135*1,"0")+IFERROR(Y136*1,"0")+IFERROR(Y140*1,"0")+IFERROR(Y141*1,"0")+IFERROR(Y145*1,"0")+IFERROR(Y146*1,"0")</f>
        <v>0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0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46">
        <f>IFERROR(Y256*1,"0")+IFERROR(Y257*1,"0")+IFERROR(Y258*1,"0")+IFERROR(Y259*1,"0")+IFERROR(Y260*1,"0")</f>
        <v>342.40000000000003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0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3406.2</v>
      </c>
      <c r="T532" s="46">
        <f>IFERROR(Y346*1,"0")+IFERROR(Y347*1,"0")+IFERROR(Y348*1,"0")</f>
        <v>0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720</v>
      </c>
      <c r="V532" s="46">
        <f>IFERROR(Y379*1,"0")+IFERROR(Y380*1,"0")+IFERROR(Y381*1,"0")+IFERROR(Y382*1,"0")+IFERROR(Y386*1,"0")+IFERROR(Y390*1,"0")+IFERROR(Y391*1,"0")+IFERROR(Y395*1,"0")</f>
        <v>0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52.800000000000004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259.20000000000005</v>
      </c>
      <c r="AC532" s="46">
        <f>IFERROR(Y519*1,"0")</f>
        <v>0</v>
      </c>
      <c r="AF532" s="575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6,00"/>
        <filter val="1 261,00"/>
        <filter val="100,00"/>
        <filter val="108,00"/>
        <filter val="11"/>
        <filter val="145,93"/>
        <filter val="150,00"/>
        <filter val="225,00"/>
        <filter val="23,81"/>
        <filter val="27,78"/>
        <filter val="3 000,00"/>
        <filter val="300,00"/>
        <filter val="340,00"/>
        <filter val="35,71"/>
        <filter val="37,78"/>
        <filter val="384,62"/>
        <filter val="40,00"/>
        <filter val="48,00"/>
        <filter val="50,00"/>
        <filter val="6 129,00"/>
        <filter val="6 458,55"/>
        <filter val="6 733,55"/>
        <filter val="720,00"/>
        <filter val="762,35"/>
        <filter val="9,26"/>
        <filter val="9,47"/>
      </filters>
    </filterColumn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P319:T319"/>
    <mergeCell ref="D191:E191"/>
    <mergeCell ref="D433:E433"/>
    <mergeCell ref="A39:Z39"/>
    <mergeCell ref="P285:V285"/>
    <mergeCell ref="P85:T85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P523:V523"/>
    <mergeCell ref="D513:E513"/>
    <mergeCell ref="P479:V479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A106:Z106"/>
    <mergeCell ref="D462:E462"/>
    <mergeCell ref="P365:T365"/>
    <mergeCell ref="P62:T62"/>
    <mergeCell ref="P415:T415"/>
    <mergeCell ref="P286:V286"/>
    <mergeCell ref="P131:V131"/>
    <mergeCell ref="P187:V187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A246:Z246"/>
    <mergeCell ref="P492:V492"/>
    <mergeCell ref="A317:Z317"/>
    <mergeCell ref="A103:O104"/>
    <mergeCell ref="P50:V50"/>
    <mergeCell ref="A518:Z518"/>
    <mergeCell ref="P247:T247"/>
    <mergeCell ref="P114:T114"/>
    <mergeCell ref="D84:E84"/>
    <mergeCell ref="P41:T41"/>
    <mergeCell ref="D155:E155"/>
    <mergeCell ref="P478:T478"/>
    <mergeCell ref="P508:V508"/>
    <mergeCell ref="P474:V474"/>
    <mergeCell ref="P490:T490"/>
    <mergeCell ref="A422:O423"/>
    <mergeCell ref="A418:Z418"/>
    <mergeCell ref="A210:Z210"/>
    <mergeCell ref="A139:Z139"/>
    <mergeCell ref="D130:E130"/>
    <mergeCell ref="D141:E141"/>
    <mergeCell ref="P176:V176"/>
    <mergeCell ref="D135:E135"/>
    <mergeCell ref="P456:T456"/>
    <mergeCell ref="P414:T414"/>
    <mergeCell ref="P223:T223"/>
    <mergeCell ref="A142:O143"/>
    <mergeCell ref="A329:O330"/>
    <mergeCell ref="P397:V397"/>
    <mergeCell ref="P192:V192"/>
    <mergeCell ref="A387:O388"/>
    <mergeCell ref="D151:E151"/>
    <mergeCell ref="D449:E449"/>
    <mergeCell ref="D321:E321"/>
    <mergeCell ref="P107:T107"/>
    <mergeCell ref="P101:T101"/>
    <mergeCell ref="P337:V337"/>
    <mergeCell ref="A389:Z389"/>
    <mergeCell ref="A336:O337"/>
    <mergeCell ref="P103:V103"/>
    <mergeCell ref="P420:T420"/>
    <mergeCell ref="P376:V376"/>
    <mergeCell ref="D310:E310"/>
    <mergeCell ref="D239:E239"/>
    <mergeCell ref="D266:E266"/>
    <mergeCell ref="P174:T174"/>
    <mergeCell ref="P410:T410"/>
    <mergeCell ref="P372:V372"/>
    <mergeCell ref="D407:E407"/>
    <mergeCell ref="A158:O159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D468:E468"/>
    <mergeCell ref="A463:O464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P132:V132"/>
    <mergeCell ref="P48:T48"/>
    <mergeCell ref="A305:O306"/>
    <mergeCell ref="P346:T346"/>
    <mergeCell ref="P262:V262"/>
    <mergeCell ref="P321:T321"/>
    <mergeCell ref="P125:T125"/>
    <mergeCell ref="D43:E43"/>
    <mergeCell ref="P216:T216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D102:E102"/>
    <mergeCell ref="P81:V81"/>
    <mergeCell ref="P208:V208"/>
    <mergeCell ref="D196:E196"/>
    <mergeCell ref="A126:O127"/>
    <mergeCell ref="P294:T294"/>
    <mergeCell ref="J9:M9"/>
    <mergeCell ref="Z17:Z18"/>
    <mergeCell ref="G17:G18"/>
    <mergeCell ref="A12:M12"/>
    <mergeCell ref="A19:Z19"/>
    <mergeCell ref="A14:M14"/>
    <mergeCell ref="P163:T163"/>
    <mergeCell ref="A353:Z353"/>
    <mergeCell ref="D109:E109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A81:O82"/>
    <mergeCell ref="D80:E80"/>
    <mergeCell ref="P130:T130"/>
    <mergeCell ref="A271:Z271"/>
    <mergeCell ref="A68:Z68"/>
    <mergeCell ref="P310:T310"/>
    <mergeCell ref="P59:V59"/>
    <mergeCell ref="D280:E280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P115:T115"/>
    <mergeCell ref="A15:M15"/>
    <mergeCell ref="D48:E48"/>
    <mergeCell ref="I17:I18"/>
    <mergeCell ref="D77:E77"/>
    <mergeCell ref="J17:J18"/>
    <mergeCell ref="L17:L18"/>
    <mergeCell ref="D71:E71"/>
    <mergeCell ref="P28:T28"/>
    <mergeCell ref="D22:E22"/>
    <mergeCell ref="P32:V32"/>
    <mergeCell ref="D57:E57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A72:O73"/>
    <mergeCell ref="A59:O60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A117:O118"/>
    <mergeCell ref="D108:E108"/>
    <mergeCell ref="P258:T258"/>
    <mergeCell ref="A111:O112"/>
    <mergeCell ref="D369:E369"/>
    <mergeCell ref="A182:O18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A184:Z184"/>
    <mergeCell ref="P468:T468"/>
    <mergeCell ref="P393:V393"/>
    <mergeCell ref="P381:T381"/>
    <mergeCell ref="D357:E357"/>
    <mergeCell ref="P172:T172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P29:T29"/>
    <mergeCell ref="P100:T100"/>
    <mergeCell ref="A290:O291"/>
    <mergeCell ref="P265:T265"/>
    <mergeCell ref="D379:E37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143:V143"/>
    <mergeCell ref="D124:E124"/>
    <mergeCell ref="P170:T170"/>
    <mergeCell ref="P145:T145"/>
    <mergeCell ref="D78:E78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A437:Z437"/>
    <mergeCell ref="A431:Z431"/>
    <mergeCell ref="D258:E258"/>
    <mergeCell ref="P235:V235"/>
    <mergeCell ref="D494:E494"/>
    <mergeCell ref="P404:T404"/>
    <mergeCell ref="D195:E195"/>
    <mergeCell ref="P379:T379"/>
    <mergeCell ref="D360:E360"/>
    <mergeCell ref="P455:T455"/>
    <mergeCell ref="A378:Z378"/>
    <mergeCell ref="D205:E205"/>
    <mergeCell ref="P79:T79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P87:V87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A83:Z83"/>
    <mergeCell ref="P157:T157"/>
    <mergeCell ref="Q9:R9"/>
    <mergeCell ref="Q11:R11"/>
    <mergeCell ref="P26:T26"/>
    <mergeCell ref="A13:M13"/>
    <mergeCell ref="A119:Z119"/>
    <mergeCell ref="P73:V73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  <mergeCell ref="A441:Z441"/>
    <mergeCell ref="P516:V516"/>
    <mergeCell ref="P245:V245"/>
    <mergeCell ref="A368:Z36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8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01 X354:X355 X357 X364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52"/>
    </row>
    <row r="3" spans="2:8" x14ac:dyDescent="0.2">
      <c r="B3" s="47" t="s">
        <v>808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809</v>
      </c>
      <c r="D6" s="47" t="s">
        <v>810</v>
      </c>
      <c r="E6" s="47"/>
    </row>
    <row r="8" spans="2:8" x14ac:dyDescent="0.2">
      <c r="B8" s="47" t="s">
        <v>19</v>
      </c>
      <c r="C8" s="47" t="s">
        <v>809</v>
      </c>
      <c r="D8" s="47"/>
      <c r="E8" s="47"/>
    </row>
    <row r="10" spans="2:8" x14ac:dyDescent="0.2">
      <c r="B10" s="47" t="s">
        <v>811</v>
      </c>
      <c r="C10" s="47"/>
      <c r="D10" s="47"/>
      <c r="E10" s="47"/>
    </row>
    <row r="11" spans="2:8" x14ac:dyDescent="0.2">
      <c r="B11" s="47" t="s">
        <v>812</v>
      </c>
      <c r="C11" s="47"/>
      <c r="D11" s="47"/>
      <c r="E11" s="47"/>
    </row>
    <row r="12" spans="2:8" x14ac:dyDescent="0.2">
      <c r="B12" s="47" t="s">
        <v>813</v>
      </c>
      <c r="C12" s="47"/>
      <c r="D12" s="47"/>
      <c r="E12" s="47"/>
    </row>
    <row r="13" spans="2:8" x14ac:dyDescent="0.2">
      <c r="B13" s="47" t="s">
        <v>814</v>
      </c>
      <c r="C13" s="47"/>
      <c r="D13" s="47"/>
      <c r="E13" s="47"/>
    </row>
    <row r="14" spans="2:8" x14ac:dyDescent="0.2">
      <c r="B14" s="47" t="s">
        <v>815</v>
      </c>
      <c r="C14" s="47"/>
      <c r="D14" s="47"/>
      <c r="E14" s="47"/>
    </row>
    <row r="15" spans="2:8" x14ac:dyDescent="0.2">
      <c r="B15" s="47" t="s">
        <v>816</v>
      </c>
      <c r="C15" s="47"/>
      <c r="D15" s="47"/>
      <c r="E15" s="47"/>
    </row>
    <row r="16" spans="2:8" x14ac:dyDescent="0.2">
      <c r="B16" s="47" t="s">
        <v>817</v>
      </c>
      <c r="C16" s="47"/>
      <c r="D16" s="47"/>
      <c r="E16" s="47"/>
    </row>
    <row r="17" spans="2:5" x14ac:dyDescent="0.2">
      <c r="B17" s="47" t="s">
        <v>818</v>
      </c>
      <c r="C17" s="47"/>
      <c r="D17" s="47"/>
      <c r="E17" s="47"/>
    </row>
    <row r="18" spans="2:5" x14ac:dyDescent="0.2">
      <c r="B18" s="47" t="s">
        <v>819</v>
      </c>
      <c r="C18" s="47"/>
      <c r="D18" s="47"/>
      <c r="E18" s="47"/>
    </row>
    <row r="19" spans="2:5" x14ac:dyDescent="0.2">
      <c r="B19" s="47" t="s">
        <v>820</v>
      </c>
      <c r="C19" s="47"/>
      <c r="D19" s="47"/>
      <c r="E19" s="47"/>
    </row>
    <row r="20" spans="2:5" x14ac:dyDescent="0.2">
      <c r="B20" s="47" t="s">
        <v>821</v>
      </c>
      <c r="C20" s="47"/>
      <c r="D20" s="47"/>
      <c r="E20" s="47"/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2025-06-03T11:30:32Z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