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38082F-BE8B-4FC5-B326-F6CF6E26ED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Z239" i="1" s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Y225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Z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N65" i="1"/>
  <c r="BM65" i="1"/>
  <c r="Z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77" i="1" l="1"/>
  <c r="BN77" i="1"/>
  <c r="Z77" i="1"/>
  <c r="BP97" i="1"/>
  <c r="BN97" i="1"/>
  <c r="Z97" i="1"/>
  <c r="BP123" i="1"/>
  <c r="BN123" i="1"/>
  <c r="Z123" i="1"/>
  <c r="BP171" i="1"/>
  <c r="BN171" i="1"/>
  <c r="Z171" i="1"/>
  <c r="BP204" i="1"/>
  <c r="BN204" i="1"/>
  <c r="Z204" i="1"/>
  <c r="BP233" i="1"/>
  <c r="BN233" i="1"/>
  <c r="Z233" i="1"/>
  <c r="BP302" i="1"/>
  <c r="BN302" i="1"/>
  <c r="Z302" i="1"/>
  <c r="BP322" i="1"/>
  <c r="BN322" i="1"/>
  <c r="Z322" i="1"/>
  <c r="BP359" i="1"/>
  <c r="BN359" i="1"/>
  <c r="Z359" i="1"/>
  <c r="BP415" i="1"/>
  <c r="BN415" i="1"/>
  <c r="Z415" i="1"/>
  <c r="BP452" i="1"/>
  <c r="BN452" i="1"/>
  <c r="Z452" i="1"/>
  <c r="BP470" i="1"/>
  <c r="BN470" i="1"/>
  <c r="Z470" i="1"/>
  <c r="BP507" i="1"/>
  <c r="BN507" i="1"/>
  <c r="Z507" i="1"/>
  <c r="X522" i="1"/>
  <c r="Y32" i="1"/>
  <c r="Z42" i="1"/>
  <c r="BN42" i="1"/>
  <c r="Z57" i="1"/>
  <c r="BN57" i="1"/>
  <c r="BP92" i="1"/>
  <c r="BN92" i="1"/>
  <c r="Z92" i="1"/>
  <c r="BP107" i="1"/>
  <c r="BN107" i="1"/>
  <c r="Z107" i="1"/>
  <c r="BP146" i="1"/>
  <c r="BN146" i="1"/>
  <c r="Z146" i="1"/>
  <c r="BP181" i="1"/>
  <c r="BN181" i="1"/>
  <c r="Z181" i="1"/>
  <c r="BP216" i="1"/>
  <c r="BN216" i="1"/>
  <c r="Z216" i="1"/>
  <c r="BP257" i="1"/>
  <c r="BN257" i="1"/>
  <c r="Z257" i="1"/>
  <c r="BP312" i="1"/>
  <c r="BN312" i="1"/>
  <c r="Z312" i="1"/>
  <c r="BP340" i="1"/>
  <c r="BN340" i="1"/>
  <c r="Z340" i="1"/>
  <c r="BP403" i="1"/>
  <c r="BN403" i="1"/>
  <c r="Z403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62" i="1"/>
  <c r="BN462" i="1"/>
  <c r="Z462" i="1"/>
  <c r="Y509" i="1"/>
  <c r="Y508" i="1"/>
  <c r="BP506" i="1"/>
  <c r="BN506" i="1"/>
  <c r="Z506" i="1"/>
  <c r="Z508" i="1" s="1"/>
  <c r="BP109" i="1"/>
  <c r="BN109" i="1"/>
  <c r="BP136" i="1"/>
  <c r="BN136" i="1"/>
  <c r="Z136" i="1"/>
  <c r="BP140" i="1"/>
  <c r="BN140" i="1"/>
  <c r="Z140" i="1"/>
  <c r="BP179" i="1"/>
  <c r="BN179" i="1"/>
  <c r="Z179" i="1"/>
  <c r="BP214" i="1"/>
  <c r="BN214" i="1"/>
  <c r="Z214" i="1"/>
  <c r="BP250" i="1"/>
  <c r="BN250" i="1"/>
  <c r="Z250" i="1"/>
  <c r="BP121" i="1"/>
  <c r="BN121" i="1"/>
  <c r="Z121" i="1"/>
  <c r="BP169" i="1"/>
  <c r="BN169" i="1"/>
  <c r="Z169" i="1"/>
  <c r="BP202" i="1"/>
  <c r="BN202" i="1"/>
  <c r="Z202" i="1"/>
  <c r="BP231" i="1"/>
  <c r="BN231" i="1"/>
  <c r="Z231" i="1"/>
  <c r="BP300" i="1"/>
  <c r="BN300" i="1"/>
  <c r="Z300" i="1"/>
  <c r="BP310" i="1"/>
  <c r="BN310" i="1"/>
  <c r="Z310" i="1"/>
  <c r="BP320" i="1"/>
  <c r="BN320" i="1"/>
  <c r="Z320" i="1"/>
  <c r="BP334" i="1"/>
  <c r="BN334" i="1"/>
  <c r="Z334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Y463" i="1"/>
  <c r="Z22" i="1"/>
  <c r="Z23" i="1" s="1"/>
  <c r="BN22" i="1"/>
  <c r="BP22" i="1"/>
  <c r="Z26" i="1"/>
  <c r="BN26" i="1"/>
  <c r="BP26" i="1"/>
  <c r="Z30" i="1"/>
  <c r="BN30" i="1"/>
  <c r="C532" i="1"/>
  <c r="Z44" i="1"/>
  <c r="BN44" i="1"/>
  <c r="Z55" i="1"/>
  <c r="BN55" i="1"/>
  <c r="Z63" i="1"/>
  <c r="BN63" i="1"/>
  <c r="Z69" i="1"/>
  <c r="BN69" i="1"/>
  <c r="BP69" i="1"/>
  <c r="Z75" i="1"/>
  <c r="BN75" i="1"/>
  <c r="BP75" i="1"/>
  <c r="Z79" i="1"/>
  <c r="BN79" i="1"/>
  <c r="Z90" i="1"/>
  <c r="BN90" i="1"/>
  <c r="Y104" i="1"/>
  <c r="Z102" i="1"/>
  <c r="BN102" i="1"/>
  <c r="Z109" i="1"/>
  <c r="BP125" i="1"/>
  <c r="BN125" i="1"/>
  <c r="Z125" i="1"/>
  <c r="Y152" i="1"/>
  <c r="BP151" i="1"/>
  <c r="BN151" i="1"/>
  <c r="Z151" i="1"/>
  <c r="Z152" i="1" s="1"/>
  <c r="Y159" i="1"/>
  <c r="BP155" i="1"/>
  <c r="BN155" i="1"/>
  <c r="Z155" i="1"/>
  <c r="BP173" i="1"/>
  <c r="BN173" i="1"/>
  <c r="Z173" i="1"/>
  <c r="Y187" i="1"/>
  <c r="Y186" i="1"/>
  <c r="BP185" i="1"/>
  <c r="BN185" i="1"/>
  <c r="Z185" i="1"/>
  <c r="Z186" i="1" s="1"/>
  <c r="BP190" i="1"/>
  <c r="BN190" i="1"/>
  <c r="Z190" i="1"/>
  <c r="BP206" i="1"/>
  <c r="BN206" i="1"/>
  <c r="Z206" i="1"/>
  <c r="BP218" i="1"/>
  <c r="BN218" i="1"/>
  <c r="Z218" i="1"/>
  <c r="BP259" i="1"/>
  <c r="BN259" i="1"/>
  <c r="Z259" i="1"/>
  <c r="BP304" i="1"/>
  <c r="BN304" i="1"/>
  <c r="Z304" i="1"/>
  <c r="BP314" i="1"/>
  <c r="BN314" i="1"/>
  <c r="Z314" i="1"/>
  <c r="Y330" i="1"/>
  <c r="Y329" i="1"/>
  <c r="BP326" i="1"/>
  <c r="BN326" i="1"/>
  <c r="Z326" i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131" i="1"/>
  <c r="Y324" i="1"/>
  <c r="BP347" i="1"/>
  <c r="BN347" i="1"/>
  <c r="Z347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46" i="1"/>
  <c r="BN446" i="1"/>
  <c r="Z446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Z498" i="1" s="1"/>
  <c r="BP496" i="1"/>
  <c r="BN496" i="1"/>
  <c r="Z496" i="1"/>
  <c r="Y480" i="1"/>
  <c r="Y479" i="1"/>
  <c r="H9" i="1"/>
  <c r="A10" i="1"/>
  <c r="Y33" i="1"/>
  <c r="Y37" i="1"/>
  <c r="Y45" i="1"/>
  <c r="Y60" i="1"/>
  <c r="Y66" i="1"/>
  <c r="Y72" i="1"/>
  <c r="Y82" i="1"/>
  <c r="Y86" i="1"/>
  <c r="Y93" i="1"/>
  <c r="Y103" i="1"/>
  <c r="BP108" i="1"/>
  <c r="BN108" i="1"/>
  <c r="Z108" i="1"/>
  <c r="BP116" i="1"/>
  <c r="BN116" i="1"/>
  <c r="Z116" i="1"/>
  <c r="Y118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BP168" i="1"/>
  <c r="BN168" i="1"/>
  <c r="Z168" i="1"/>
  <c r="BP172" i="1"/>
  <c r="BN172" i="1"/>
  <c r="Z172" i="1"/>
  <c r="Y176" i="1"/>
  <c r="BP180" i="1"/>
  <c r="BN180" i="1"/>
  <c r="Z180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32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BP156" i="1"/>
  <c r="BN156" i="1"/>
  <c r="Z156" i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BP319" i="1"/>
  <c r="BN319" i="1"/>
  <c r="Z319" i="1"/>
  <c r="Z323" i="1" s="1"/>
  <c r="Y323" i="1"/>
  <c r="Z329" i="1"/>
  <c r="BP327" i="1"/>
  <c r="BN327" i="1"/>
  <c r="Z327" i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Y423" i="1"/>
  <c r="Y430" i="1"/>
  <c r="BP425" i="1"/>
  <c r="BN425" i="1"/>
  <c r="Z425" i="1"/>
  <c r="Z429" i="1" s="1"/>
  <c r="Y429" i="1"/>
  <c r="BP445" i="1"/>
  <c r="BN445" i="1"/>
  <c r="Z445" i="1"/>
  <c r="BP449" i="1"/>
  <c r="BN449" i="1"/>
  <c r="Z449" i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Y474" i="1"/>
  <c r="BP469" i="1"/>
  <c r="BN469" i="1"/>
  <c r="Z469" i="1"/>
  <c r="BP477" i="1"/>
  <c r="BN477" i="1"/>
  <c r="Z477" i="1"/>
  <c r="Z479" i="1" s="1"/>
  <c r="BP489" i="1"/>
  <c r="BN489" i="1"/>
  <c r="Z489" i="1"/>
  <c r="BP502" i="1"/>
  <c r="BN502" i="1"/>
  <c r="Z502" i="1"/>
  <c r="Y515" i="1"/>
  <c r="BP511" i="1"/>
  <c r="BN511" i="1"/>
  <c r="Z511" i="1"/>
  <c r="Z515" i="1" s="1"/>
  <c r="BP513" i="1"/>
  <c r="BN513" i="1"/>
  <c r="Z513" i="1"/>
  <c r="Y521" i="1"/>
  <c r="Z473" i="1" l="1"/>
  <c r="Z463" i="1"/>
  <c r="Z422" i="1"/>
  <c r="Z315" i="1"/>
  <c r="Z176" i="1"/>
  <c r="Z158" i="1"/>
  <c r="Z182" i="1"/>
  <c r="Z147" i="1"/>
  <c r="Z457" i="1"/>
  <c r="Z81" i="1"/>
  <c r="Z59" i="1"/>
  <c r="Y524" i="1"/>
  <c r="Z32" i="1"/>
  <c r="X525" i="1"/>
  <c r="Z235" i="1"/>
  <c r="Z208" i="1"/>
  <c r="Z411" i="1"/>
  <c r="Y523" i="1"/>
  <c r="Y525" i="1" s="1"/>
  <c r="Z126" i="1"/>
  <c r="Z111" i="1"/>
  <c r="Y526" i="1"/>
  <c r="Z503" i="1"/>
  <c r="Z383" i="1"/>
  <c r="Z276" i="1"/>
  <c r="Z261" i="1"/>
  <c r="Z305" i="1"/>
  <c r="Z491" i="1"/>
  <c r="Z361" i="1"/>
  <c r="Z342" i="1"/>
  <c r="Z336" i="1"/>
  <c r="Z269" i="1"/>
  <c r="Z252" i="1"/>
  <c r="Z220" i="1"/>
  <c r="Z103" i="1"/>
  <c r="Z66" i="1"/>
  <c r="Z45" i="1"/>
  <c r="Z527" i="1" s="1"/>
  <c r="Y522" i="1"/>
</calcChain>
</file>

<file path=xl/sharedStrings.xml><?xml version="1.0" encoding="utf-8"?>
<sst xmlns="http://schemas.openxmlformats.org/spreadsheetml/2006/main" count="2327" uniqueCount="823">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</sst>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45813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0.54166666666666663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60</v>
      </c>
      <c r="Y41" s="578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5.5555555555555554</v>
      </c>
      <c r="Y45" s="579">
        <f>IFERROR(Y41/H41,"0")+IFERROR(Y42/H42,"0")+IFERROR(Y43/H43,"0")+IFERROR(Y44/H44,"0")</f>
        <v>6.0000000000000009</v>
      </c>
      <c r="Z45" s="579">
        <f>IFERROR(IF(Z41="",0,Z41),"0")+IFERROR(IF(Z42="",0,Z42),"0")+IFERROR(IF(Z43="",0,Z43),"0")+IFERROR(IF(Z44="",0,Z44),"0")</f>
        <v>0.11388000000000001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60</v>
      </c>
      <c r="Y46" s="579">
        <f>IFERROR(SUM(Y41:Y44),"0")</f>
        <v>64.800000000000011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139</v>
      </c>
      <c r="B58" s="54" t="s">
        <v>140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0</v>
      </c>
      <c r="Y59" s="579">
        <f>IFERROR(Y53/H53,"0")+IFERROR(Y54/H54,"0")+IFERROR(Y55/H55,"0")+IFERROR(Y56/H56,"0")+IFERROR(Y57/H57,"0")+IFERROR(Y58/H58,"0")</f>
        <v>0</v>
      </c>
      <c r="Z59" s="579">
        <f>IFERROR(IF(Z53="",0,Z53),"0")+IFERROR(IF(Z54="",0,Z54),"0")+IFERROR(IF(Z55="",0,Z55),"0")+IFERROR(IF(Z56="",0,Z56),"0")+IFERROR(IF(Z57="",0,Z57),"0")+IFERROR(IF(Z58="",0,Z58),"0")</f>
        <v>0</v>
      </c>
      <c r="AA59" s="580"/>
      <c r="AB59" s="580"/>
      <c r="AC59" s="580"/>
    </row>
    <row r="60" spans="1:68" hidden="1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0</v>
      </c>
      <c r="Y60" s="579">
        <f>IFERROR(SUM(Y53:Y58),"0")</f>
        <v>0</v>
      </c>
      <c r="Z60" s="37"/>
      <c r="AA60" s="580"/>
      <c r="AB60" s="580"/>
      <c r="AC60" s="580"/>
    </row>
    <row r="61" spans="1:68" ht="14.25" hidden="1" customHeight="1" x14ac:dyDescent="0.25">
      <c r="A61" s="581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50</v>
      </c>
      <c r="Y62" s="578">
        <f>IFERROR(IF(X62="",0,CEILING((X62/$H62),1)*$H62),"")</f>
        <v>54</v>
      </c>
      <c r="Z62" s="36">
        <f>IFERROR(IF(Y62=0,"",ROUNDUP(Y62/H62,0)*0.01898),"")</f>
        <v>9.4899999999999998E-2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52.013888888888886</v>
      </c>
      <c r="BN62" s="64">
        <f>IFERROR(Y62*I62/H62,"0")</f>
        <v>56.17499999999999</v>
      </c>
      <c r="BO62" s="64">
        <f>IFERROR(1/J62*(X62/H62),"0")</f>
        <v>7.2337962962962965E-2</v>
      </c>
      <c r="BP62" s="64">
        <f>IFERROR(1/J62*(Y62/H62),"0")</f>
        <v>7.8125E-2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4.6296296296296298</v>
      </c>
      <c r="Y66" s="579">
        <f>IFERROR(Y62/H62,"0")+IFERROR(Y63/H63,"0")+IFERROR(Y64/H64,"0")+IFERROR(Y65/H65,"0")</f>
        <v>5</v>
      </c>
      <c r="Z66" s="579">
        <f>IFERROR(IF(Z62="",0,Z62),"0")+IFERROR(IF(Z63="",0,Z63),"0")+IFERROR(IF(Z64="",0,Z64),"0")+IFERROR(IF(Z65="",0,Z65),"0")</f>
        <v>9.4899999999999998E-2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50</v>
      </c>
      <c r="Y67" s="579">
        <f>IFERROR(SUM(Y62:Y65),"0")</f>
        <v>54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20</v>
      </c>
      <c r="Y90" s="578">
        <f>IFERROR(IF(X90="",0,CEILING((X90/$H90),1)*$H90),"")</f>
        <v>21.6</v>
      </c>
      <c r="Z90" s="36">
        <f>IFERROR(IF(Y90=0,"",ROUNDUP(Y90/H90,0)*0.01898),"")</f>
        <v>3.7960000000000001E-2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20.805555555555554</v>
      </c>
      <c r="BN90" s="64">
        <f>IFERROR(Y90*I90/H90,"0")</f>
        <v>22.47</v>
      </c>
      <c r="BO90" s="64">
        <f>IFERROR(1/J90*(X90/H90),"0")</f>
        <v>2.8935185185185182E-2</v>
      </c>
      <c r="BP90" s="64">
        <f>IFERROR(1/J90*(Y90/H90),"0")</f>
        <v>3.125E-2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190</v>
      </c>
      <c r="B92" s="54" t="s">
        <v>191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1.8518518518518516</v>
      </c>
      <c r="Y93" s="579">
        <f>IFERROR(Y90/H90,"0")+IFERROR(Y91/H91,"0")+IFERROR(Y92/H92,"0")</f>
        <v>2</v>
      </c>
      <c r="Z93" s="579">
        <f>IFERROR(IF(Z90="",0,Z90),"0")+IFERROR(IF(Z91="",0,Z91),"0")+IFERROR(IF(Z92="",0,Z92),"0")</f>
        <v>3.7960000000000001E-2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20</v>
      </c>
      <c r="Y94" s="579">
        <f>IFERROR(SUM(Y90:Y92),"0")</f>
        <v>21.6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194</v>
      </c>
      <c r="Q96" s="588"/>
      <c r="R96" s="588"/>
      <c r="S96" s="588"/>
      <c r="T96" s="589"/>
      <c r="U96" s="34"/>
      <c r="V96" s="34"/>
      <c r="W96" s="35" t="s">
        <v>70</v>
      </c>
      <c r="X96" s="577">
        <v>20</v>
      </c>
      <c r="Y96" s="578">
        <f t="shared" ref="Y96:Y102" si="16">IFERROR(IF(X96="",0,CEILING((X96/$H96),1)*$H96),"")</f>
        <v>24.299999999999997</v>
      </c>
      <c r="Z96" s="36">
        <f>IFERROR(IF(Y96=0,"",ROUNDUP(Y96/H96,0)*0.01898),"")</f>
        <v>5.6940000000000004E-2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21.281481481481482</v>
      </c>
      <c r="BN96" s="64">
        <f t="shared" ref="BN96:BN102" si="18">IFERROR(Y96*I96/H96,"0")</f>
        <v>25.856999999999996</v>
      </c>
      <c r="BO96" s="64">
        <f t="shared" ref="BO96:BO102" si="19">IFERROR(1/J96*(X96/H96),"0")</f>
        <v>3.8580246913580252E-2</v>
      </c>
      <c r="BP96" s="64">
        <f t="shared" ref="BP96:BP102" si="20">IFERROR(1/J96*(Y96/H96),"0")</f>
        <v>4.6875E-2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2.4691358024691361</v>
      </c>
      <c r="Y103" s="579">
        <f>IFERROR(Y96/H96,"0")+IFERROR(Y97/H97,"0")+IFERROR(Y98/H98,"0")+IFERROR(Y99/H99,"0")+IFERROR(Y100/H100,"0")+IFERROR(Y101/H101,"0")+IFERROR(Y102/H102,"0")</f>
        <v>3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5.6940000000000004E-2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20</v>
      </c>
      <c r="Y104" s="579">
        <f>IFERROR(SUM(Y96:Y102),"0")</f>
        <v>24.299999999999997</v>
      </c>
      <c r="Z104" s="37"/>
      <c r="AA104" s="580"/>
      <c r="AB104" s="580"/>
      <c r="AC104" s="580"/>
    </row>
    <row r="105" spans="1:68" ht="16.5" hidden="1" customHeight="1" x14ac:dyDescent="0.25">
      <c r="A105" s="593" t="s">
        <v>209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210</v>
      </c>
      <c r="B107" s="54" t="s">
        <v>211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0</v>
      </c>
      <c r="Y111" s="579">
        <f>IFERROR(Y107/H107,"0")+IFERROR(Y108/H108,"0")+IFERROR(Y109/H109,"0")+IFERROR(Y110/H110,"0")</f>
        <v>0</v>
      </c>
      <c r="Z111" s="579">
        <f>IFERROR(IF(Z107="",0,Z107),"0")+IFERROR(IF(Z108="",0,Z108),"0")+IFERROR(IF(Z109="",0,Z109),"0")+IFERROR(IF(Z110="",0,Z110),"0")</f>
        <v>0</v>
      </c>
      <c r="AA111" s="580"/>
      <c r="AB111" s="580"/>
      <c r="AC111" s="580"/>
    </row>
    <row r="112" spans="1:68" hidden="1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0</v>
      </c>
      <c r="Y112" s="579">
        <f>IFERROR(SUM(Y107:Y110),"0")</f>
        <v>0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142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219</v>
      </c>
      <c r="B114" s="54" t="s">
        <v>220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225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226</v>
      </c>
      <c r="B120" s="54" t="s">
        <v>227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80</v>
      </c>
      <c r="Y121" s="578">
        <f t="shared" si="21"/>
        <v>81</v>
      </c>
      <c r="Z121" s="36">
        <f>IFERROR(IF(Y121=0,"",ROUNDUP(Y121/H121,0)*0.01898),"")</f>
        <v>0.1898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85.066666666666663</v>
      </c>
      <c r="BN121" s="64">
        <f t="shared" si="23"/>
        <v>86.13000000000001</v>
      </c>
      <c r="BO121" s="64">
        <f t="shared" si="24"/>
        <v>0.15432098765432101</v>
      </c>
      <c r="BP121" s="64">
        <f t="shared" si="25"/>
        <v>0.15625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hidden="1" customHeight="1" x14ac:dyDescent="0.25">
      <c r="A124" s="54" t="s">
        <v>235</v>
      </c>
      <c r="B124" s="54" t="s">
        <v>236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9.8765432098765444</v>
      </c>
      <c r="Y126" s="579">
        <f>IFERROR(Y120/H120,"0")+IFERROR(Y121/H121,"0")+IFERROR(Y122/H122,"0")+IFERROR(Y123/H123,"0")+IFERROR(Y124/H124,"0")+IFERROR(Y125/H125,"0")</f>
        <v>10</v>
      </c>
      <c r="Z126" s="579">
        <f>IFERROR(IF(Z120="",0,Z120),"0")+IFERROR(IF(Z121="",0,Z121),"0")+IFERROR(IF(Z122="",0,Z122),"0")+IFERROR(IF(Z123="",0,Z123),"0")+IFERROR(IF(Z124="",0,Z124),"0")+IFERROR(IF(Z125="",0,Z125),"0")</f>
        <v>0.1898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80</v>
      </c>
      <c r="Y127" s="579">
        <f>IFERROR(SUM(Y120:Y125),"0")</f>
        <v>81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177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241</v>
      </c>
      <c r="B129" s="54" t="s">
        <v>242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244</v>
      </c>
      <c r="B130" s="54" t="s">
        <v>245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247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248</v>
      </c>
      <c r="B135" s="54" t="s">
        <v>249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248</v>
      </c>
      <c r="B136" s="54" t="s">
        <v>251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252</v>
      </c>
      <c r="B140" s="54" t="s">
        <v>253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252</v>
      </c>
      <c r="B141" s="54" t="s">
        <v>255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256</v>
      </c>
      <c r="B145" s="54" t="s">
        <v>257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256</v>
      </c>
      <c r="B146" s="54" t="s">
        <v>258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259</v>
      </c>
      <c r="B151" s="54" t="s">
        <v>260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262</v>
      </c>
      <c r="B155" s="54" t="s">
        <v>263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265</v>
      </c>
      <c r="B156" s="54" t="s">
        <v>266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268</v>
      </c>
      <c r="B157" s="54" t="s">
        <v>269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271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272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142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273</v>
      </c>
      <c r="B163" s="54" t="s">
        <v>274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hidden="1" customHeight="1" x14ac:dyDescent="0.25">
      <c r="A167" s="54" t="s">
        <v>276</v>
      </c>
      <c r="B167" s="54" t="s">
        <v>277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hidden="1" customHeight="1" x14ac:dyDescent="0.25">
      <c r="A173" s="54" t="s">
        <v>292</v>
      </c>
      <c r="B173" s="54" t="s">
        <v>293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294</v>
      </c>
      <c r="B174" s="54" t="s">
        <v>295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296</v>
      </c>
      <c r="B175" s="54" t="s">
        <v>297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idden="1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hidden="1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299</v>
      </c>
      <c r="B179" s="54" t="s">
        <v>300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309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310</v>
      </c>
      <c r="B185" s="54" t="s">
        <v>311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312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313</v>
      </c>
      <c r="B190" s="54" t="s">
        <v>314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142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318</v>
      </c>
      <c r="B195" s="54" t="s">
        <v>319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321</v>
      </c>
      <c r="B196" s="54" t="s">
        <v>322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hidden="1" customHeight="1" x14ac:dyDescent="0.25">
      <c r="A200" s="54" t="s">
        <v>323</v>
      </c>
      <c r="B200" s="54" t="s">
        <v>324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337</v>
      </c>
      <c r="B205" s="54" t="s">
        <v>338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idden="1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hidden="1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343</v>
      </c>
      <c r="B211" s="54" t="s">
        <v>344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357</v>
      </c>
      <c r="B216" s="54" t="s">
        <v>358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364</v>
      </c>
      <c r="B219" s="54" t="s">
        <v>365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idden="1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hidden="1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177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367</v>
      </c>
      <c r="B223" s="54" t="s">
        <v>368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373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374</v>
      </c>
      <c r="B229" s="54" t="s">
        <v>375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142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389</v>
      </c>
      <c r="B238" s="54" t="s">
        <v>390</v>
      </c>
      <c r="C238" s="31">
        <v>4301020377</v>
      </c>
      <c r="D238" s="591">
        <v>4680115885981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389</v>
      </c>
      <c r="B239" s="54" t="s">
        <v>392</v>
      </c>
      <c r="C239" s="31">
        <v>4301020340</v>
      </c>
      <c r="D239" s="591">
        <v>4680115885721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393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394</v>
      </c>
      <c r="B243" s="54" t="s">
        <v>395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397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398</v>
      </c>
      <c r="B247" s="54" t="s">
        <v>399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407</v>
      </c>
      <c r="B251" s="54" t="s">
        <v>408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409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410</v>
      </c>
      <c r="B256" s="54" t="s">
        <v>411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413</v>
      </c>
      <c r="B257" s="54" t="s">
        <v>414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416</v>
      </c>
      <c r="B258" s="54" t="s">
        <v>417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419</v>
      </c>
      <c r="B259" s="54" t="s">
        <v>420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425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426</v>
      </c>
      <c r="B265" s="54" t="s">
        <v>427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428</v>
      </c>
      <c r="B266" s="54" t="s">
        <v>429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431</v>
      </c>
      <c r="B267" s="54" t="s">
        <v>432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434</v>
      </c>
      <c r="B268" s="54" t="s">
        <v>435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436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438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439</v>
      </c>
      <c r="B273" s="54" t="s">
        <v>440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442</v>
      </c>
      <c r="B274" s="54" t="s">
        <v>443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445</v>
      </c>
      <c r="B275" s="54" t="s">
        <v>446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593" t="s">
        <v>448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449</v>
      </c>
      <c r="B280" s="54" t="s">
        <v>450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452</v>
      </c>
      <c r="B284" s="54" t="s">
        <v>453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455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456</v>
      </c>
      <c r="B289" s="54" t="s">
        <v>457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459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460</v>
      </c>
      <c r="B294" s="54" t="s">
        <v>461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464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465</v>
      </c>
      <c r="B299" s="54" t="s">
        <v>466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468</v>
      </c>
      <c r="B300" s="54" t="s">
        <v>469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200</v>
      </c>
      <c r="Y301" s="578">
        <f t="shared" si="47"/>
        <v>205.20000000000002</v>
      </c>
      <c r="Z301" s="36">
        <f>IFERROR(IF(Y301=0,"",ROUNDUP(Y301/H301,0)*0.01898),"")</f>
        <v>0.36062</v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208.05555555555554</v>
      </c>
      <c r="BN301" s="64">
        <f t="shared" si="49"/>
        <v>213.46499999999997</v>
      </c>
      <c r="BO301" s="64">
        <f t="shared" si="50"/>
        <v>0.28935185185185186</v>
      </c>
      <c r="BP301" s="64">
        <f t="shared" si="51"/>
        <v>0.296875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18.518518518518519</v>
      </c>
      <c r="Y305" s="579">
        <f>IFERROR(Y299/H299,"0")+IFERROR(Y300/H300,"0")+IFERROR(Y301/H301,"0")+IFERROR(Y302/H302,"0")+IFERROR(Y303/H303,"0")+IFERROR(Y304/H304,"0")</f>
        <v>19</v>
      </c>
      <c r="Z305" s="579">
        <f>IFERROR(IF(Z299="",0,Z299),"0")+IFERROR(IF(Z300="",0,Z300),"0")+IFERROR(IF(Z301="",0,Z301),"0")+IFERROR(IF(Z302="",0,Z302),"0")+IFERROR(IF(Z303="",0,Z303),"0")+IFERROR(IF(Z304="",0,Z304),"0")</f>
        <v>0.36062</v>
      </c>
      <c r="AA305" s="580"/>
      <c r="AB305" s="580"/>
      <c r="AC305" s="580"/>
    </row>
    <row r="306" spans="1:68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200</v>
      </c>
      <c r="Y306" s="579">
        <f>IFERROR(SUM(Y299:Y304),"0")</f>
        <v>205.20000000000002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20</v>
      </c>
      <c r="Y308" s="578">
        <f t="shared" ref="Y308:Y314" si="52">IFERROR(IF(X308="",0,CEILING((X308/$H308),1)*$H308),"")</f>
        <v>21</v>
      </c>
      <c r="Z308" s="36">
        <f>IFERROR(IF(Y308=0,"",ROUNDUP(Y308/H308,0)*0.00902),"")</f>
        <v>4.5100000000000001E-2</v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21.285714285714281</v>
      </c>
      <c r="BN308" s="64">
        <f t="shared" ref="BN308:BN314" si="54">IFERROR(Y308*I308/H308,"0")</f>
        <v>22.349999999999998</v>
      </c>
      <c r="BO308" s="64">
        <f t="shared" ref="BO308:BO314" si="55">IFERROR(1/J308*(X308/H308),"0")</f>
        <v>3.6075036075036072E-2</v>
      </c>
      <c r="BP308" s="64">
        <f t="shared" ref="BP308:BP314" si="56">IFERROR(1/J308*(Y308/H308),"0")</f>
        <v>3.787878787878788E-2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200</v>
      </c>
      <c r="Y309" s="578">
        <f t="shared" si="52"/>
        <v>201.60000000000002</v>
      </c>
      <c r="Z309" s="36">
        <f>IFERROR(IF(Y309=0,"",ROUNDUP(Y309/H309,0)*0.00902),"")</f>
        <v>0.43296000000000001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212.85714285714286</v>
      </c>
      <c r="BN309" s="64">
        <f t="shared" si="54"/>
        <v>214.56</v>
      </c>
      <c r="BO309" s="64">
        <f t="shared" si="55"/>
        <v>0.36075036075036077</v>
      </c>
      <c r="BP309" s="64">
        <f t="shared" si="56"/>
        <v>0.36363636363636365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52.38095238095238</v>
      </c>
      <c r="Y315" s="579">
        <f>IFERROR(Y308/H308,"0")+IFERROR(Y309/H309,"0")+IFERROR(Y310/H310,"0")+IFERROR(Y311/H311,"0")+IFERROR(Y312/H312,"0")+IFERROR(Y313/H313,"0")+IFERROR(Y314/H314,"0")</f>
        <v>53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0.47806000000000004</v>
      </c>
      <c r="AA315" s="580"/>
      <c r="AB315" s="580"/>
      <c r="AC315" s="580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220</v>
      </c>
      <c r="Y316" s="579">
        <f>IFERROR(SUM(Y308:Y314),"0")</f>
        <v>222.60000000000002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900</v>
      </c>
      <c r="Y318" s="578">
        <f>IFERROR(IF(X318="",0,CEILING((X318/$H318),1)*$H318),"")</f>
        <v>904.8</v>
      </c>
      <c r="Z318" s="36">
        <f>IFERROR(IF(Y318=0,"",ROUNDUP(Y318/H318,0)*0.01898),"")</f>
        <v>2.2016800000000001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959.19230769230785</v>
      </c>
      <c r="BN318" s="64">
        <f>IFERROR(Y318*I318/H318,"0")</f>
        <v>964.30799999999999</v>
      </c>
      <c r="BO318" s="64">
        <f>IFERROR(1/J318*(X318/H318),"0")</f>
        <v>1.8028846153846154</v>
      </c>
      <c r="BP318" s="64">
        <f>IFERROR(1/J318*(Y318/H318),"0")</f>
        <v>1.8125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115.38461538461539</v>
      </c>
      <c r="Y323" s="579">
        <f>IFERROR(Y318/H318,"0")+IFERROR(Y319/H319,"0")+IFERROR(Y320/H320,"0")+IFERROR(Y321/H321,"0")+IFERROR(Y322/H322,"0")</f>
        <v>116</v>
      </c>
      <c r="Z323" s="579">
        <f>IFERROR(IF(Z318="",0,Z318),"0")+IFERROR(IF(Z319="",0,Z319),"0")+IFERROR(IF(Z320="",0,Z320),"0")+IFERROR(IF(Z321="",0,Z321),"0")+IFERROR(IF(Z322="",0,Z322),"0")</f>
        <v>2.2016800000000001</v>
      </c>
      <c r="AA323" s="580"/>
      <c r="AB323" s="580"/>
      <c r="AC323" s="580"/>
    </row>
    <row r="324" spans="1:68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900</v>
      </c>
      <c r="Y324" s="579">
        <f>IFERROR(SUM(Y318:Y322),"0")</f>
        <v>904.8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177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hidden="1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hidden="1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3</v>
      </c>
      <c r="Y333" s="578">
        <f>IFERROR(IF(X333="",0,CEILING((X333/$H333),1)*$H333),"")</f>
        <v>3.04</v>
      </c>
      <c r="Z333" s="36">
        <f>IFERROR(IF(Y333=0,"",ROUNDUP(Y333/H333,0)*0.00902),"")</f>
        <v>9.0200000000000002E-3</v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3.2467105263157898</v>
      </c>
      <c r="BN333" s="64">
        <f>IFERROR(Y333*I333/H333,"0")</f>
        <v>3.29</v>
      </c>
      <c r="BO333" s="64">
        <f>IFERROR(1/J333*(X333/H333),"0")</f>
        <v>7.4760765550239234E-3</v>
      </c>
      <c r="BP333" s="64">
        <f>IFERROR(1/J333*(Y333/H333),"0")</f>
        <v>7.575757575757576E-3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0.98684210526315785</v>
      </c>
      <c r="Y336" s="579">
        <f>IFERROR(Y332/H332,"0")+IFERROR(Y333/H333,"0")+IFERROR(Y334/H334,"0")+IFERROR(Y335/H335,"0")</f>
        <v>1</v>
      </c>
      <c r="Z336" s="579">
        <f>IFERROR(IF(Z332="",0,Z332),"0")+IFERROR(IF(Z333="",0,Z333),"0")+IFERROR(IF(Z334="",0,Z334),"0")+IFERROR(IF(Z335="",0,Z335),"0")</f>
        <v>9.0200000000000002E-3</v>
      </c>
      <c r="AA336" s="580"/>
      <c r="AB336" s="580"/>
      <c r="AC336" s="580"/>
    </row>
    <row r="337" spans="1:68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3</v>
      </c>
      <c r="Y337" s="579">
        <f>IFERROR(SUM(Y332:Y335),"0")</f>
        <v>3.04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100</v>
      </c>
      <c r="Y346" s="578">
        <f>IFERROR(IF(X346="",0,CEILING((X346/$H346),1)*$H346),"")</f>
        <v>105.3</v>
      </c>
      <c r="Z346" s="36">
        <f>IFERROR(IF(Y346=0,"",ROUNDUP(Y346/H346,0)*0.01898),"")</f>
        <v>0.24674000000000001</v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106.4074074074074</v>
      </c>
      <c r="BN346" s="64">
        <f>IFERROR(Y346*I346/H346,"0")</f>
        <v>112.047</v>
      </c>
      <c r="BO346" s="64">
        <f>IFERROR(1/J346*(X346/H346),"0")</f>
        <v>0.19290123456790123</v>
      </c>
      <c r="BP346" s="64">
        <f>IFERROR(1/J346*(Y346/H346),"0")</f>
        <v>0.203125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12.345679012345679</v>
      </c>
      <c r="Y349" s="579">
        <f>IFERROR(Y346/H346,"0")+IFERROR(Y347/H347,"0")+IFERROR(Y348/H348,"0")</f>
        <v>13</v>
      </c>
      <c r="Z349" s="579">
        <f>IFERROR(IF(Z346="",0,Z346),"0")+IFERROR(IF(Z347="",0,Z347),"0")+IFERROR(IF(Z348="",0,Z348),"0")</f>
        <v>0.24674000000000001</v>
      </c>
      <c r="AA349" s="580"/>
      <c r="AB349" s="580"/>
      <c r="AC349" s="58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100</v>
      </c>
      <c r="Y350" s="579">
        <f>IFERROR(SUM(Y346:Y348),"0")</f>
        <v>105.3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150</v>
      </c>
      <c r="Y354" s="578">
        <f t="shared" ref="Y354:Y360" si="57"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154.80000000000001</v>
      </c>
      <c r="BN354" s="64">
        <f t="shared" ref="BN354:BN360" si="59">IFERROR(Y354*I354/H354,"0")</f>
        <v>154.80000000000001</v>
      </c>
      <c r="BO354" s="64">
        <f t="shared" ref="BO354:BO360" si="60">IFERROR(1/J354*(X354/H354),"0")</f>
        <v>0.20833333333333331</v>
      </c>
      <c r="BP354" s="64">
        <f t="shared" ref="BP354:BP360" si="61">IFERROR(1/J354*(Y354/H354),"0")</f>
        <v>0.20833333333333331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150</v>
      </c>
      <c r="Y355" s="578">
        <f t="shared" si="57"/>
        <v>150</v>
      </c>
      <c r="Z355" s="36">
        <f>IFERROR(IF(Y355=0,"",ROUNDUP(Y355/H355,0)*0.02175),"")</f>
        <v>0.21749999999999997</v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154.80000000000001</v>
      </c>
      <c r="BN355" s="64">
        <f t="shared" si="59"/>
        <v>154.80000000000001</v>
      </c>
      <c r="BO355" s="64">
        <f t="shared" si="60"/>
        <v>0.20833333333333331</v>
      </c>
      <c r="BP355" s="64">
        <f t="shared" si="61"/>
        <v>0.20833333333333331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700</v>
      </c>
      <c r="Y356" s="578">
        <f t="shared" si="57"/>
        <v>705</v>
      </c>
      <c r="Z356" s="36">
        <f>IFERROR(IF(Y356=0,"",ROUNDUP(Y356/H356,0)*0.02175),"")</f>
        <v>1.0222499999999999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722.4</v>
      </c>
      <c r="BN356" s="64">
        <f t="shared" si="59"/>
        <v>727.56</v>
      </c>
      <c r="BO356" s="64">
        <f t="shared" si="60"/>
        <v>0.9722222222222221</v>
      </c>
      <c r="BP356" s="64">
        <f t="shared" si="61"/>
        <v>0.97916666666666663</v>
      </c>
    </row>
    <row r="357" spans="1:68" ht="37.5" hidden="1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66.666666666666657</v>
      </c>
      <c r="Y361" s="579">
        <f>IFERROR(Y354/H354,"0")+IFERROR(Y355/H355,"0")+IFERROR(Y356/H356,"0")+IFERROR(Y357/H357,"0")+IFERROR(Y358/H358,"0")+IFERROR(Y359/H359,"0")+IFERROR(Y360/H360,"0")</f>
        <v>67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1.4572499999999997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1000</v>
      </c>
      <c r="Y362" s="579">
        <f>IFERROR(SUM(Y354:Y360),"0")</f>
        <v>1005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142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900</v>
      </c>
      <c r="Y364" s="578">
        <f>IFERROR(IF(X364="",0,CEILING((X364/$H364),1)*$H364),"")</f>
        <v>900</v>
      </c>
      <c r="Z364" s="36">
        <f>IFERROR(IF(Y364=0,"",ROUNDUP(Y364/H364,0)*0.02175),"")</f>
        <v>1.3049999999999999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928.8</v>
      </c>
      <c r="BN364" s="64">
        <f>IFERROR(Y364*I364/H364,"0")</f>
        <v>928.8</v>
      </c>
      <c r="BO364" s="64">
        <f>IFERROR(1/J364*(X364/H364),"0")</f>
        <v>1.25</v>
      </c>
      <c r="BP364" s="64">
        <f>IFERROR(1/J364*(Y364/H364),"0")</f>
        <v>1.25</v>
      </c>
    </row>
    <row r="365" spans="1:68" ht="16.5" hidden="1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60</v>
      </c>
      <c r="Y366" s="579">
        <f>IFERROR(Y364/H364,"0")+IFERROR(Y365/H365,"0")</f>
        <v>60</v>
      </c>
      <c r="Z366" s="579">
        <f>IFERROR(IF(Z364="",0,Z364),"0")+IFERROR(IF(Z365="",0,Z365),"0")</f>
        <v>1.3049999999999999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900</v>
      </c>
      <c r="Y367" s="579">
        <f>IFERROR(SUM(Y364:Y365),"0")</f>
        <v>900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177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hidden="1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hidden="1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4301031406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4301031382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142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10</v>
      </c>
      <c r="Y425" s="578">
        <f>IFERROR(IF(X425="",0,CEILING((X425/$H425),1)*$H425),"")</f>
        <v>10.8</v>
      </c>
      <c r="Z425" s="36">
        <f>IFERROR(IF(Y425=0,"",ROUNDUP(Y425/H425,0)*0.00902),"")</f>
        <v>1.804E-2</v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10.388888888888889</v>
      </c>
      <c r="BN425" s="64">
        <f>IFERROR(Y425*I425/H425,"0")</f>
        <v>11.22</v>
      </c>
      <c r="BO425" s="64">
        <f>IFERROR(1/J425*(X425/H425),"0")</f>
        <v>1.4029180695847361E-2</v>
      </c>
      <c r="BP425" s="64">
        <f>IFERROR(1/J425*(Y425/H425),"0")</f>
        <v>1.5151515151515152E-2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1.8518518518518516</v>
      </c>
      <c r="Y429" s="579">
        <f>IFERROR(Y425/H425,"0")+IFERROR(Y426/H426,"0")+IFERROR(Y427/H427,"0")+IFERROR(Y428/H428,"0")</f>
        <v>2</v>
      </c>
      <c r="Z429" s="579">
        <f>IFERROR(IF(Z425="",0,Z425),"0")+IFERROR(IF(Z426="",0,Z426),"0")+IFERROR(IF(Z427="",0,Z427),"0")+IFERROR(IF(Z428="",0,Z428),"0")</f>
        <v>1.804E-2</v>
      </c>
      <c r="AA429" s="580"/>
      <c r="AB429" s="580"/>
      <c r="AC429" s="580"/>
    </row>
    <row r="430" spans="1:68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10</v>
      </c>
      <c r="Y430" s="579">
        <f>IFERROR(SUM(Y425:Y428),"0")</f>
        <v>10.8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hidden="1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250</v>
      </c>
      <c r="Y446" s="578">
        <f t="shared" si="68"/>
        <v>253.44</v>
      </c>
      <c r="Z446" s="36">
        <f t="shared" si="69"/>
        <v>0.57408000000000003</v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267.04545454545456</v>
      </c>
      <c r="BN446" s="64">
        <f t="shared" si="71"/>
        <v>270.71999999999997</v>
      </c>
      <c r="BO446" s="64">
        <f t="shared" si="72"/>
        <v>0.45527389277389274</v>
      </c>
      <c r="BP446" s="64">
        <f t="shared" si="73"/>
        <v>0.46153846153846156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160</v>
      </c>
      <c r="Y448" s="578">
        <f t="shared" si="68"/>
        <v>163.68</v>
      </c>
      <c r="Z448" s="36">
        <f t="shared" si="69"/>
        <v>0.37075999999999998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170.90909090909091</v>
      </c>
      <c r="BN448" s="64">
        <f t="shared" si="71"/>
        <v>174.84</v>
      </c>
      <c r="BO448" s="64">
        <f t="shared" si="72"/>
        <v>0.29137529137529139</v>
      </c>
      <c r="BP448" s="64">
        <f t="shared" si="73"/>
        <v>0.29807692307692307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4301012035</v>
      </c>
      <c r="D451" s="591">
        <v>4680115880603</v>
      </c>
      <c r="E451" s="592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4301011778</v>
      </c>
      <c r="D452" s="591">
        <v>4680115880603</v>
      </c>
      <c r="E452" s="592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4301012034</v>
      </c>
      <c r="D455" s="591">
        <v>4607091389982</v>
      </c>
      <c r="E455" s="592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4301011784</v>
      </c>
      <c r="D456" s="591">
        <v>4607091389982</v>
      </c>
      <c r="E456" s="592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77.651515151515142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79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0.94484000000000001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410</v>
      </c>
      <c r="Y458" s="579">
        <f>IFERROR(SUM(Y444:Y456),"0")</f>
        <v>417.12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142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300</v>
      </c>
      <c r="Y460" s="578">
        <f>IFERROR(IF(X460="",0,CEILING((X460/$H460),1)*$H460),"")</f>
        <v>300.96000000000004</v>
      </c>
      <c r="Z460" s="36">
        <f>IFERROR(IF(Y460=0,"",ROUNDUP(Y460/H460,0)*0.01196),"")</f>
        <v>0.68171999999999999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320.45454545454544</v>
      </c>
      <c r="BN460" s="64">
        <f>IFERROR(Y460*I460/H460,"0")</f>
        <v>321.48</v>
      </c>
      <c r="BO460" s="64">
        <f>IFERROR(1/J460*(X460/H460),"0")</f>
        <v>0.54632867132867136</v>
      </c>
      <c r="BP460" s="64">
        <f>IFERROR(1/J460*(Y460/H460),"0")</f>
        <v>0.54807692307692313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56.818181818181813</v>
      </c>
      <c r="Y463" s="579">
        <f>IFERROR(Y460/H460,"0")+IFERROR(Y461/H461,"0")+IFERROR(Y462/H462,"0")</f>
        <v>57.000000000000007</v>
      </c>
      <c r="Z463" s="579">
        <f>IFERROR(IF(Z460="",0,Z460),"0")+IFERROR(IF(Z461="",0,Z461),"0")+IFERROR(IF(Z462="",0,Z462),"0")</f>
        <v>0.68171999999999999</v>
      </c>
      <c r="AA463" s="580"/>
      <c r="AB463" s="580"/>
      <c r="AC463" s="58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300</v>
      </c>
      <c r="Y464" s="579">
        <f>IFERROR(SUM(Y460:Y462),"0")</f>
        <v>300.96000000000004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20</v>
      </c>
      <c r="Y466" s="578">
        <f t="shared" ref="Y466:Y472" si="74">IFERROR(IF(X466="",0,CEILING((X466/$H466),1)*$H466),"")</f>
        <v>21.12</v>
      </c>
      <c r="Z466" s="36">
        <f>IFERROR(IF(Y466=0,"",ROUNDUP(Y466/H466,0)*0.01196),"")</f>
        <v>4.7840000000000001E-2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21.363636363636363</v>
      </c>
      <c r="BN466" s="64">
        <f t="shared" ref="BN466:BN472" si="76">IFERROR(Y466*I466/H466,"0")</f>
        <v>22.56</v>
      </c>
      <c r="BO466" s="64">
        <f t="shared" ref="BO466:BO472" si="77">IFERROR(1/J466*(X466/H466),"0")</f>
        <v>3.6421911421911424E-2</v>
      </c>
      <c r="BP466" s="64">
        <f t="shared" ref="BP466:BP472" si="78">IFERROR(1/J466*(Y466/H466),"0")</f>
        <v>3.8461538461538464E-2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50</v>
      </c>
      <c r="Y467" s="578">
        <f t="shared" si="74"/>
        <v>52.800000000000004</v>
      </c>
      <c r="Z467" s="36">
        <f>IFERROR(IF(Y467=0,"",ROUNDUP(Y467/H467,0)*0.01196),"")</f>
        <v>0.1196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53.409090909090907</v>
      </c>
      <c r="BN467" s="64">
        <f t="shared" si="76"/>
        <v>56.400000000000006</v>
      </c>
      <c r="BO467" s="64">
        <f t="shared" si="77"/>
        <v>9.1054778554778545E-2</v>
      </c>
      <c r="BP467" s="64">
        <f t="shared" si="78"/>
        <v>9.6153846153846159E-2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100</v>
      </c>
      <c r="Y468" s="578">
        <f t="shared" si="74"/>
        <v>100.32000000000001</v>
      </c>
      <c r="Z468" s="36">
        <f>IFERROR(IF(Y468=0,"",ROUNDUP(Y468/H468,0)*0.01196),"")</f>
        <v>0.22724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106.81818181818181</v>
      </c>
      <c r="BN468" s="64">
        <f t="shared" si="76"/>
        <v>107.16</v>
      </c>
      <c r="BO468" s="64">
        <f t="shared" si="77"/>
        <v>0.18210955710955709</v>
      </c>
      <c r="BP468" s="64">
        <f t="shared" si="78"/>
        <v>0.18269230769230771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4301031419</v>
      </c>
      <c r="D469" s="591">
        <v>4680115882072</v>
      </c>
      <c r="E469" s="592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720</v>
      </c>
      <c r="B470" s="54" t="s">
        <v>722</v>
      </c>
      <c r="C470" s="31">
        <v>4301031351</v>
      </c>
      <c r="D470" s="591">
        <v>4680115882072</v>
      </c>
      <c r="E470" s="592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32.196969696969695</v>
      </c>
      <c r="Y473" s="579">
        <f>IFERROR(Y466/H466,"0")+IFERROR(Y467/H467,"0")+IFERROR(Y468/H468,"0")+IFERROR(Y469/H469,"0")+IFERROR(Y470/H470,"0")+IFERROR(Y471/H471,"0")+IFERROR(Y472/H472,"0")</f>
        <v>33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0.39468000000000003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170</v>
      </c>
      <c r="Y474" s="579">
        <f>IFERROR(SUM(Y466:Y472),"0")</f>
        <v>174.24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177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40</v>
      </c>
      <c r="Y490" s="578">
        <f>IFERROR(IF(X490="",0,CEILING((X490/$H490),1)*$H490),"")</f>
        <v>48</v>
      </c>
      <c r="Z490" s="36">
        <f>IFERROR(IF(Y490=0,"",ROUNDUP(Y490/H490,0)*0.01898),"")</f>
        <v>7.5920000000000001E-2</v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41.45</v>
      </c>
      <c r="BN490" s="64">
        <f>IFERROR(Y490*I490/H490,"0")</f>
        <v>49.74</v>
      </c>
      <c r="BO490" s="64">
        <f>IFERROR(1/J490*(X490/H490),"0")</f>
        <v>5.2083333333333336E-2</v>
      </c>
      <c r="BP490" s="64">
        <f>IFERROR(1/J490*(Y490/H490),"0")</f>
        <v>6.25E-2</v>
      </c>
    </row>
    <row r="491" spans="1:68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3.3333333333333335</v>
      </c>
      <c r="Y491" s="579">
        <f>IFERROR(Y488/H488,"0")+IFERROR(Y489/H489,"0")+IFERROR(Y490/H490,"0")</f>
        <v>4</v>
      </c>
      <c r="Z491" s="579">
        <f>IFERROR(IF(Z488="",0,Z488),"0")+IFERROR(IF(Z489="",0,Z489),"0")+IFERROR(IF(Z490="",0,Z490),"0")</f>
        <v>7.5920000000000001E-2</v>
      </c>
      <c r="AA491" s="580"/>
      <c r="AB491" s="580"/>
      <c r="AC491" s="580"/>
    </row>
    <row r="492" spans="1:68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40</v>
      </c>
      <c r="Y492" s="579">
        <f>IFERROR(SUM(Y488:Y490),"0")</f>
        <v>48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142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90</v>
      </c>
      <c r="Y502" s="578">
        <f>IFERROR(IF(X502="",0,CEILING((X502/$H502),1)*$H502),"")</f>
        <v>92.4</v>
      </c>
      <c r="Z502" s="36">
        <f>IFERROR(IF(Y502=0,"",ROUNDUP(Y502/H502,0)*0.00902),"")</f>
        <v>0.19844000000000001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95.785714285714278</v>
      </c>
      <c r="BN502" s="64">
        <f>IFERROR(Y502*I502/H502,"0")</f>
        <v>98.34</v>
      </c>
      <c r="BO502" s="64">
        <f>IFERROR(1/J502*(X502/H502),"0")</f>
        <v>0.16233766233766234</v>
      </c>
      <c r="BP502" s="64">
        <f>IFERROR(1/J502*(Y502/H502),"0")</f>
        <v>0.16666666666666669</v>
      </c>
    </row>
    <row r="503" spans="1:68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21.428571428571427</v>
      </c>
      <c r="Y503" s="579">
        <f>IFERROR(Y501/H501,"0")+IFERROR(Y502/H502,"0")</f>
        <v>22</v>
      </c>
      <c r="Z503" s="579">
        <f>IFERROR(IF(Z501="",0,Z501),"0")+IFERROR(IF(Z502="",0,Z502),"0")</f>
        <v>0.19844000000000001</v>
      </c>
      <c r="AA503" s="580"/>
      <c r="AB503" s="580"/>
      <c r="AC503" s="580"/>
    </row>
    <row r="504" spans="1:68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90</v>
      </c>
      <c r="Y504" s="579">
        <f>IFERROR(SUM(Y501:Y502),"0")</f>
        <v>92.4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10</v>
      </c>
      <c r="Y506" s="578">
        <f>IFERROR(IF(X506="",0,CEILING((X506/$H506),1)*$H506),"")</f>
        <v>18</v>
      </c>
      <c r="Z506" s="36">
        <f>IFERROR(IF(Y506=0,"",ROUNDUP(Y506/H506,0)*0.01898),"")</f>
        <v>3.7960000000000001E-2</v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10.576666666666666</v>
      </c>
      <c r="BN506" s="64">
        <f>IFERROR(Y506*I506/H506,"0")</f>
        <v>19.038</v>
      </c>
      <c r="BO506" s="64">
        <f>IFERROR(1/J506*(X506/H506),"0")</f>
        <v>1.7361111111111112E-2</v>
      </c>
      <c r="BP506" s="64">
        <f>IFERROR(1/J506*(Y506/H506),"0")</f>
        <v>3.125E-2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1.1111111111111112</v>
      </c>
      <c r="Y508" s="579">
        <f>IFERROR(Y506/H506,"0")+IFERROR(Y507/H507,"0")</f>
        <v>2</v>
      </c>
      <c r="Z508" s="579">
        <f>IFERROR(IF(Z506="",0,Z506),"0")+IFERROR(IF(Z507="",0,Z507),"0")</f>
        <v>3.7960000000000001E-2</v>
      </c>
      <c r="AA508" s="580"/>
      <c r="AB508" s="580"/>
      <c r="AC508" s="58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10</v>
      </c>
      <c r="Y509" s="579">
        <f>IFERROR(SUM(Y506:Y507),"0")</f>
        <v>18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177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4301060496</v>
      </c>
      <c r="D511" s="591">
        <v>4640242180120</v>
      </c>
      <c r="E511" s="592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4301060485</v>
      </c>
      <c r="D512" s="591">
        <v>4640242180120</v>
      </c>
      <c r="E512" s="592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4301060498</v>
      </c>
      <c r="D513" s="591">
        <v>4640242180137</v>
      </c>
      <c r="E513" s="592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4301060486</v>
      </c>
      <c r="D514" s="591">
        <v>4640242180137</v>
      </c>
      <c r="E514" s="592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142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4583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4653.16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4811.6303674249721</v>
      </c>
      <c r="Y523" s="579">
        <f>IFERROR(SUM(BN22:BN519),"0")</f>
        <v>4885.5199999999986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8</v>
      </c>
      <c r="Y524" s="38">
        <f>ROUNDUP(SUM(BP22:BP519),0)</f>
        <v>8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5011.6303674249721</v>
      </c>
      <c r="Y525" s="579">
        <f>GrossWeightTotalR+PalletQtyTotalR*25</f>
        <v>5085.5199999999986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545.05752450927889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554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8.9034499999999994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271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184</v>
      </c>
      <c r="F530" s="583" t="s">
        <v>209</v>
      </c>
      <c r="G530" s="583" t="s">
        <v>247</v>
      </c>
      <c r="H530" s="583" t="s">
        <v>101</v>
      </c>
      <c r="I530" s="583" t="s">
        <v>272</v>
      </c>
      <c r="J530" s="583" t="s">
        <v>312</v>
      </c>
      <c r="K530" s="583" t="s">
        <v>373</v>
      </c>
      <c r="L530" s="583" t="s">
        <v>409</v>
      </c>
      <c r="M530" s="583" t="s">
        <v>425</v>
      </c>
      <c r="N530" s="575"/>
      <c r="O530" s="583" t="s">
        <v>438</v>
      </c>
      <c r="P530" s="583" t="s">
        <v>448</v>
      </c>
      <c r="Q530" s="583" t="s">
        <v>455</v>
      </c>
      <c r="R530" s="583" t="s">
        <v>459</v>
      </c>
      <c r="S530" s="583" t="s">
        <v>464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64.800000000000011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54</v>
      </c>
      <c r="E532" s="46">
        <f>IFERROR(Y90*1,"0")+IFERROR(Y91*1,"0")+IFERROR(Y92*1,"0")+IFERROR(Y96*1,"0")+IFERROR(Y97*1,"0")+IFERROR(Y98*1,"0")+IFERROR(Y99*1,"0")+IFERROR(Y100*1,"0")+IFERROR(Y101*1,"0")+IFERROR(Y102*1,"0")</f>
        <v>45.9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81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1335.6399999999999</v>
      </c>
      <c r="T532" s="46">
        <f>IFERROR(Y346*1,"0")+IFERROR(Y347*1,"0")+IFERROR(Y348*1,"0")</f>
        <v>105.3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1905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10.8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892.32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158.4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9"/>
        <filter val="1 000,00"/>
        <filter val="1,11"/>
        <filter val="1,85"/>
        <filter val="10,00"/>
        <filter val="100,00"/>
        <filter val="115,38"/>
        <filter val="12,35"/>
        <filter val="150,00"/>
        <filter val="160,00"/>
        <filter val="170,00"/>
        <filter val="18,52"/>
        <filter val="2,47"/>
        <filter val="20,00"/>
        <filter val="200,00"/>
        <filter val="21,43"/>
        <filter val="220,00"/>
        <filter val="250,00"/>
        <filter val="3,00"/>
        <filter val="3,33"/>
        <filter val="300,00"/>
        <filter val="32,20"/>
        <filter val="4 583,00"/>
        <filter val="4 811,63"/>
        <filter val="4,63"/>
        <filter val="40,00"/>
        <filter val="410,00"/>
        <filter val="5 011,63"/>
        <filter val="5,56"/>
        <filter val="50,00"/>
        <filter val="52,38"/>
        <filter val="545,06"/>
        <filter val="56,82"/>
        <filter val="60,00"/>
        <filter val="66,67"/>
        <filter val="700,00"/>
        <filter val="77,65"/>
        <filter val="8"/>
        <filter val="80,00"/>
        <filter val="9,88"/>
        <filter val="90,00"/>
        <filter val="900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2025-06-03T11:32:03Z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