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81606E-40A5-466C-AE96-34D98DF0FC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Y509" i="1" s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X226" i="1"/>
  <c r="X225" i="1"/>
  <c r="BO224" i="1"/>
  <c r="BM224" i="1"/>
  <c r="Y224" i="1"/>
  <c r="BP224" i="1" s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BP157" i="1" s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0" i="1" l="1"/>
  <c r="BN30" i="1"/>
  <c r="C532" i="1"/>
  <c r="Z55" i="1"/>
  <c r="BN55" i="1"/>
  <c r="Z69" i="1"/>
  <c r="BN69" i="1"/>
  <c r="Z79" i="1"/>
  <c r="BN79" i="1"/>
  <c r="Y104" i="1"/>
  <c r="Z102" i="1"/>
  <c r="BN102" i="1"/>
  <c r="Z121" i="1"/>
  <c r="BN121" i="1"/>
  <c r="Z136" i="1"/>
  <c r="BN136" i="1"/>
  <c r="Z140" i="1"/>
  <c r="BN140" i="1"/>
  <c r="Z169" i="1"/>
  <c r="BN169" i="1"/>
  <c r="Z179" i="1"/>
  <c r="BN179" i="1"/>
  <c r="Z202" i="1"/>
  <c r="BN202" i="1"/>
  <c r="Z214" i="1"/>
  <c r="BN214" i="1"/>
  <c r="Z231" i="1"/>
  <c r="BN231" i="1"/>
  <c r="Z250" i="1"/>
  <c r="BN250" i="1"/>
  <c r="Z304" i="1"/>
  <c r="BN304" i="1"/>
  <c r="Z314" i="1"/>
  <c r="BN314" i="1"/>
  <c r="Y324" i="1"/>
  <c r="Z326" i="1"/>
  <c r="BN326" i="1"/>
  <c r="Z355" i="1"/>
  <c r="BN355" i="1"/>
  <c r="Z380" i="1"/>
  <c r="BN380" i="1"/>
  <c r="Z407" i="1"/>
  <c r="BN407" i="1"/>
  <c r="Z426" i="1"/>
  <c r="BN426" i="1"/>
  <c r="Z448" i="1"/>
  <c r="BN448" i="1"/>
  <c r="Z456" i="1"/>
  <c r="BN456" i="1"/>
  <c r="Z470" i="1"/>
  <c r="BN470" i="1"/>
  <c r="Z506" i="1"/>
  <c r="Z508" i="1" s="1"/>
  <c r="BN506" i="1"/>
  <c r="BP506" i="1"/>
  <c r="Z507" i="1"/>
  <c r="BN507" i="1"/>
  <c r="Y508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347" i="1"/>
  <c r="BN347" i="1"/>
  <c r="Z347" i="1"/>
  <c r="BP446" i="1"/>
  <c r="BN446" i="1"/>
  <c r="Z446" i="1"/>
  <c r="BP496" i="1"/>
  <c r="BN496" i="1"/>
  <c r="Z496" i="1"/>
  <c r="X522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0" i="1"/>
  <c r="BN100" i="1"/>
  <c r="Z107" i="1"/>
  <c r="BN107" i="1"/>
  <c r="Z115" i="1"/>
  <c r="BN115" i="1"/>
  <c r="Z123" i="1"/>
  <c r="BN123" i="1"/>
  <c r="Z129" i="1"/>
  <c r="BN129" i="1"/>
  <c r="BP129" i="1"/>
  <c r="Z146" i="1"/>
  <c r="BN146" i="1"/>
  <c r="Y159" i="1"/>
  <c r="Z157" i="1"/>
  <c r="BN157" i="1"/>
  <c r="Y158" i="1"/>
  <c r="Z163" i="1"/>
  <c r="Z164" i="1" s="1"/>
  <c r="BN163" i="1"/>
  <c r="BP163" i="1"/>
  <c r="Z167" i="1"/>
  <c r="BN167" i="1"/>
  <c r="Z171" i="1"/>
  <c r="BN171" i="1"/>
  <c r="Z175" i="1"/>
  <c r="BN175" i="1"/>
  <c r="Z181" i="1"/>
  <c r="BN181" i="1"/>
  <c r="Z196" i="1"/>
  <c r="BN196" i="1"/>
  <c r="Z200" i="1"/>
  <c r="BN200" i="1"/>
  <c r="Z204" i="1"/>
  <c r="BN204" i="1"/>
  <c r="Z212" i="1"/>
  <c r="BN212" i="1"/>
  <c r="Z216" i="1"/>
  <c r="BN216" i="1"/>
  <c r="Z224" i="1"/>
  <c r="BN224" i="1"/>
  <c r="Z229" i="1"/>
  <c r="BN229" i="1"/>
  <c r="Z233" i="1"/>
  <c r="BN233" i="1"/>
  <c r="Z248" i="1"/>
  <c r="BN248" i="1"/>
  <c r="Z257" i="1"/>
  <c r="BN257" i="1"/>
  <c r="Z266" i="1"/>
  <c r="BN266" i="1"/>
  <c r="Z274" i="1"/>
  <c r="BN274" i="1"/>
  <c r="Z302" i="1"/>
  <c r="BN302" i="1"/>
  <c r="Z308" i="1"/>
  <c r="BN308" i="1"/>
  <c r="Z312" i="1"/>
  <c r="BN312" i="1"/>
  <c r="Z318" i="1"/>
  <c r="BN318" i="1"/>
  <c r="BP318" i="1"/>
  <c r="Z322" i="1"/>
  <c r="BN322" i="1"/>
  <c r="Y330" i="1"/>
  <c r="Y329" i="1"/>
  <c r="Z328" i="1"/>
  <c r="BN328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480" i="1"/>
  <c r="Y479" i="1"/>
  <c r="H9" i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Z323" i="1" s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392" i="1" l="1"/>
  <c r="Z366" i="1"/>
  <c r="Z176" i="1"/>
  <c r="Z147" i="1"/>
  <c r="Z473" i="1"/>
  <c r="Z411" i="1"/>
  <c r="Z315" i="1"/>
  <c r="Z81" i="1"/>
  <c r="Z59" i="1"/>
  <c r="Y524" i="1"/>
  <c r="Y525" i="1" s="1"/>
  <c r="Z32" i="1"/>
  <c r="Z235" i="1"/>
  <c r="Z208" i="1"/>
  <c r="Z457" i="1"/>
  <c r="Z305" i="1"/>
  <c r="Z103" i="1"/>
  <c r="Z66" i="1"/>
  <c r="Z45" i="1"/>
  <c r="Y523" i="1"/>
  <c r="Z111" i="1"/>
  <c r="Y526" i="1"/>
  <c r="Z498" i="1"/>
  <c r="Z515" i="1"/>
  <c r="Z429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Y522" i="1"/>
  <c r="Z527" i="1" l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<sst xmlns="http://schemas.openxmlformats.org/spreadsheetml/2006/main" count="2327" uniqueCount="823">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</sst>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0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0" customWidth="1"/>
    <col min="19" max="19" width="6.140625" style="5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0" customWidth="1"/>
    <col min="25" max="25" width="11" style="570" customWidth="1"/>
    <col min="26" max="26" width="10" style="570" customWidth="1"/>
    <col min="27" max="27" width="11.5703125" style="570" customWidth="1"/>
    <col min="28" max="28" width="10.42578125" style="570" customWidth="1"/>
    <col min="29" max="29" width="30" style="5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0" customWidth="1"/>
    <col min="34" max="34" width="9.140625" style="570" customWidth="1"/>
    <col min="35" max="16384" width="9.140625" style="570"/>
  </cols>
  <sheetData>
    <row r="1" spans="1:32" s="574" customFormat="1" ht="45" customHeight="1" x14ac:dyDescent="0.2">
      <c r="A1" s="41"/>
      <c r="B1" s="41"/>
      <c r="C1" s="41"/>
      <c r="D1" s="663" t="s">
        <v>0</v>
      </c>
      <c r="E1" s="624"/>
      <c r="F1" s="624"/>
      <c r="G1" s="12" t="s">
        <v>1</v>
      </c>
      <c r="H1" s="663" t="s">
        <v>2</v>
      </c>
      <c r="I1" s="624"/>
      <c r="J1" s="624"/>
      <c r="K1" s="624"/>
      <c r="L1" s="624"/>
      <c r="M1" s="624"/>
      <c r="N1" s="624"/>
      <c r="O1" s="624"/>
      <c r="P1" s="624"/>
      <c r="Q1" s="624"/>
      <c r="R1" s="623" t="s">
        <v>3</v>
      </c>
      <c r="S1" s="624"/>
      <c r="T1" s="6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4" customFormat="1" ht="23.45" customHeight="1" x14ac:dyDescent="0.2">
      <c r="A5" s="707" t="s">
        <v>8</v>
      </c>
      <c r="B5" s="600"/>
      <c r="C5" s="601"/>
      <c r="D5" s="669"/>
      <c r="E5" s="670"/>
      <c r="F5" s="868" t="s">
        <v>9</v>
      </c>
      <c r="G5" s="601"/>
      <c r="H5" s="669" t="s">
        <v>822</v>
      </c>
      <c r="I5" s="825"/>
      <c r="J5" s="825"/>
      <c r="K5" s="825"/>
      <c r="L5" s="825"/>
      <c r="M5" s="670"/>
      <c r="N5" s="58"/>
      <c r="P5" s="24" t="s">
        <v>10</v>
      </c>
      <c r="Q5" s="878">
        <v>45813</v>
      </c>
      <c r="R5" s="703"/>
      <c r="T5" s="746" t="s">
        <v>11</v>
      </c>
      <c r="U5" s="747"/>
      <c r="V5" s="749" t="s">
        <v>12</v>
      </c>
      <c r="W5" s="703"/>
      <c r="AB5" s="51"/>
      <c r="AC5" s="51"/>
      <c r="AD5" s="51"/>
      <c r="AE5" s="51"/>
    </row>
    <row r="6" spans="1:32" s="574" customFormat="1" ht="24" customHeight="1" x14ac:dyDescent="0.2">
      <c r="A6" s="707" t="s">
        <v>13</v>
      </c>
      <c r="B6" s="600"/>
      <c r="C6" s="601"/>
      <c r="D6" s="827" t="s">
        <v>14</v>
      </c>
      <c r="E6" s="828"/>
      <c r="F6" s="828"/>
      <c r="G6" s="828"/>
      <c r="H6" s="828"/>
      <c r="I6" s="828"/>
      <c r="J6" s="828"/>
      <c r="K6" s="828"/>
      <c r="L6" s="828"/>
      <c r="M6" s="703"/>
      <c r="N6" s="59"/>
      <c r="P6" s="24" t="s">
        <v>15</v>
      </c>
      <c r="Q6" s="880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6" t="s">
        <v>16</v>
      </c>
      <c r="U6" s="747"/>
      <c r="V6" s="906" t="s">
        <v>17</v>
      </c>
      <c r="W6" s="636"/>
      <c r="AB6" s="51"/>
      <c r="AC6" s="51"/>
      <c r="AD6" s="51"/>
      <c r="AE6" s="51"/>
    </row>
    <row r="7" spans="1:32" s="574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585"/>
      <c r="U7" s="747"/>
      <c r="V7" s="907"/>
      <c r="W7" s="908"/>
      <c r="AB7" s="51"/>
      <c r="AC7" s="51"/>
      <c r="AD7" s="51"/>
      <c r="AE7" s="51"/>
    </row>
    <row r="8" spans="1:32" s="574" customFormat="1" ht="25.5" customHeight="1" x14ac:dyDescent="0.2">
      <c r="A8" s="904" t="s">
        <v>18</v>
      </c>
      <c r="B8" s="595"/>
      <c r="C8" s="596"/>
      <c r="D8" s="658" t="s">
        <v>19</v>
      </c>
      <c r="E8" s="659"/>
      <c r="F8" s="659"/>
      <c r="G8" s="659"/>
      <c r="H8" s="659"/>
      <c r="I8" s="659"/>
      <c r="J8" s="659"/>
      <c r="K8" s="659"/>
      <c r="L8" s="659"/>
      <c r="M8" s="660"/>
      <c r="N8" s="61"/>
      <c r="P8" s="24" t="s">
        <v>20</v>
      </c>
      <c r="Q8" s="712">
        <v>0.5</v>
      </c>
      <c r="R8" s="651"/>
      <c r="T8" s="585"/>
      <c r="U8" s="747"/>
      <c r="V8" s="907"/>
      <c r="W8" s="908"/>
      <c r="AB8" s="51"/>
      <c r="AC8" s="51"/>
      <c r="AD8" s="51"/>
      <c r="AE8" s="51"/>
    </row>
    <row r="9" spans="1:32" s="574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25"/>
      <c r="E9" s="614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M9" s="614"/>
      <c r="N9" s="575"/>
      <c r="P9" s="26" t="s">
        <v>21</v>
      </c>
      <c r="Q9" s="698"/>
      <c r="R9" s="699"/>
      <c r="T9" s="585"/>
      <c r="U9" s="747"/>
      <c r="V9" s="909"/>
      <c r="W9" s="910"/>
      <c r="X9" s="43"/>
      <c r="Y9" s="43"/>
      <c r="Z9" s="43"/>
      <c r="AA9" s="43"/>
      <c r="AB9" s="51"/>
      <c r="AC9" s="51"/>
      <c r="AD9" s="51"/>
      <c r="AE9" s="51"/>
    </row>
    <row r="10" spans="1:32" s="574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25"/>
      <c r="E10" s="614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11" t="str">
        <f>IFERROR(VLOOKUP($D$10,Proxy,2,FALSE),"")</f>
        <v/>
      </c>
      <c r="I10" s="585"/>
      <c r="J10" s="585"/>
      <c r="K10" s="585"/>
      <c r="L10" s="585"/>
      <c r="M10" s="585"/>
      <c r="N10" s="573"/>
      <c r="P10" s="26" t="s">
        <v>22</v>
      </c>
      <c r="Q10" s="757"/>
      <c r="R10" s="758"/>
      <c r="U10" s="24" t="s">
        <v>23</v>
      </c>
      <c r="V10" s="635" t="s">
        <v>24</v>
      </c>
      <c r="W10" s="636"/>
      <c r="X10" s="44"/>
      <c r="Y10" s="44"/>
      <c r="Z10" s="44"/>
      <c r="AA10" s="44"/>
      <c r="AB10" s="51"/>
      <c r="AC10" s="51"/>
      <c r="AD10" s="51"/>
      <c r="AE10" s="51"/>
    </row>
    <row r="11" spans="1:32" s="5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862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74" customFormat="1" ht="18.600000000000001" customHeight="1" x14ac:dyDescent="0.2">
      <c r="A12" s="731" t="s">
        <v>29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30</v>
      </c>
      <c r="Q12" s="712"/>
      <c r="R12" s="651"/>
      <c r="S12" s="23"/>
      <c r="U12" s="24"/>
      <c r="V12" s="624"/>
      <c r="W12" s="585"/>
      <c r="AB12" s="51"/>
      <c r="AC12" s="51"/>
      <c r="AD12" s="51"/>
      <c r="AE12" s="51"/>
    </row>
    <row r="13" spans="1:32" s="574" customFormat="1" ht="23.25" customHeight="1" x14ac:dyDescent="0.2">
      <c r="A13" s="731" t="s">
        <v>31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32</v>
      </c>
      <c r="Q13" s="862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4" customFormat="1" ht="18.600000000000001" customHeight="1" x14ac:dyDescent="0.2">
      <c r="A14" s="731" t="s">
        <v>33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4" customFormat="1" ht="22.5" customHeight="1" x14ac:dyDescent="0.2">
      <c r="A15" s="914" t="s">
        <v>34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722" t="s">
        <v>35</v>
      </c>
      <c r="Q15" s="624"/>
      <c r="R15" s="624"/>
      <c r="S15" s="624"/>
      <c r="T15" s="6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3"/>
      <c r="Q16" s="723"/>
      <c r="R16" s="723"/>
      <c r="S16" s="723"/>
      <c r="T16" s="7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2" t="s">
        <v>36</v>
      </c>
      <c r="B17" s="632" t="s">
        <v>37</v>
      </c>
      <c r="C17" s="718" t="s">
        <v>38</v>
      </c>
      <c r="D17" s="632" t="s">
        <v>39</v>
      </c>
      <c r="E17" s="680"/>
      <c r="F17" s="632" t="s">
        <v>40</v>
      </c>
      <c r="G17" s="632" t="s">
        <v>41</v>
      </c>
      <c r="H17" s="632" t="s">
        <v>42</v>
      </c>
      <c r="I17" s="632" t="s">
        <v>43</v>
      </c>
      <c r="J17" s="632" t="s">
        <v>44</v>
      </c>
      <c r="K17" s="632" t="s">
        <v>45</v>
      </c>
      <c r="L17" s="632" t="s">
        <v>46</v>
      </c>
      <c r="M17" s="632" t="s">
        <v>47</v>
      </c>
      <c r="N17" s="632" t="s">
        <v>48</v>
      </c>
      <c r="O17" s="632" t="s">
        <v>49</v>
      </c>
      <c r="P17" s="632" t="s">
        <v>50</v>
      </c>
      <c r="Q17" s="679"/>
      <c r="R17" s="679"/>
      <c r="S17" s="679"/>
      <c r="T17" s="680"/>
      <c r="U17" s="901" t="s">
        <v>51</v>
      </c>
      <c r="V17" s="601"/>
      <c r="W17" s="632" t="s">
        <v>52</v>
      </c>
      <c r="X17" s="632" t="s">
        <v>53</v>
      </c>
      <c r="Y17" s="902" t="s">
        <v>54</v>
      </c>
      <c r="Z17" s="806" t="s">
        <v>55</v>
      </c>
      <c r="AA17" s="797" t="s">
        <v>56</v>
      </c>
      <c r="AB17" s="797" t="s">
        <v>57</v>
      </c>
      <c r="AC17" s="797" t="s">
        <v>58</v>
      </c>
      <c r="AD17" s="797" t="s">
        <v>59</v>
      </c>
      <c r="AE17" s="863"/>
      <c r="AF17" s="864"/>
      <c r="AG17" s="66"/>
      <c r="BD17" s="65" t="s">
        <v>60</v>
      </c>
    </row>
    <row r="18" spans="1:68" ht="14.25" customHeight="1" x14ac:dyDescent="0.2">
      <c r="A18" s="633"/>
      <c r="B18" s="633"/>
      <c r="C18" s="633"/>
      <c r="D18" s="681"/>
      <c r="E18" s="683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33"/>
      <c r="X18" s="633"/>
      <c r="Y18" s="903"/>
      <c r="Z18" s="807"/>
      <c r="AA18" s="798"/>
      <c r="AB18" s="798"/>
      <c r="AC18" s="798"/>
      <c r="AD18" s="865"/>
      <c r="AE18" s="866"/>
      <c r="AF18" s="867"/>
      <c r="AG18" s="66"/>
      <c r="BD18" s="65"/>
    </row>
    <row r="19" spans="1:68" ht="27.75" hidden="1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60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1"/>
      <c r="AB20" s="571"/>
      <c r="AC20" s="571"/>
    </row>
    <row r="21" spans="1:68" ht="14.25" hidden="1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2"/>
      <c r="AB21" s="572"/>
      <c r="AC21" s="572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12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2"/>
      <c r="AB25" s="572"/>
      <c r="AC25" s="572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2"/>
      <c r="AB34" s="572"/>
      <c r="AC34" s="572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5" t="s">
        <v>101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60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1"/>
      <c r="AB39" s="571"/>
      <c r="AC39" s="571"/>
    </row>
    <row r="40" spans="1:68" ht="14.25" hidden="1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2"/>
      <c r="AB40" s="572"/>
      <c r="AC40" s="572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250</v>
      </c>
      <c r="Y41" s="57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40</v>
      </c>
      <c r="Y42" s="578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4" t="s">
        <v>72</v>
      </c>
      <c r="Q45" s="595"/>
      <c r="R45" s="595"/>
      <c r="S45" s="595"/>
      <c r="T45" s="595"/>
      <c r="U45" s="595"/>
      <c r="V45" s="596"/>
      <c r="W45" s="37" t="s">
        <v>73</v>
      </c>
      <c r="X45" s="579">
        <f>IFERROR(X41/H41,"0")+IFERROR(X42/H42,"0")+IFERROR(X43/H43,"0")+IFERROR(X44/H44,"0")</f>
        <v>33.148148148148145</v>
      </c>
      <c r="Y45" s="579">
        <f>IFERROR(Y41/H41,"0")+IFERROR(Y42/H42,"0")+IFERROR(Y43/H43,"0")+IFERROR(Y44/H44,"0")</f>
        <v>34</v>
      </c>
      <c r="Z45" s="579">
        <f>IFERROR(IF(Z41="",0,Z41),"0")+IFERROR(IF(Z42="",0,Z42),"0")+IFERROR(IF(Z43="",0,Z43),"0")+IFERROR(IF(Z44="",0,Z44),"0")</f>
        <v>0.54571999999999998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4" t="s">
        <v>72</v>
      </c>
      <c r="Q46" s="595"/>
      <c r="R46" s="595"/>
      <c r="S46" s="595"/>
      <c r="T46" s="595"/>
      <c r="U46" s="595"/>
      <c r="V46" s="596"/>
      <c r="W46" s="37" t="s">
        <v>70</v>
      </c>
      <c r="X46" s="579">
        <f>IFERROR(SUM(X41:X44),"0")</f>
        <v>290</v>
      </c>
      <c r="Y46" s="579">
        <f>IFERROR(SUM(Y41:Y44),"0")</f>
        <v>299.20000000000005</v>
      </c>
      <c r="Z46" s="37"/>
      <c r="AA46" s="580"/>
      <c r="AB46" s="580"/>
      <c r="AC46" s="580"/>
    </row>
    <row r="47" spans="1:68" ht="14.25" hidden="1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2"/>
      <c r="AB47" s="572"/>
      <c r="AC47" s="572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9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4" t="s">
        <v>72</v>
      </c>
      <c r="Q49" s="595"/>
      <c r="R49" s="595"/>
      <c r="S49" s="595"/>
      <c r="T49" s="595"/>
      <c r="U49" s="595"/>
      <c r="V49" s="596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4" t="s">
        <v>72</v>
      </c>
      <c r="Q50" s="595"/>
      <c r="R50" s="595"/>
      <c r="S50" s="595"/>
      <c r="T50" s="595"/>
      <c r="U50" s="595"/>
      <c r="V50" s="596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60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1"/>
      <c r="AB51" s="571"/>
      <c r="AC51" s="571"/>
    </row>
    <row r="52" spans="1:68" ht="14.25" hidden="1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2"/>
      <c r="AB52" s="572"/>
      <c r="AC52" s="572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3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4" t="s">
        <v>72</v>
      </c>
      <c r="Q59" s="595"/>
      <c r="R59" s="595"/>
      <c r="S59" s="595"/>
      <c r="T59" s="595"/>
      <c r="U59" s="595"/>
      <c r="V59" s="596"/>
      <c r="W59" s="37" t="s">
        <v>73</v>
      </c>
      <c r="X59" s="579">
        <f>IFERROR(X53/H53,"0")+IFERROR(X54/H54,"0")+IFERROR(X55/H55,"0")+IFERROR(X56/H56,"0")+IFERROR(X57/H57,"0")+IFERROR(X58/H58,"0")</f>
        <v>18.518518518518519</v>
      </c>
      <c r="Y59" s="579">
        <f>IFERROR(Y53/H53,"0")+IFERROR(Y54/H54,"0")+IFERROR(Y55/H55,"0")+IFERROR(Y56/H56,"0")+IFERROR(Y57/H57,"0")+IFERROR(Y58/H58,"0")</f>
        <v>19</v>
      </c>
      <c r="Z59" s="579">
        <f>IFERROR(IF(Z53="",0,Z53),"0")+IFERROR(IF(Z54="",0,Z54),"0")+IFERROR(IF(Z55="",0,Z55),"0")+IFERROR(IF(Z56="",0,Z56),"0")+IFERROR(IF(Z57="",0,Z57),"0")+IFERROR(IF(Z58="",0,Z58),"0")</f>
        <v>0.36062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4" t="s">
        <v>72</v>
      </c>
      <c r="Q60" s="595"/>
      <c r="R60" s="595"/>
      <c r="S60" s="595"/>
      <c r="T60" s="595"/>
      <c r="U60" s="595"/>
      <c r="V60" s="596"/>
      <c r="W60" s="37" t="s">
        <v>70</v>
      </c>
      <c r="X60" s="579">
        <f>IFERROR(SUM(X53:X58),"0")</f>
        <v>200</v>
      </c>
      <c r="Y60" s="579">
        <f>IFERROR(SUM(Y53:Y58),"0")</f>
        <v>205.20000000000002</v>
      </c>
      <c r="Z60" s="37"/>
      <c r="AA60" s="580"/>
      <c r="AB60" s="580"/>
      <c r="AC60" s="580"/>
    </row>
    <row r="61" spans="1:68" ht="14.25" hidden="1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2"/>
      <c r="AB61" s="572"/>
      <c r="AC61" s="572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691</v>
      </c>
      <c r="Y62" s="578">
        <f>IFERROR(IF(X62="",0,CEILING((X62/$H62),1)*$H62),"")</f>
        <v>691.2</v>
      </c>
      <c r="Z62" s="36">
        <f>IFERROR(IF(Y62=0,"",ROUNDUP(Y62/H62,0)*0.01898),"")</f>
        <v>1.21472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718.83194444444439</v>
      </c>
      <c r="BN62" s="64">
        <f>IFERROR(Y62*I62/H62,"0")</f>
        <v>719.04</v>
      </c>
      <c r="BO62" s="64">
        <f>IFERROR(1/J62*(X62/H62),"0")</f>
        <v>0.99971064814814803</v>
      </c>
      <c r="BP62" s="64">
        <f>IFERROR(1/J62*(Y62/H62),"0")</f>
        <v>1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63</v>
      </c>
      <c r="Y65" s="578">
        <f>IFERROR(IF(X65="",0,CEILING((X65/$H65),1)*$H65),"")</f>
        <v>64.800000000000011</v>
      </c>
      <c r="Z65" s="36">
        <f>IFERROR(IF(Y65=0,"",ROUNDUP(Y65/H65,0)*0.00651),"")</f>
        <v>0.15623999999999999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67.199999999999989</v>
      </c>
      <c r="BN65" s="64">
        <f>IFERROR(Y65*I65/H65,"0")</f>
        <v>69.12</v>
      </c>
      <c r="BO65" s="64">
        <f>IFERROR(1/J65*(X65/H65),"0")</f>
        <v>0.12820512820512822</v>
      </c>
      <c r="BP65" s="64">
        <f>IFERROR(1/J65*(Y65/H65),"0")</f>
        <v>0.1318681318681319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4" t="s">
        <v>72</v>
      </c>
      <c r="Q66" s="595"/>
      <c r="R66" s="595"/>
      <c r="S66" s="595"/>
      <c r="T66" s="595"/>
      <c r="U66" s="595"/>
      <c r="V66" s="596"/>
      <c r="W66" s="37" t="s">
        <v>73</v>
      </c>
      <c r="X66" s="579">
        <f>IFERROR(X62/H62,"0")+IFERROR(X63/H63,"0")+IFERROR(X64/H64,"0")+IFERROR(X65/H65,"0")</f>
        <v>87.31481481481481</v>
      </c>
      <c r="Y66" s="579">
        <f>IFERROR(Y62/H62,"0")+IFERROR(Y63/H63,"0")+IFERROR(Y64/H64,"0")+IFERROR(Y65/H65,"0")</f>
        <v>88</v>
      </c>
      <c r="Z66" s="579">
        <f>IFERROR(IF(Z62="",0,Z62),"0")+IFERROR(IF(Z63="",0,Z63),"0")+IFERROR(IF(Z64="",0,Z64),"0")+IFERROR(IF(Z65="",0,Z65),"0")</f>
        <v>1.37096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4" t="s">
        <v>72</v>
      </c>
      <c r="Q67" s="595"/>
      <c r="R67" s="595"/>
      <c r="S67" s="595"/>
      <c r="T67" s="595"/>
      <c r="U67" s="595"/>
      <c r="V67" s="596"/>
      <c r="W67" s="37" t="s">
        <v>70</v>
      </c>
      <c r="X67" s="579">
        <f>IFERROR(SUM(X62:X65),"0")</f>
        <v>754</v>
      </c>
      <c r="Y67" s="579">
        <f>IFERROR(SUM(Y62:Y65),"0")</f>
        <v>756</v>
      </c>
      <c r="Z67" s="37"/>
      <c r="AA67" s="580"/>
      <c r="AB67" s="580"/>
      <c r="AC67" s="580"/>
    </row>
    <row r="68" spans="1:68" ht="14.25" hidden="1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2"/>
      <c r="AB68" s="572"/>
      <c r="AC68" s="572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4" t="s">
        <v>72</v>
      </c>
      <c r="Q72" s="595"/>
      <c r="R72" s="595"/>
      <c r="S72" s="595"/>
      <c r="T72" s="595"/>
      <c r="U72" s="595"/>
      <c r="V72" s="596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4" t="s">
        <v>72</v>
      </c>
      <c r="Q73" s="595"/>
      <c r="R73" s="595"/>
      <c r="S73" s="595"/>
      <c r="T73" s="595"/>
      <c r="U73" s="595"/>
      <c r="V73" s="596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2"/>
      <c r="AB74" s="572"/>
      <c r="AC74" s="572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4" t="s">
        <v>72</v>
      </c>
      <c r="Q81" s="595"/>
      <c r="R81" s="595"/>
      <c r="S81" s="595"/>
      <c r="T81" s="595"/>
      <c r="U81" s="595"/>
      <c r="V81" s="596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4" t="s">
        <v>72</v>
      </c>
      <c r="Q82" s="595"/>
      <c r="R82" s="595"/>
      <c r="S82" s="595"/>
      <c r="T82" s="595"/>
      <c r="U82" s="595"/>
      <c r="V82" s="596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2"/>
      <c r="AB83" s="572"/>
      <c r="AC83" s="572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9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4" t="s">
        <v>72</v>
      </c>
      <c r="Q86" s="595"/>
      <c r="R86" s="595"/>
      <c r="S86" s="595"/>
      <c r="T86" s="595"/>
      <c r="U86" s="595"/>
      <c r="V86" s="596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4" t="s">
        <v>72</v>
      </c>
      <c r="Q87" s="595"/>
      <c r="R87" s="595"/>
      <c r="S87" s="595"/>
      <c r="T87" s="595"/>
      <c r="U87" s="595"/>
      <c r="V87" s="596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60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1"/>
      <c r="AB88" s="571"/>
      <c r="AC88" s="571"/>
    </row>
    <row r="89" spans="1:68" ht="14.25" hidden="1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2"/>
      <c r="AB89" s="572"/>
      <c r="AC89" s="572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8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120</v>
      </c>
      <c r="Y90" s="578">
        <f>IFERROR(IF(X90="",0,CEILING((X90/$H90),1)*$H90),"")</f>
        <v>129.60000000000002</v>
      </c>
      <c r="Z90" s="36">
        <f>IFERROR(IF(Y90=0,"",ROUNDUP(Y90/H90,0)*0.01898),"")</f>
        <v>0.22776000000000002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124.83333333333331</v>
      </c>
      <c r="BN90" s="64">
        <f>IFERROR(Y90*I90/H90,"0")</f>
        <v>134.82000000000002</v>
      </c>
      <c r="BO90" s="64">
        <f>IFERROR(1/J90*(X90/H90),"0")</f>
        <v>0.1736111111111111</v>
      </c>
      <c r="BP90" s="64">
        <f>IFERROR(1/J90*(Y90/H90),"0")</f>
        <v>0.18750000000000003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5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45</v>
      </c>
      <c r="Y92" s="578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4" t="s">
        <v>72</v>
      </c>
      <c r="Q93" s="595"/>
      <c r="R93" s="595"/>
      <c r="S93" s="595"/>
      <c r="T93" s="595"/>
      <c r="U93" s="595"/>
      <c r="V93" s="596"/>
      <c r="W93" s="37" t="s">
        <v>73</v>
      </c>
      <c r="X93" s="579">
        <f>IFERROR(X90/H90,"0")+IFERROR(X91/H91,"0")+IFERROR(X92/H92,"0")</f>
        <v>21.111111111111111</v>
      </c>
      <c r="Y93" s="579">
        <f>IFERROR(Y90/H90,"0")+IFERROR(Y91/H91,"0")+IFERROR(Y92/H92,"0")</f>
        <v>22</v>
      </c>
      <c r="Z93" s="579">
        <f>IFERROR(IF(Z90="",0,Z90),"0")+IFERROR(IF(Z91="",0,Z91),"0")+IFERROR(IF(Z92="",0,Z92),"0")</f>
        <v>0.31796000000000002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4" t="s">
        <v>72</v>
      </c>
      <c r="Q94" s="595"/>
      <c r="R94" s="595"/>
      <c r="S94" s="595"/>
      <c r="T94" s="595"/>
      <c r="U94" s="595"/>
      <c r="V94" s="596"/>
      <c r="W94" s="37" t="s">
        <v>70</v>
      </c>
      <c r="X94" s="579">
        <f>IFERROR(SUM(X90:X92),"0")</f>
        <v>165</v>
      </c>
      <c r="Y94" s="579">
        <f>IFERROR(SUM(Y90:Y92),"0")</f>
        <v>174.60000000000002</v>
      </c>
      <c r="Z94" s="37"/>
      <c r="AA94" s="580"/>
      <c r="AB94" s="580"/>
      <c r="AC94" s="580"/>
    </row>
    <row r="95" spans="1:68" ht="14.25" hidden="1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2"/>
      <c r="AB95" s="572"/>
      <c r="AC95" s="572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6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7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65</v>
      </c>
      <c r="Y101" s="578">
        <f t="shared" si="16"/>
        <v>65.34</v>
      </c>
      <c r="Z101" s="36">
        <f>IFERROR(IF(Y101=0,"",ROUNDUP(Y101/H101,0)*0.00651),"")</f>
        <v>0.21482999999999999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73.469696969696969</v>
      </c>
      <c r="BN101" s="64">
        <f t="shared" si="18"/>
        <v>73.853999999999999</v>
      </c>
      <c r="BO101" s="64">
        <f t="shared" si="19"/>
        <v>0.18037518037518041</v>
      </c>
      <c r="BP101" s="64">
        <f t="shared" si="20"/>
        <v>0.18131868131868134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4" t="s">
        <v>72</v>
      </c>
      <c r="Q103" s="595"/>
      <c r="R103" s="595"/>
      <c r="S103" s="595"/>
      <c r="T103" s="595"/>
      <c r="U103" s="595"/>
      <c r="V103" s="596"/>
      <c r="W103" s="37" t="s">
        <v>73</v>
      </c>
      <c r="X103" s="579">
        <f>IFERROR(X96/H96,"0")+IFERROR(X97/H97,"0")+IFERROR(X98/H98,"0")+IFERROR(X99/H99,"0")+IFERROR(X100/H100,"0")+IFERROR(X101/H101,"0")+IFERROR(X102/H102,"0")</f>
        <v>32.828282828282831</v>
      </c>
      <c r="Y103" s="579">
        <f>IFERROR(Y96/H96,"0")+IFERROR(Y97/H97,"0")+IFERROR(Y98/H98,"0")+IFERROR(Y99/H99,"0")+IFERROR(Y100/H100,"0")+IFERROR(Y101/H101,"0")+IFERROR(Y102/H102,"0")</f>
        <v>33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0.21482999999999999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4" t="s">
        <v>72</v>
      </c>
      <c r="Q104" s="595"/>
      <c r="R104" s="595"/>
      <c r="S104" s="595"/>
      <c r="T104" s="595"/>
      <c r="U104" s="595"/>
      <c r="V104" s="596"/>
      <c r="W104" s="37" t="s">
        <v>70</v>
      </c>
      <c r="X104" s="579">
        <f>IFERROR(SUM(X96:X102),"0")</f>
        <v>65</v>
      </c>
      <c r="Y104" s="579">
        <f>IFERROR(SUM(Y96:Y102),"0")</f>
        <v>65.34</v>
      </c>
      <c r="Z104" s="37"/>
      <c r="AA104" s="580"/>
      <c r="AB104" s="580"/>
      <c r="AC104" s="580"/>
    </row>
    <row r="105" spans="1:68" ht="16.5" hidden="1" customHeight="1" x14ac:dyDescent="0.25">
      <c r="A105" s="60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1"/>
      <c r="AB105" s="571"/>
      <c r="AC105" s="571"/>
    </row>
    <row r="106" spans="1:68" ht="14.25" hidden="1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2"/>
      <c r="AB106" s="572"/>
      <c r="AC106" s="572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7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30</v>
      </c>
      <c r="Y107" s="578">
        <f>IFERROR(IF(X107="",0,CEILING((X107/$H107),1)*$H107),"")</f>
        <v>32.400000000000006</v>
      </c>
      <c r="Z107" s="36">
        <f>IFERROR(IF(Y107=0,"",ROUNDUP(Y107/H107,0)*0.01898),"")</f>
        <v>5.6940000000000004E-2</v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31.208333333333329</v>
      </c>
      <c r="BN107" s="64">
        <f>IFERROR(Y107*I107/H107,"0")</f>
        <v>33.705000000000005</v>
      </c>
      <c r="BO107" s="64">
        <f>IFERROR(1/J107*(X107/H107),"0")</f>
        <v>4.3402777777777776E-2</v>
      </c>
      <c r="BP107" s="64">
        <f>IFERROR(1/J107*(Y107/H107),"0")</f>
        <v>4.6875000000000007E-2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4" t="s">
        <v>72</v>
      </c>
      <c r="Q111" s="595"/>
      <c r="R111" s="595"/>
      <c r="S111" s="595"/>
      <c r="T111" s="595"/>
      <c r="U111" s="595"/>
      <c r="V111" s="596"/>
      <c r="W111" s="37" t="s">
        <v>73</v>
      </c>
      <c r="X111" s="579">
        <f>IFERROR(X107/H107,"0")+IFERROR(X108/H108,"0")+IFERROR(X109/H109,"0")+IFERROR(X110/H110,"0")</f>
        <v>2.7777777777777777</v>
      </c>
      <c r="Y111" s="579">
        <f>IFERROR(Y107/H107,"0")+IFERROR(Y108/H108,"0")+IFERROR(Y109/H109,"0")+IFERROR(Y110/H110,"0")</f>
        <v>3.0000000000000004</v>
      </c>
      <c r="Z111" s="579">
        <f>IFERROR(IF(Z107="",0,Z107),"0")+IFERROR(IF(Z108="",0,Z108),"0")+IFERROR(IF(Z109="",0,Z109),"0")+IFERROR(IF(Z110="",0,Z110),"0")</f>
        <v>5.6940000000000004E-2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4" t="s">
        <v>72</v>
      </c>
      <c r="Q112" s="595"/>
      <c r="R112" s="595"/>
      <c r="S112" s="595"/>
      <c r="T112" s="595"/>
      <c r="U112" s="595"/>
      <c r="V112" s="596"/>
      <c r="W112" s="37" t="s">
        <v>70</v>
      </c>
      <c r="X112" s="579">
        <f>IFERROR(SUM(X107:X110),"0")</f>
        <v>30</v>
      </c>
      <c r="Y112" s="579">
        <f>IFERROR(SUM(Y107:Y110),"0")</f>
        <v>32.400000000000006</v>
      </c>
      <c r="Z112" s="37"/>
      <c r="AA112" s="580"/>
      <c r="AB112" s="580"/>
      <c r="AC112" s="580"/>
    </row>
    <row r="113" spans="1:68" ht="14.25" hidden="1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2"/>
      <c r="AB113" s="572"/>
      <c r="AC113" s="572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6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4" t="s">
        <v>72</v>
      </c>
      <c r="Q117" s="595"/>
      <c r="R117" s="595"/>
      <c r="S117" s="595"/>
      <c r="T117" s="595"/>
      <c r="U117" s="595"/>
      <c r="V117" s="596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4" t="s">
        <v>72</v>
      </c>
      <c r="Q118" s="595"/>
      <c r="R118" s="595"/>
      <c r="S118" s="595"/>
      <c r="T118" s="595"/>
      <c r="U118" s="595"/>
      <c r="V118" s="596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2"/>
      <c r="AB119" s="572"/>
      <c r="AC119" s="572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7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100</v>
      </c>
      <c r="Y121" s="578">
        <f t="shared" si="21"/>
        <v>105.3</v>
      </c>
      <c r="Z121" s="36">
        <f>IFERROR(IF(Y121=0,"",ROUNDUP(Y121/H121,0)*0.01898),"")</f>
        <v>0.24674000000000001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106.33333333333333</v>
      </c>
      <c r="BN121" s="64">
        <f t="shared" si="23"/>
        <v>111.96900000000001</v>
      </c>
      <c r="BO121" s="64">
        <f t="shared" si="24"/>
        <v>0.19290123456790123</v>
      </c>
      <c r="BP121" s="64">
        <f t="shared" si="25"/>
        <v>0.203125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83</v>
      </c>
      <c r="Y122" s="578">
        <f t="shared" si="21"/>
        <v>83.16</v>
      </c>
      <c r="Z122" s="36">
        <f>IFERROR(IF(Y122=0,"",ROUNDUP(Y122/H122,0)*0.00651),"")</f>
        <v>0.27342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93.312121212121212</v>
      </c>
      <c r="BN122" s="64">
        <f t="shared" si="23"/>
        <v>93.492000000000004</v>
      </c>
      <c r="BO122" s="64">
        <f t="shared" si="24"/>
        <v>0.23032523032523033</v>
      </c>
      <c r="BP122" s="64">
        <f t="shared" si="25"/>
        <v>0.23076923076923078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7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4" t="s">
        <v>72</v>
      </c>
      <c r="Q126" s="595"/>
      <c r="R126" s="595"/>
      <c r="S126" s="595"/>
      <c r="T126" s="595"/>
      <c r="U126" s="595"/>
      <c r="V126" s="596"/>
      <c r="W126" s="37" t="s">
        <v>73</v>
      </c>
      <c r="X126" s="579">
        <f>IFERROR(X120/H120,"0")+IFERROR(X121/H121,"0")+IFERROR(X122/H122,"0")+IFERROR(X123/H123,"0")+IFERROR(X124/H124,"0")+IFERROR(X125/H125,"0")</f>
        <v>54.264870931537594</v>
      </c>
      <c r="Y126" s="579">
        <f>IFERROR(Y120/H120,"0")+IFERROR(Y121/H121,"0")+IFERROR(Y122/H122,"0")+IFERROR(Y123/H123,"0")+IFERROR(Y124/H124,"0")+IFERROR(Y125/H125,"0")</f>
        <v>55</v>
      </c>
      <c r="Z126" s="579">
        <f>IFERROR(IF(Z120="",0,Z120),"0")+IFERROR(IF(Z121="",0,Z121),"0")+IFERROR(IF(Z122="",0,Z122),"0")+IFERROR(IF(Z123="",0,Z123),"0")+IFERROR(IF(Z124="",0,Z124),"0")+IFERROR(IF(Z125="",0,Z125),"0")</f>
        <v>0.52015999999999996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4" t="s">
        <v>72</v>
      </c>
      <c r="Q127" s="595"/>
      <c r="R127" s="595"/>
      <c r="S127" s="595"/>
      <c r="T127" s="595"/>
      <c r="U127" s="595"/>
      <c r="V127" s="596"/>
      <c r="W127" s="37" t="s">
        <v>70</v>
      </c>
      <c r="X127" s="579">
        <f>IFERROR(SUM(X120:X125),"0")</f>
        <v>183</v>
      </c>
      <c r="Y127" s="579">
        <f>IFERROR(SUM(Y120:Y125),"0")</f>
        <v>188.45999999999998</v>
      </c>
      <c r="Z127" s="37"/>
      <c r="AA127" s="580"/>
      <c r="AB127" s="580"/>
      <c r="AC127" s="580"/>
    </row>
    <row r="128" spans="1:68" ht="14.25" hidden="1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2"/>
      <c r="AB128" s="572"/>
      <c r="AC128" s="572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4" t="s">
        <v>72</v>
      </c>
      <c r="Q131" s="595"/>
      <c r="R131" s="595"/>
      <c r="S131" s="595"/>
      <c r="T131" s="595"/>
      <c r="U131" s="595"/>
      <c r="V131" s="596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4" t="s">
        <v>72</v>
      </c>
      <c r="Q132" s="595"/>
      <c r="R132" s="595"/>
      <c r="S132" s="595"/>
      <c r="T132" s="595"/>
      <c r="U132" s="595"/>
      <c r="V132" s="596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60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1"/>
      <c r="AB133" s="571"/>
      <c r="AC133" s="571"/>
    </row>
    <row r="134" spans="1:68" ht="14.25" hidden="1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2"/>
      <c r="AB134" s="572"/>
      <c r="AC134" s="572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4" t="s">
        <v>72</v>
      </c>
      <c r="Q137" s="595"/>
      <c r="R137" s="595"/>
      <c r="S137" s="595"/>
      <c r="T137" s="595"/>
      <c r="U137" s="595"/>
      <c r="V137" s="596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4" t="s">
        <v>72</v>
      </c>
      <c r="Q138" s="595"/>
      <c r="R138" s="595"/>
      <c r="S138" s="595"/>
      <c r="T138" s="595"/>
      <c r="U138" s="595"/>
      <c r="V138" s="596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2"/>
      <c r="AB139" s="572"/>
      <c r="AC139" s="572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4" t="s">
        <v>72</v>
      </c>
      <c r="Q142" s="595"/>
      <c r="R142" s="595"/>
      <c r="S142" s="595"/>
      <c r="T142" s="595"/>
      <c r="U142" s="595"/>
      <c r="V142" s="596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4" t="s">
        <v>72</v>
      </c>
      <c r="Q143" s="595"/>
      <c r="R143" s="595"/>
      <c r="S143" s="595"/>
      <c r="T143" s="595"/>
      <c r="U143" s="595"/>
      <c r="V143" s="596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2"/>
      <c r="AB144" s="572"/>
      <c r="AC144" s="572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5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4" t="s">
        <v>72</v>
      </c>
      <c r="Q147" s="595"/>
      <c r="R147" s="595"/>
      <c r="S147" s="595"/>
      <c r="T147" s="595"/>
      <c r="U147" s="595"/>
      <c r="V147" s="596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4" t="s">
        <v>72</v>
      </c>
      <c r="Q148" s="595"/>
      <c r="R148" s="595"/>
      <c r="S148" s="595"/>
      <c r="T148" s="595"/>
      <c r="U148" s="595"/>
      <c r="V148" s="596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60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1"/>
      <c r="AB149" s="571"/>
      <c r="AC149" s="571"/>
    </row>
    <row r="150" spans="1:68" ht="14.25" hidden="1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2"/>
      <c r="AB150" s="572"/>
      <c r="AC150" s="572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8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40</v>
      </c>
      <c r="Y151" s="578">
        <f>IFERROR(IF(X151="",0,CEILING((X151/$H151),1)*$H151),"")</f>
        <v>40</v>
      </c>
      <c r="Z151" s="36">
        <f>IFERROR(IF(Y151=0,"",ROUNDUP(Y151/H151,0)*0.00902),"")</f>
        <v>9.0200000000000002E-2</v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42.1</v>
      </c>
      <c r="BN151" s="64">
        <f>IFERROR(Y151*I151/H151,"0")</f>
        <v>42.1</v>
      </c>
      <c r="BO151" s="64">
        <f>IFERROR(1/J151*(X151/H151),"0")</f>
        <v>7.575757575757576E-2</v>
      </c>
      <c r="BP151" s="64">
        <f>IFERROR(1/J151*(Y151/H151),"0")</f>
        <v>7.575757575757576E-2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4" t="s">
        <v>72</v>
      </c>
      <c r="Q152" s="595"/>
      <c r="R152" s="595"/>
      <c r="S152" s="595"/>
      <c r="T152" s="595"/>
      <c r="U152" s="595"/>
      <c r="V152" s="596"/>
      <c r="W152" s="37" t="s">
        <v>73</v>
      </c>
      <c r="X152" s="579">
        <f>IFERROR(X151/H151,"0")</f>
        <v>10</v>
      </c>
      <c r="Y152" s="579">
        <f>IFERROR(Y151/H151,"0")</f>
        <v>10</v>
      </c>
      <c r="Z152" s="579">
        <f>IFERROR(IF(Z151="",0,Z151),"0")</f>
        <v>9.0200000000000002E-2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4" t="s">
        <v>72</v>
      </c>
      <c r="Q153" s="595"/>
      <c r="R153" s="595"/>
      <c r="S153" s="595"/>
      <c r="T153" s="595"/>
      <c r="U153" s="595"/>
      <c r="V153" s="596"/>
      <c r="W153" s="37" t="s">
        <v>70</v>
      </c>
      <c r="X153" s="579">
        <f>IFERROR(SUM(X151:X151),"0")</f>
        <v>40</v>
      </c>
      <c r="Y153" s="579">
        <f>IFERROR(SUM(Y151:Y151),"0")</f>
        <v>40</v>
      </c>
      <c r="Z153" s="37"/>
      <c r="AA153" s="580"/>
      <c r="AB153" s="580"/>
      <c r="AC153" s="580"/>
    </row>
    <row r="154" spans="1:68" ht="14.25" hidden="1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2"/>
      <c r="AB154" s="572"/>
      <c r="AC154" s="572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4" t="s">
        <v>72</v>
      </c>
      <c r="Q158" s="595"/>
      <c r="R158" s="595"/>
      <c r="S158" s="595"/>
      <c r="T158" s="595"/>
      <c r="U158" s="595"/>
      <c r="V158" s="596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4" t="s">
        <v>72</v>
      </c>
      <c r="Q159" s="595"/>
      <c r="R159" s="595"/>
      <c r="S159" s="595"/>
      <c r="T159" s="595"/>
      <c r="U159" s="595"/>
      <c r="V159" s="596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5" t="s">
        <v>271</v>
      </c>
      <c r="B160" s="606"/>
      <c r="C160" s="606"/>
      <c r="D160" s="606"/>
      <c r="E160" s="606"/>
      <c r="F160" s="606"/>
      <c r="G160" s="606"/>
      <c r="H160" s="606"/>
      <c r="I160" s="606"/>
      <c r="J160" s="606"/>
      <c r="K160" s="606"/>
      <c r="L160" s="606"/>
      <c r="M160" s="606"/>
      <c r="N160" s="606"/>
      <c r="O160" s="606"/>
      <c r="P160" s="606"/>
      <c r="Q160" s="606"/>
      <c r="R160" s="606"/>
      <c r="S160" s="606"/>
      <c r="T160" s="606"/>
      <c r="U160" s="606"/>
      <c r="V160" s="606"/>
      <c r="W160" s="606"/>
      <c r="X160" s="606"/>
      <c r="Y160" s="606"/>
      <c r="Z160" s="606"/>
      <c r="AA160" s="48"/>
      <c r="AB160" s="48"/>
      <c r="AC160" s="48"/>
    </row>
    <row r="161" spans="1:68" ht="16.5" hidden="1" customHeight="1" x14ac:dyDescent="0.25">
      <c r="A161" s="60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1"/>
      <c r="AB161" s="571"/>
      <c r="AC161" s="571"/>
    </row>
    <row r="162" spans="1:68" ht="14.25" hidden="1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2"/>
      <c r="AB162" s="572"/>
      <c r="AC162" s="572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4" t="s">
        <v>72</v>
      </c>
      <c r="Q164" s="595"/>
      <c r="R164" s="595"/>
      <c r="S164" s="595"/>
      <c r="T164" s="595"/>
      <c r="U164" s="595"/>
      <c r="V164" s="596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4" t="s">
        <v>72</v>
      </c>
      <c r="Q165" s="595"/>
      <c r="R165" s="595"/>
      <c r="S165" s="595"/>
      <c r="T165" s="595"/>
      <c r="U165" s="595"/>
      <c r="V165" s="596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2"/>
      <c r="AB166" s="572"/>
      <c r="AC166" s="572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53</v>
      </c>
      <c r="Y170" s="578">
        <f t="shared" si="26"/>
        <v>54.6</v>
      </c>
      <c r="Z170" s="36">
        <f>IFERROR(IF(Y170=0,"",ROUNDUP(Y170/H170,0)*0.00502),"")</f>
        <v>0.13052</v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56.280952380952378</v>
      </c>
      <c r="BN170" s="64">
        <f t="shared" si="28"/>
        <v>57.98</v>
      </c>
      <c r="BO170" s="64">
        <f t="shared" si="29"/>
        <v>0.10785510785510787</v>
      </c>
      <c r="BP170" s="64">
        <f t="shared" si="30"/>
        <v>0.11111111111111112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54</v>
      </c>
      <c r="Y171" s="578">
        <f t="shared" si="26"/>
        <v>54.6</v>
      </c>
      <c r="Z171" s="36">
        <f>IFERROR(IF(Y171=0,"",ROUNDUP(Y171/H171,0)*0.00502),"")</f>
        <v>0.13052</v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57.342857142857142</v>
      </c>
      <c r="BN171" s="64">
        <f t="shared" si="28"/>
        <v>57.98</v>
      </c>
      <c r="BO171" s="64">
        <f t="shared" si="29"/>
        <v>0.10989010989010989</v>
      </c>
      <c r="BP171" s="64">
        <f t="shared" si="30"/>
        <v>0.11111111111111112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8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4" t="s">
        <v>72</v>
      </c>
      <c r="Q176" s="595"/>
      <c r="R176" s="595"/>
      <c r="S176" s="595"/>
      <c r="T176" s="595"/>
      <c r="U176" s="595"/>
      <c r="V176" s="596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50.952380952380949</v>
      </c>
      <c r="Y176" s="579">
        <f>IFERROR(Y167/H167,"0")+IFERROR(Y168/H168,"0")+IFERROR(Y169/H169,"0")+IFERROR(Y170/H170,"0")+IFERROR(Y171/H171,"0")+IFERROR(Y172/H172,"0")+IFERROR(Y173/H173,"0")+IFERROR(Y174/H174,"0")+IFERROR(Y175/H175,"0")</f>
        <v>52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0.26103999999999999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4" t="s">
        <v>72</v>
      </c>
      <c r="Q177" s="595"/>
      <c r="R177" s="595"/>
      <c r="S177" s="595"/>
      <c r="T177" s="595"/>
      <c r="U177" s="595"/>
      <c r="V177" s="596"/>
      <c r="W177" s="37" t="s">
        <v>70</v>
      </c>
      <c r="X177" s="579">
        <f>IFERROR(SUM(X167:X175),"0")</f>
        <v>107</v>
      </c>
      <c r="Y177" s="579">
        <f>IFERROR(SUM(Y167:Y175),"0")</f>
        <v>109.2</v>
      </c>
      <c r="Z177" s="37"/>
      <c r="AA177" s="580"/>
      <c r="AB177" s="580"/>
      <c r="AC177" s="580"/>
    </row>
    <row r="178" spans="1:68" ht="14.25" hidden="1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2"/>
      <c r="AB178" s="572"/>
      <c r="AC178" s="572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78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2"/>
      <c r="AB184" s="572"/>
      <c r="AC184" s="572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4" t="s">
        <v>72</v>
      </c>
      <c r="Q186" s="595"/>
      <c r="R186" s="595"/>
      <c r="S186" s="595"/>
      <c r="T186" s="595"/>
      <c r="U186" s="595"/>
      <c r="V186" s="596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4" t="s">
        <v>72</v>
      </c>
      <c r="Q187" s="595"/>
      <c r="R187" s="595"/>
      <c r="S187" s="595"/>
      <c r="T187" s="595"/>
      <c r="U187" s="595"/>
      <c r="V187" s="596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60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1"/>
      <c r="AB188" s="571"/>
      <c r="AC188" s="571"/>
    </row>
    <row r="189" spans="1:68" ht="14.25" hidden="1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2"/>
      <c r="AB189" s="572"/>
      <c r="AC189" s="572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4" t="s">
        <v>72</v>
      </c>
      <c r="Q192" s="595"/>
      <c r="R192" s="595"/>
      <c r="S192" s="595"/>
      <c r="T192" s="595"/>
      <c r="U192" s="595"/>
      <c r="V192" s="596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4" t="s">
        <v>72</v>
      </c>
      <c r="Q193" s="595"/>
      <c r="R193" s="595"/>
      <c r="S193" s="595"/>
      <c r="T193" s="595"/>
      <c r="U193" s="595"/>
      <c r="V193" s="596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2"/>
      <c r="AB194" s="572"/>
      <c r="AC194" s="572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4" t="s">
        <v>72</v>
      </c>
      <c r="Q197" s="595"/>
      <c r="R197" s="595"/>
      <c r="S197" s="595"/>
      <c r="T197" s="595"/>
      <c r="U197" s="595"/>
      <c r="V197" s="596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4" t="s">
        <v>72</v>
      </c>
      <c r="Q198" s="595"/>
      <c r="R198" s="595"/>
      <c r="S198" s="595"/>
      <c r="T198" s="595"/>
      <c r="U198" s="595"/>
      <c r="V198" s="596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2"/>
      <c r="AB199" s="572"/>
      <c r="AC199" s="572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74</v>
      </c>
      <c r="Y202" s="578">
        <f t="shared" si="31"/>
        <v>75.600000000000009</v>
      </c>
      <c r="Z202" s="36">
        <f>IFERROR(IF(Y202=0,"",ROUNDUP(Y202/H202,0)*0.00902),"")</f>
        <v>0.12628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76.87777777777778</v>
      </c>
      <c r="BN202" s="64">
        <f t="shared" si="33"/>
        <v>78.540000000000006</v>
      </c>
      <c r="BO202" s="64">
        <f t="shared" si="34"/>
        <v>0.10381593714927048</v>
      </c>
      <c r="BP202" s="64">
        <f t="shared" si="35"/>
        <v>0.10606060606060606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27</v>
      </c>
      <c r="Y204" s="578">
        <f t="shared" si="31"/>
        <v>27</v>
      </c>
      <c r="Z204" s="36">
        <f>IFERROR(IF(Y204=0,"",ROUNDUP(Y204/H204,0)*0.00502),"")</f>
        <v>7.5300000000000006E-2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28.95</v>
      </c>
      <c r="BN204" s="64">
        <f t="shared" si="33"/>
        <v>28.95</v>
      </c>
      <c r="BO204" s="64">
        <f t="shared" si="34"/>
        <v>6.4102564102564111E-2</v>
      </c>
      <c r="BP204" s="64">
        <f t="shared" si="35"/>
        <v>6.4102564102564111E-2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22</v>
      </c>
      <c r="Y205" s="578">
        <f t="shared" si="31"/>
        <v>23.400000000000002</v>
      </c>
      <c r="Z205" s="36">
        <f>IFERROR(IF(Y205=0,"",ROUNDUP(Y205/H205,0)*0.00502),"")</f>
        <v>6.5259999999999999E-2</v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23.222222222222221</v>
      </c>
      <c r="BN205" s="64">
        <f t="shared" si="33"/>
        <v>24.7</v>
      </c>
      <c r="BO205" s="64">
        <f t="shared" si="34"/>
        <v>5.2231718898385564E-2</v>
      </c>
      <c r="BP205" s="64">
        <f t="shared" si="35"/>
        <v>5.5555555555555559E-2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4" t="s">
        <v>72</v>
      </c>
      <c r="Q208" s="595"/>
      <c r="R208" s="595"/>
      <c r="S208" s="595"/>
      <c r="T208" s="595"/>
      <c r="U208" s="595"/>
      <c r="V208" s="596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40.925925925925924</v>
      </c>
      <c r="Y208" s="579">
        <f>IFERROR(Y200/H200,"0")+IFERROR(Y201/H201,"0")+IFERROR(Y202/H202,"0")+IFERROR(Y203/H203,"0")+IFERROR(Y204/H204,"0")+IFERROR(Y205/H205,"0")+IFERROR(Y206/H206,"0")+IFERROR(Y207/H207,"0")</f>
        <v>42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0.26684000000000002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4" t="s">
        <v>72</v>
      </c>
      <c r="Q209" s="595"/>
      <c r="R209" s="595"/>
      <c r="S209" s="595"/>
      <c r="T209" s="595"/>
      <c r="U209" s="595"/>
      <c r="V209" s="596"/>
      <c r="W209" s="37" t="s">
        <v>70</v>
      </c>
      <c r="X209" s="579">
        <f>IFERROR(SUM(X200:X207),"0")</f>
        <v>123</v>
      </c>
      <c r="Y209" s="579">
        <f>IFERROR(SUM(Y200:Y207),"0")</f>
        <v>126.00000000000001</v>
      </c>
      <c r="Z209" s="37"/>
      <c r="AA209" s="580"/>
      <c r="AB209" s="580"/>
      <c r="AC209" s="580"/>
    </row>
    <row r="210" spans="1:68" ht="14.25" hidden="1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2"/>
      <c r="AB210" s="572"/>
      <c r="AC210" s="572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7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40</v>
      </c>
      <c r="Y214" s="578">
        <f t="shared" si="36"/>
        <v>40.799999999999997</v>
      </c>
      <c r="Z214" s="36">
        <f t="shared" ref="Z214:Z219" si="41">IFERROR(IF(Y214=0,"",ROUNDUP(Y214/H214,0)*0.00651),"")</f>
        <v>0.11067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44.5</v>
      </c>
      <c r="BN214" s="64">
        <f t="shared" si="38"/>
        <v>45.39</v>
      </c>
      <c r="BO214" s="64">
        <f t="shared" si="39"/>
        <v>9.1575091575091583E-2</v>
      </c>
      <c r="BP214" s="64">
        <f t="shared" si="40"/>
        <v>9.3406593406593408E-2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92</v>
      </c>
      <c r="Y216" s="578">
        <f t="shared" si="36"/>
        <v>93.6</v>
      </c>
      <c r="Z216" s="36">
        <f t="shared" si="41"/>
        <v>0.25389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101.66000000000001</v>
      </c>
      <c r="BN216" s="64">
        <f t="shared" si="38"/>
        <v>103.42800000000001</v>
      </c>
      <c r="BO216" s="64">
        <f t="shared" si="39"/>
        <v>0.21062271062271065</v>
      </c>
      <c r="BP216" s="64">
        <f t="shared" si="40"/>
        <v>0.2142857142857143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8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97</v>
      </c>
      <c r="Y217" s="578">
        <f t="shared" si="36"/>
        <v>98.399999999999991</v>
      </c>
      <c r="Z217" s="36">
        <f t="shared" si="41"/>
        <v>0.26690999999999998</v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107.18500000000002</v>
      </c>
      <c r="BN217" s="64">
        <f t="shared" si="38"/>
        <v>108.732</v>
      </c>
      <c r="BO217" s="64">
        <f t="shared" si="39"/>
        <v>0.22206959706959711</v>
      </c>
      <c r="BP217" s="64">
        <f t="shared" si="40"/>
        <v>0.22527472527472528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58</v>
      </c>
      <c r="Y219" s="578">
        <f t="shared" si="36"/>
        <v>60</v>
      </c>
      <c r="Z219" s="36">
        <f t="shared" si="41"/>
        <v>0.16275000000000001</v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64.234999999999999</v>
      </c>
      <c r="BN219" s="64">
        <f t="shared" si="38"/>
        <v>66.45</v>
      </c>
      <c r="BO219" s="64">
        <f t="shared" si="39"/>
        <v>0.13278388278388281</v>
      </c>
      <c r="BP219" s="64">
        <f t="shared" si="40"/>
        <v>0.13736263736263737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4" t="s">
        <v>72</v>
      </c>
      <c r="Q220" s="595"/>
      <c r="R220" s="595"/>
      <c r="S220" s="595"/>
      <c r="T220" s="595"/>
      <c r="U220" s="595"/>
      <c r="V220" s="596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119.58333333333334</v>
      </c>
      <c r="Y220" s="579">
        <f>IFERROR(Y211/H211,"0")+IFERROR(Y212/H212,"0")+IFERROR(Y213/H213,"0")+IFERROR(Y214/H214,"0")+IFERROR(Y215/H215,"0")+IFERROR(Y216/H216,"0")+IFERROR(Y217/H217,"0")+IFERROR(Y218/H218,"0")+IFERROR(Y219/H219,"0")</f>
        <v>122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0.79421999999999993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4" t="s">
        <v>72</v>
      </c>
      <c r="Q221" s="595"/>
      <c r="R221" s="595"/>
      <c r="S221" s="595"/>
      <c r="T221" s="595"/>
      <c r="U221" s="595"/>
      <c r="V221" s="596"/>
      <c r="W221" s="37" t="s">
        <v>70</v>
      </c>
      <c r="X221" s="579">
        <f>IFERROR(SUM(X211:X219),"0")</f>
        <v>287</v>
      </c>
      <c r="Y221" s="579">
        <f>IFERROR(SUM(Y211:Y219),"0")</f>
        <v>292.79999999999995</v>
      </c>
      <c r="Z221" s="37"/>
      <c r="AA221" s="580"/>
      <c r="AB221" s="580"/>
      <c r="AC221" s="580"/>
    </row>
    <row r="222" spans="1:68" ht="14.25" hidden="1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2"/>
      <c r="AB222" s="572"/>
      <c r="AC222" s="572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4" t="s">
        <v>72</v>
      </c>
      <c r="Q225" s="595"/>
      <c r="R225" s="595"/>
      <c r="S225" s="595"/>
      <c r="T225" s="595"/>
      <c r="U225" s="595"/>
      <c r="V225" s="596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4" t="s">
        <v>72</v>
      </c>
      <c r="Q226" s="595"/>
      <c r="R226" s="595"/>
      <c r="S226" s="595"/>
      <c r="T226" s="595"/>
      <c r="U226" s="595"/>
      <c r="V226" s="596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60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1"/>
      <c r="AB227" s="571"/>
      <c r="AC227" s="571"/>
    </row>
    <row r="228" spans="1:68" ht="14.25" hidden="1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2"/>
      <c r="AB228" s="572"/>
      <c r="AC228" s="572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4" t="s">
        <v>72</v>
      </c>
      <c r="Q235" s="595"/>
      <c r="R235" s="595"/>
      <c r="S235" s="595"/>
      <c r="T235" s="595"/>
      <c r="U235" s="595"/>
      <c r="V235" s="596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4" t="s">
        <v>72</v>
      </c>
      <c r="Q236" s="595"/>
      <c r="R236" s="595"/>
      <c r="S236" s="595"/>
      <c r="T236" s="595"/>
      <c r="U236" s="595"/>
      <c r="V236" s="596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2"/>
      <c r="AB237" s="572"/>
      <c r="AC237" s="572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4" t="s">
        <v>72</v>
      </c>
      <c r="Q240" s="595"/>
      <c r="R240" s="595"/>
      <c r="S240" s="595"/>
      <c r="T240" s="595"/>
      <c r="U240" s="595"/>
      <c r="V240" s="596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4" t="s">
        <v>72</v>
      </c>
      <c r="Q241" s="595"/>
      <c r="R241" s="595"/>
      <c r="S241" s="595"/>
      <c r="T241" s="595"/>
      <c r="U241" s="595"/>
      <c r="V241" s="596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2"/>
      <c r="AB242" s="572"/>
      <c r="AC242" s="572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4" t="s">
        <v>72</v>
      </c>
      <c r="Q244" s="595"/>
      <c r="R244" s="595"/>
      <c r="S244" s="595"/>
      <c r="T244" s="595"/>
      <c r="U244" s="595"/>
      <c r="V244" s="596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4" t="s">
        <v>72</v>
      </c>
      <c r="Q245" s="595"/>
      <c r="R245" s="595"/>
      <c r="S245" s="595"/>
      <c r="T245" s="595"/>
      <c r="U245" s="595"/>
      <c r="V245" s="596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hidden="1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2"/>
      <c r="AB246" s="572"/>
      <c r="AC246" s="572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6</v>
      </c>
      <c r="Y247" s="578">
        <f>IFERROR(IF(X247="",0,CEILING((X247/$H247),1)*$H247),"")</f>
        <v>6.93</v>
      </c>
      <c r="Z247" s="36">
        <f>IFERROR(IF(Y247=0,"",ROUNDUP(Y247/H247,0)*0.0059),"")</f>
        <v>4.1299999999999996E-2</v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7.1515151515151514</v>
      </c>
      <c r="BN247" s="64">
        <f>IFERROR(Y247*I247/H247,"0")</f>
        <v>8.259999999999998</v>
      </c>
      <c r="BO247" s="64">
        <f>IFERROR(1/J247*(X247/H247),"0")</f>
        <v>2.8058361391694722E-2</v>
      </c>
      <c r="BP247" s="64">
        <f>IFERROR(1/J247*(Y247/H247),"0")</f>
        <v>3.2407407407407406E-2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2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9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6</v>
      </c>
      <c r="Y250" s="578">
        <f>IFERROR(IF(X250="",0,CEILING((X250/$H250),1)*$H250),"")</f>
        <v>6.93</v>
      </c>
      <c r="Z250" s="36">
        <f>IFERROR(IF(Y250=0,"",ROUNDUP(Y250/H250,0)*0.0059),"")</f>
        <v>4.1299999999999996E-2</v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7.1515151515151514</v>
      </c>
      <c r="BN250" s="64">
        <f>IFERROR(Y250*I250/H250,"0")</f>
        <v>8.259999999999998</v>
      </c>
      <c r="BO250" s="64">
        <f>IFERROR(1/J250*(X250/H250),"0")</f>
        <v>2.8058361391694722E-2</v>
      </c>
      <c r="BP250" s="64">
        <f>IFERROR(1/J250*(Y250/H250),"0")</f>
        <v>3.2407407407407406E-2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4" t="s">
        <v>72</v>
      </c>
      <c r="Q252" s="595"/>
      <c r="R252" s="595"/>
      <c r="S252" s="595"/>
      <c r="T252" s="595"/>
      <c r="U252" s="595"/>
      <c r="V252" s="596"/>
      <c r="W252" s="37" t="s">
        <v>73</v>
      </c>
      <c r="X252" s="579">
        <f>IFERROR(X247/H247,"0")+IFERROR(X248/H248,"0")+IFERROR(X249/H249,"0")+IFERROR(X250/H250,"0")+IFERROR(X251/H251,"0")</f>
        <v>12.121212121212121</v>
      </c>
      <c r="Y252" s="579">
        <f>IFERROR(Y247/H247,"0")+IFERROR(Y248/H248,"0")+IFERROR(Y249/H249,"0")+IFERROR(Y250/H250,"0")+IFERROR(Y251/H251,"0")</f>
        <v>14</v>
      </c>
      <c r="Z252" s="579">
        <f>IFERROR(IF(Z247="",0,Z247),"0")+IFERROR(IF(Z248="",0,Z248),"0")+IFERROR(IF(Z249="",0,Z249),"0")+IFERROR(IF(Z250="",0,Z250),"0")+IFERROR(IF(Z251="",0,Z251),"0")</f>
        <v>8.2599999999999993E-2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4" t="s">
        <v>72</v>
      </c>
      <c r="Q253" s="595"/>
      <c r="R253" s="595"/>
      <c r="S253" s="595"/>
      <c r="T253" s="595"/>
      <c r="U253" s="595"/>
      <c r="V253" s="596"/>
      <c r="W253" s="37" t="s">
        <v>70</v>
      </c>
      <c r="X253" s="579">
        <f>IFERROR(SUM(X247:X251),"0")</f>
        <v>12</v>
      </c>
      <c r="Y253" s="579">
        <f>IFERROR(SUM(Y247:Y251),"0")</f>
        <v>13.86</v>
      </c>
      <c r="Z253" s="37"/>
      <c r="AA253" s="580"/>
      <c r="AB253" s="580"/>
      <c r="AC253" s="580"/>
    </row>
    <row r="254" spans="1:68" ht="16.5" hidden="1" customHeight="1" x14ac:dyDescent="0.25">
      <c r="A254" s="60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1"/>
      <c r="AB254" s="571"/>
      <c r="AC254" s="571"/>
    </row>
    <row r="255" spans="1:68" ht="14.25" hidden="1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2"/>
      <c r="AB255" s="572"/>
      <c r="AC255" s="572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100</v>
      </c>
      <c r="Y257" s="578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4" t="s">
        <v>72</v>
      </c>
      <c r="Q261" s="595"/>
      <c r="R261" s="595"/>
      <c r="S261" s="595"/>
      <c r="T261" s="595"/>
      <c r="U261" s="595"/>
      <c r="V261" s="596"/>
      <c r="W261" s="37" t="s">
        <v>73</v>
      </c>
      <c r="X261" s="579">
        <f>IFERROR(X256/H256,"0")+IFERROR(X257/H257,"0")+IFERROR(X258/H258,"0")+IFERROR(X259/H259,"0")+IFERROR(X260/H260,"0")</f>
        <v>9.2592592592592595</v>
      </c>
      <c r="Y261" s="579">
        <f>IFERROR(Y256/H256,"0")+IFERROR(Y257/H257,"0")+IFERROR(Y258/H258,"0")+IFERROR(Y259/H259,"0")+IFERROR(Y260/H260,"0")</f>
        <v>10</v>
      </c>
      <c r="Z261" s="579">
        <f>IFERROR(IF(Z256="",0,Z256),"0")+IFERROR(IF(Z257="",0,Z257),"0")+IFERROR(IF(Z258="",0,Z258),"0")+IFERROR(IF(Z259="",0,Z259),"0")+IFERROR(IF(Z260="",0,Z260),"0")</f>
        <v>0.1898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4" t="s">
        <v>72</v>
      </c>
      <c r="Q262" s="595"/>
      <c r="R262" s="595"/>
      <c r="S262" s="595"/>
      <c r="T262" s="595"/>
      <c r="U262" s="595"/>
      <c r="V262" s="596"/>
      <c r="W262" s="37" t="s">
        <v>70</v>
      </c>
      <c r="X262" s="579">
        <f>IFERROR(SUM(X256:X260),"0")</f>
        <v>100</v>
      </c>
      <c r="Y262" s="579">
        <f>IFERROR(SUM(Y256:Y260),"0")</f>
        <v>108</v>
      </c>
      <c r="Z262" s="37"/>
      <c r="AA262" s="580"/>
      <c r="AB262" s="580"/>
      <c r="AC262" s="580"/>
    </row>
    <row r="263" spans="1:68" ht="16.5" hidden="1" customHeight="1" x14ac:dyDescent="0.25">
      <c r="A263" s="60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1"/>
      <c r="AB263" s="571"/>
      <c r="AC263" s="571"/>
    </row>
    <row r="264" spans="1:68" ht="14.25" hidden="1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2"/>
      <c r="AB264" s="572"/>
      <c r="AC264" s="572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6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4" t="s">
        <v>72</v>
      </c>
      <c r="Q269" s="595"/>
      <c r="R269" s="595"/>
      <c r="S269" s="595"/>
      <c r="T269" s="595"/>
      <c r="U269" s="595"/>
      <c r="V269" s="596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4" t="s">
        <v>72</v>
      </c>
      <c r="Q270" s="595"/>
      <c r="R270" s="595"/>
      <c r="S270" s="595"/>
      <c r="T270" s="595"/>
      <c r="U270" s="595"/>
      <c r="V270" s="596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60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1"/>
      <c r="AB271" s="571"/>
      <c r="AC271" s="571"/>
    </row>
    <row r="272" spans="1:68" ht="14.25" hidden="1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2"/>
      <c r="AB272" s="572"/>
      <c r="AC272" s="572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4" t="s">
        <v>72</v>
      </c>
      <c r="Q276" s="595"/>
      <c r="R276" s="595"/>
      <c r="S276" s="595"/>
      <c r="T276" s="595"/>
      <c r="U276" s="595"/>
      <c r="V276" s="596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4" t="s">
        <v>72</v>
      </c>
      <c r="Q277" s="595"/>
      <c r="R277" s="595"/>
      <c r="S277" s="595"/>
      <c r="T277" s="595"/>
      <c r="U277" s="595"/>
      <c r="V277" s="596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60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1"/>
      <c r="AB278" s="571"/>
      <c r="AC278" s="571"/>
    </row>
    <row r="279" spans="1:68" ht="14.25" hidden="1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2"/>
      <c r="AB279" s="572"/>
      <c r="AC279" s="572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4" t="s">
        <v>72</v>
      </c>
      <c r="Q281" s="595"/>
      <c r="R281" s="595"/>
      <c r="S281" s="595"/>
      <c r="T281" s="595"/>
      <c r="U281" s="595"/>
      <c r="V281" s="596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4" t="s">
        <v>72</v>
      </c>
      <c r="Q282" s="595"/>
      <c r="R282" s="595"/>
      <c r="S282" s="595"/>
      <c r="T282" s="595"/>
      <c r="U282" s="595"/>
      <c r="V282" s="596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2"/>
      <c r="AB283" s="572"/>
      <c r="AC283" s="572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4" t="s">
        <v>72</v>
      </c>
      <c r="Q285" s="595"/>
      <c r="R285" s="595"/>
      <c r="S285" s="595"/>
      <c r="T285" s="595"/>
      <c r="U285" s="595"/>
      <c r="V285" s="596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4" t="s">
        <v>72</v>
      </c>
      <c r="Q286" s="595"/>
      <c r="R286" s="595"/>
      <c r="S286" s="595"/>
      <c r="T286" s="595"/>
      <c r="U286" s="595"/>
      <c r="V286" s="596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60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1"/>
      <c r="AB287" s="571"/>
      <c r="AC287" s="571"/>
    </row>
    <row r="288" spans="1:68" ht="14.25" hidden="1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2"/>
      <c r="AB288" s="572"/>
      <c r="AC288" s="572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4" t="s">
        <v>72</v>
      </c>
      <c r="Q290" s="595"/>
      <c r="R290" s="595"/>
      <c r="S290" s="595"/>
      <c r="T290" s="595"/>
      <c r="U290" s="595"/>
      <c r="V290" s="596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4" t="s">
        <v>72</v>
      </c>
      <c r="Q291" s="595"/>
      <c r="R291" s="595"/>
      <c r="S291" s="595"/>
      <c r="T291" s="595"/>
      <c r="U291" s="595"/>
      <c r="V291" s="596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60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1"/>
      <c r="AB292" s="571"/>
      <c r="AC292" s="571"/>
    </row>
    <row r="293" spans="1:68" ht="14.25" hidden="1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2"/>
      <c r="AB293" s="572"/>
      <c r="AC293" s="572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4" t="s">
        <v>72</v>
      </c>
      <c r="Q295" s="595"/>
      <c r="R295" s="595"/>
      <c r="S295" s="595"/>
      <c r="T295" s="595"/>
      <c r="U295" s="595"/>
      <c r="V295" s="596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4" t="s">
        <v>72</v>
      </c>
      <c r="Q296" s="595"/>
      <c r="R296" s="595"/>
      <c r="S296" s="595"/>
      <c r="T296" s="595"/>
      <c r="U296" s="595"/>
      <c r="V296" s="596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60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1"/>
      <c r="AB297" s="571"/>
      <c r="AC297" s="571"/>
    </row>
    <row r="298" spans="1:68" ht="14.25" hidden="1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2"/>
      <c r="AB298" s="572"/>
      <c r="AC298" s="572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83</v>
      </c>
      <c r="Y299" s="578">
        <f t="shared" ref="Y299:Y304" si="47">IFERROR(IF(X299="",0,CEILING((X299/$H299),1)*$H299),"")</f>
        <v>86.4</v>
      </c>
      <c r="Z299" s="36">
        <f>IFERROR(IF(Y299=0,"",ROUNDUP(Y299/H299,0)*0.01898),"")</f>
        <v>0.15184</v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86.343055555555551</v>
      </c>
      <c r="BN299" s="64">
        <f t="shared" ref="BN299:BN304" si="49">IFERROR(Y299*I299/H299,"0")</f>
        <v>89.88</v>
      </c>
      <c r="BO299" s="64">
        <f t="shared" ref="BO299:BO304" si="50">IFERROR(1/J299*(X299/H299),"0")</f>
        <v>0.12008101851851852</v>
      </c>
      <c r="BP299" s="64">
        <f t="shared" ref="BP299:BP304" si="51">IFERROR(1/J299*(Y299/H299),"0")</f>
        <v>0.125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500</v>
      </c>
      <c r="Y301" s="578">
        <f t="shared" si="47"/>
        <v>507.6</v>
      </c>
      <c r="Z301" s="36">
        <f>IFERROR(IF(Y301=0,"",ROUNDUP(Y301/H301,0)*0.01898),"")</f>
        <v>0.89205999999999996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520.1388888888888</v>
      </c>
      <c r="BN301" s="64">
        <f t="shared" si="49"/>
        <v>528.04499999999996</v>
      </c>
      <c r="BO301" s="64">
        <f t="shared" si="50"/>
        <v>0.72337962962962954</v>
      </c>
      <c r="BP301" s="64">
        <f t="shared" si="51"/>
        <v>0.734375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25</v>
      </c>
      <c r="Y303" s="578">
        <f t="shared" si="47"/>
        <v>28</v>
      </c>
      <c r="Z303" s="36">
        <f>IFERROR(IF(Y303=0,"",ROUNDUP(Y303/H303,0)*0.00902),"")</f>
        <v>6.3140000000000002E-2</v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26.3125</v>
      </c>
      <c r="BN303" s="64">
        <f t="shared" si="49"/>
        <v>29.47</v>
      </c>
      <c r="BO303" s="64">
        <f t="shared" si="50"/>
        <v>4.7348484848484848E-2</v>
      </c>
      <c r="BP303" s="64">
        <f t="shared" si="51"/>
        <v>5.3030303030303032E-2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20</v>
      </c>
      <c r="Y304" s="578">
        <f t="shared" si="47"/>
        <v>20</v>
      </c>
      <c r="Z304" s="36">
        <f>IFERROR(IF(Y304=0,"",ROUNDUP(Y304/H304,0)*0.00902),"")</f>
        <v>4.5100000000000001E-2</v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21.05</v>
      </c>
      <c r="BN304" s="64">
        <f t="shared" si="49"/>
        <v>21.05</v>
      </c>
      <c r="BO304" s="64">
        <f t="shared" si="50"/>
        <v>3.787878787878788E-2</v>
      </c>
      <c r="BP304" s="64">
        <f t="shared" si="51"/>
        <v>3.787878787878788E-2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4" t="s">
        <v>72</v>
      </c>
      <c r="Q305" s="595"/>
      <c r="R305" s="595"/>
      <c r="S305" s="595"/>
      <c r="T305" s="595"/>
      <c r="U305" s="595"/>
      <c r="V305" s="596"/>
      <c r="W305" s="37" t="s">
        <v>73</v>
      </c>
      <c r="X305" s="579">
        <f>IFERROR(X299/H299,"0")+IFERROR(X300/H300,"0")+IFERROR(X301/H301,"0")+IFERROR(X302/H302,"0")+IFERROR(X303/H303,"0")+IFERROR(X304/H304,"0")</f>
        <v>65.231481481481467</v>
      </c>
      <c r="Y305" s="579">
        <f>IFERROR(Y299/H299,"0")+IFERROR(Y300/H300,"0")+IFERROR(Y301/H301,"0")+IFERROR(Y302/H302,"0")+IFERROR(Y303/H303,"0")+IFERROR(Y304/H304,"0")</f>
        <v>67</v>
      </c>
      <c r="Z305" s="579">
        <f>IFERROR(IF(Z299="",0,Z299),"0")+IFERROR(IF(Z300="",0,Z300),"0")+IFERROR(IF(Z301="",0,Z301),"0")+IFERROR(IF(Z302="",0,Z302),"0")+IFERROR(IF(Z303="",0,Z303),"0")+IFERROR(IF(Z304="",0,Z304),"0")</f>
        <v>1.1521399999999999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4" t="s">
        <v>72</v>
      </c>
      <c r="Q306" s="595"/>
      <c r="R306" s="595"/>
      <c r="S306" s="595"/>
      <c r="T306" s="595"/>
      <c r="U306" s="595"/>
      <c r="V306" s="596"/>
      <c r="W306" s="37" t="s">
        <v>70</v>
      </c>
      <c r="X306" s="579">
        <f>IFERROR(SUM(X299:X304),"0")</f>
        <v>628</v>
      </c>
      <c r="Y306" s="579">
        <f>IFERROR(SUM(Y299:Y304),"0")</f>
        <v>642</v>
      </c>
      <c r="Z306" s="37"/>
      <c r="AA306" s="580"/>
      <c r="AB306" s="580"/>
      <c r="AC306" s="580"/>
    </row>
    <row r="307" spans="1:68" ht="14.25" hidden="1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2"/>
      <c r="AB307" s="572"/>
      <c r="AC307" s="572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100</v>
      </c>
      <c r="Y308" s="578">
        <f t="shared" ref="Y308:Y314" si="52">IFERROR(IF(X308="",0,CEILING((X308/$H308),1)*$H308),"")</f>
        <v>100.80000000000001</v>
      </c>
      <c r="Z308" s="36">
        <f>IFERROR(IF(Y308=0,"",ROUNDUP(Y308/H308,0)*0.00902),"")</f>
        <v>0.21648000000000001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106.42857142857143</v>
      </c>
      <c r="BN308" s="64">
        <f t="shared" ref="BN308:BN314" si="54">IFERROR(Y308*I308/H308,"0")</f>
        <v>107.28</v>
      </c>
      <c r="BO308" s="64">
        <f t="shared" ref="BO308:BO314" si="55">IFERROR(1/J308*(X308/H308),"0")</f>
        <v>0.18037518037518038</v>
      </c>
      <c r="BP308" s="64">
        <f t="shared" ref="BP308:BP314" si="56">IFERROR(1/J308*(Y308/H308),"0")</f>
        <v>0.18181818181818182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100</v>
      </c>
      <c r="Y309" s="578">
        <f t="shared" si="52"/>
        <v>100.80000000000001</v>
      </c>
      <c r="Z309" s="36">
        <f>IFERROR(IF(Y309=0,"",ROUNDUP(Y309/H309,0)*0.00902),"")</f>
        <v>0.21648000000000001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106.42857142857143</v>
      </c>
      <c r="BN309" s="64">
        <f t="shared" si="54"/>
        <v>107.28</v>
      </c>
      <c r="BO309" s="64">
        <f t="shared" si="55"/>
        <v>0.18037518037518038</v>
      </c>
      <c r="BP309" s="64">
        <f t="shared" si="56"/>
        <v>0.18181818181818182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4" t="s">
        <v>72</v>
      </c>
      <c r="Q315" s="595"/>
      <c r="R315" s="595"/>
      <c r="S315" s="595"/>
      <c r="T315" s="595"/>
      <c r="U315" s="595"/>
      <c r="V315" s="596"/>
      <c r="W315" s="37" t="s">
        <v>73</v>
      </c>
      <c r="X315" s="579">
        <f>IFERROR(X308/H308,"0")+IFERROR(X309/H309,"0")+IFERROR(X310/H310,"0")+IFERROR(X311/H311,"0")+IFERROR(X312/H312,"0")+IFERROR(X313/H313,"0")+IFERROR(X314/H314,"0")</f>
        <v>47.61904761904762</v>
      </c>
      <c r="Y315" s="579">
        <f>IFERROR(Y308/H308,"0")+IFERROR(Y309/H309,"0")+IFERROR(Y310/H310,"0")+IFERROR(Y311/H311,"0")+IFERROR(Y312/H312,"0")+IFERROR(Y313/H313,"0")+IFERROR(Y314/H314,"0")</f>
        <v>48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0.43296000000000001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4" t="s">
        <v>72</v>
      </c>
      <c r="Q316" s="595"/>
      <c r="R316" s="595"/>
      <c r="S316" s="595"/>
      <c r="T316" s="595"/>
      <c r="U316" s="595"/>
      <c r="V316" s="596"/>
      <c r="W316" s="37" t="s">
        <v>70</v>
      </c>
      <c r="X316" s="579">
        <f>IFERROR(SUM(X308:X314),"0")</f>
        <v>200</v>
      </c>
      <c r="Y316" s="579">
        <f>IFERROR(SUM(Y308:Y314),"0")</f>
        <v>201.60000000000002</v>
      </c>
      <c r="Z316" s="37"/>
      <c r="AA316" s="580"/>
      <c r="AB316" s="580"/>
      <c r="AC316" s="580"/>
    </row>
    <row r="317" spans="1:68" ht="14.25" hidden="1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2"/>
      <c r="AB317" s="572"/>
      <c r="AC317" s="572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1680</v>
      </c>
      <c r="Y318" s="578">
        <f>IFERROR(IF(X318="",0,CEILING((X318/$H318),1)*$H318),"")</f>
        <v>1684.8</v>
      </c>
      <c r="Z318" s="36">
        <f>IFERROR(IF(Y318=0,"",ROUNDUP(Y318/H318,0)*0.01898),"")</f>
        <v>4.0996800000000002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1790.4923076923078</v>
      </c>
      <c r="BN318" s="64">
        <f>IFERROR(Y318*I318/H318,"0")</f>
        <v>1795.6080000000002</v>
      </c>
      <c r="BO318" s="64">
        <f>IFERROR(1/J318*(X318/H318),"0")</f>
        <v>3.3653846153846154</v>
      </c>
      <c r="BP318" s="64">
        <f>IFERROR(1/J318*(Y318/H318),"0")</f>
        <v>3.375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8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4" t="s">
        <v>72</v>
      </c>
      <c r="Q323" s="595"/>
      <c r="R323" s="595"/>
      <c r="S323" s="595"/>
      <c r="T323" s="595"/>
      <c r="U323" s="595"/>
      <c r="V323" s="596"/>
      <c r="W323" s="37" t="s">
        <v>73</v>
      </c>
      <c r="X323" s="579">
        <f>IFERROR(X318/H318,"0")+IFERROR(X319/H319,"0")+IFERROR(X320/H320,"0")+IFERROR(X321/H321,"0")+IFERROR(X322/H322,"0")</f>
        <v>215.38461538461539</v>
      </c>
      <c r="Y323" s="579">
        <f>IFERROR(Y318/H318,"0")+IFERROR(Y319/H319,"0")+IFERROR(Y320/H320,"0")+IFERROR(Y321/H321,"0")+IFERROR(Y322/H322,"0")</f>
        <v>216</v>
      </c>
      <c r="Z323" s="579">
        <f>IFERROR(IF(Z318="",0,Z318),"0")+IFERROR(IF(Z319="",0,Z319),"0")+IFERROR(IF(Z320="",0,Z320),"0")+IFERROR(IF(Z321="",0,Z321),"0")+IFERROR(IF(Z322="",0,Z322),"0")</f>
        <v>4.0996800000000002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4" t="s">
        <v>72</v>
      </c>
      <c r="Q324" s="595"/>
      <c r="R324" s="595"/>
      <c r="S324" s="595"/>
      <c r="T324" s="595"/>
      <c r="U324" s="595"/>
      <c r="V324" s="596"/>
      <c r="W324" s="37" t="s">
        <v>70</v>
      </c>
      <c r="X324" s="579">
        <f>IFERROR(SUM(X318:X322),"0")</f>
        <v>1680</v>
      </c>
      <c r="Y324" s="579">
        <f>IFERROR(SUM(Y318:Y322),"0")</f>
        <v>1684.8</v>
      </c>
      <c r="Z324" s="37"/>
      <c r="AA324" s="580"/>
      <c r="AB324" s="580"/>
      <c r="AC324" s="580"/>
    </row>
    <row r="325" spans="1:68" ht="14.25" hidden="1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2"/>
      <c r="AB325" s="572"/>
      <c r="AC325" s="572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114</v>
      </c>
      <c r="Y326" s="578">
        <f>IFERROR(IF(X326="",0,CEILING((X326/$H326),1)*$H326),"")</f>
        <v>117.60000000000001</v>
      </c>
      <c r="Z326" s="36">
        <f>IFERROR(IF(Y326=0,"",ROUNDUP(Y326/H326,0)*0.01898),"")</f>
        <v>0.26572000000000001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121.04357142857143</v>
      </c>
      <c r="BN326" s="64">
        <f>IFERROR(Y326*I326/H326,"0")</f>
        <v>124.86600000000001</v>
      </c>
      <c r="BO326" s="64">
        <f>IFERROR(1/J326*(X326/H326),"0")</f>
        <v>0.21205357142857142</v>
      </c>
      <c r="BP326" s="64">
        <f>IFERROR(1/J326*(Y326/H326),"0")</f>
        <v>0.21875</v>
      </c>
    </row>
    <row r="327" spans="1:68" ht="27" hidden="1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4" t="s">
        <v>72</v>
      </c>
      <c r="Q329" s="595"/>
      <c r="R329" s="595"/>
      <c r="S329" s="595"/>
      <c r="T329" s="595"/>
      <c r="U329" s="595"/>
      <c r="V329" s="596"/>
      <c r="W329" s="37" t="s">
        <v>73</v>
      </c>
      <c r="X329" s="579">
        <f>IFERROR(X326/H326,"0")+IFERROR(X327/H327,"0")+IFERROR(X328/H328,"0")</f>
        <v>13.571428571428571</v>
      </c>
      <c r="Y329" s="579">
        <f>IFERROR(Y326/H326,"0")+IFERROR(Y327/H327,"0")+IFERROR(Y328/H328,"0")</f>
        <v>14</v>
      </c>
      <c r="Z329" s="579">
        <f>IFERROR(IF(Z326="",0,Z326),"0")+IFERROR(IF(Z327="",0,Z327),"0")+IFERROR(IF(Z328="",0,Z328),"0")</f>
        <v>0.26572000000000001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4" t="s">
        <v>72</v>
      </c>
      <c r="Q330" s="595"/>
      <c r="R330" s="595"/>
      <c r="S330" s="595"/>
      <c r="T330" s="595"/>
      <c r="U330" s="595"/>
      <c r="V330" s="596"/>
      <c r="W330" s="37" t="s">
        <v>70</v>
      </c>
      <c r="X330" s="579">
        <f>IFERROR(SUM(X326:X328),"0")</f>
        <v>114</v>
      </c>
      <c r="Y330" s="579">
        <f>IFERROR(SUM(Y326:Y328),"0")</f>
        <v>117.60000000000001</v>
      </c>
      <c r="Z330" s="37"/>
      <c r="AA330" s="580"/>
      <c r="AB330" s="580"/>
      <c r="AC330" s="580"/>
    </row>
    <row r="331" spans="1:68" ht="14.25" hidden="1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2"/>
      <c r="AB331" s="572"/>
      <c r="AC331" s="572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816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50</v>
      </c>
      <c r="Y332" s="578">
        <f>IFERROR(IF(X332="",0,CEILING((X332/$H332),1)*$H332),"")</f>
        <v>51.68</v>
      </c>
      <c r="Z332" s="36">
        <f>IFERROR(IF(Y332=0,"",ROUNDUP(Y332/H332,0)*0.00753),"")</f>
        <v>0.12801000000000001</v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54.605263157894733</v>
      </c>
      <c r="BN332" s="64">
        <f>IFERROR(Y332*I332/H332,"0")</f>
        <v>56.44</v>
      </c>
      <c r="BO332" s="64">
        <f>IFERROR(1/J332*(X332/H332),"0")</f>
        <v>0.10543184885290147</v>
      </c>
      <c r="BP332" s="64">
        <f>IFERROR(1/J332*(Y332/H332),"0")</f>
        <v>0.10897435897435898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7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17</v>
      </c>
      <c r="Y335" s="578">
        <f>IFERROR(IF(X335="",0,CEILING((X335/$H335),1)*$H335),"")</f>
        <v>17.849999999999998</v>
      </c>
      <c r="Z335" s="36">
        <f>IFERROR(IF(Y335=0,"",ROUNDUP(Y335/H335,0)*0.00651),"")</f>
        <v>4.5569999999999999E-2</v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19.200000000000003</v>
      </c>
      <c r="BN335" s="64">
        <f>IFERROR(Y335*I335/H335,"0")</f>
        <v>20.16</v>
      </c>
      <c r="BO335" s="64">
        <f>IFERROR(1/J335*(X335/H335),"0")</f>
        <v>3.6630036630036632E-2</v>
      </c>
      <c r="BP335" s="64">
        <f>IFERROR(1/J335*(Y335/H335),"0")</f>
        <v>3.8461538461538464E-2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9">
        <f>IFERROR(X332/H332,"0")+IFERROR(X333/H333,"0")+IFERROR(X334/H334,"0")+IFERROR(X335/H335,"0")</f>
        <v>23.114035087719298</v>
      </c>
      <c r="Y336" s="579">
        <f>IFERROR(Y332/H332,"0")+IFERROR(Y333/H333,"0")+IFERROR(Y334/H334,"0")+IFERROR(Y335/H335,"0")</f>
        <v>24</v>
      </c>
      <c r="Z336" s="579">
        <f>IFERROR(IF(Z332="",0,Z332),"0")+IFERROR(IF(Z333="",0,Z333),"0")+IFERROR(IF(Z334="",0,Z334),"0")+IFERROR(IF(Z335="",0,Z335),"0")</f>
        <v>0.17358000000000001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9">
        <f>IFERROR(SUM(X332:X335),"0")</f>
        <v>67</v>
      </c>
      <c r="Y337" s="579">
        <f>IFERROR(SUM(Y332:Y335),"0")</f>
        <v>69.53</v>
      </c>
      <c r="Z337" s="37"/>
      <c r="AA337" s="580"/>
      <c r="AB337" s="580"/>
      <c r="AC337" s="580"/>
    </row>
    <row r="338" spans="1:68" ht="14.25" hidden="1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2"/>
      <c r="AB338" s="572"/>
      <c r="AC338" s="572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8</v>
      </c>
      <c r="Y339" s="578">
        <f>IFERROR(IF(X339="",0,CEILING((X339/$H339),1)*$H339),"")</f>
        <v>8</v>
      </c>
      <c r="Z339" s="36">
        <f>IFERROR(IF(Y339=0,"",ROUNDUP(Y339/H339,0)*0.00474),"")</f>
        <v>1.8960000000000001E-2</v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8.9600000000000009</v>
      </c>
      <c r="BN339" s="64">
        <f>IFERROR(Y339*I339/H339,"0")</f>
        <v>8.9600000000000009</v>
      </c>
      <c r="BO339" s="64">
        <f>IFERROR(1/J339*(X339/H339),"0")</f>
        <v>1.680672268907563E-2</v>
      </c>
      <c r="BP339" s="64">
        <f>IFERROR(1/J339*(Y339/H339),"0")</f>
        <v>1.680672268907563E-2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12</v>
      </c>
      <c r="Y341" s="578">
        <f>IFERROR(IF(X341="",0,CEILING((X341/$H341),1)*$H341),"")</f>
        <v>12</v>
      </c>
      <c r="Z341" s="36">
        <f>IFERROR(IF(Y341=0,"",ROUNDUP(Y341/H341,0)*0.00474),"")</f>
        <v>2.844E-2</v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13.440000000000001</v>
      </c>
      <c r="BN341" s="64">
        <f>IFERROR(Y341*I341/H341,"0")</f>
        <v>13.440000000000001</v>
      </c>
      <c r="BO341" s="64">
        <f>IFERROR(1/J341*(X341/H341),"0")</f>
        <v>2.5210084033613446E-2</v>
      </c>
      <c r="BP341" s="64">
        <f>IFERROR(1/J341*(Y341/H341),"0")</f>
        <v>2.5210084033613446E-2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4" t="s">
        <v>72</v>
      </c>
      <c r="Q342" s="595"/>
      <c r="R342" s="595"/>
      <c r="S342" s="595"/>
      <c r="T342" s="595"/>
      <c r="U342" s="595"/>
      <c r="V342" s="596"/>
      <c r="W342" s="37" t="s">
        <v>73</v>
      </c>
      <c r="X342" s="579">
        <f>IFERROR(X339/H339,"0")+IFERROR(X340/H340,"0")+IFERROR(X341/H341,"0")</f>
        <v>10</v>
      </c>
      <c r="Y342" s="579">
        <f>IFERROR(Y339/H339,"0")+IFERROR(Y340/H340,"0")+IFERROR(Y341/H341,"0")</f>
        <v>10</v>
      </c>
      <c r="Z342" s="579">
        <f>IFERROR(IF(Z339="",0,Z339),"0")+IFERROR(IF(Z340="",0,Z340),"0")+IFERROR(IF(Z341="",0,Z341),"0")</f>
        <v>4.7399999999999998E-2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4" t="s">
        <v>72</v>
      </c>
      <c r="Q343" s="595"/>
      <c r="R343" s="595"/>
      <c r="S343" s="595"/>
      <c r="T343" s="595"/>
      <c r="U343" s="595"/>
      <c r="V343" s="596"/>
      <c r="W343" s="37" t="s">
        <v>70</v>
      </c>
      <c r="X343" s="579">
        <f>IFERROR(SUM(X339:X341),"0")</f>
        <v>20</v>
      </c>
      <c r="Y343" s="579">
        <f>IFERROR(SUM(Y339:Y341),"0")</f>
        <v>20</v>
      </c>
      <c r="Z343" s="37"/>
      <c r="AA343" s="580"/>
      <c r="AB343" s="580"/>
      <c r="AC343" s="580"/>
    </row>
    <row r="344" spans="1:68" ht="16.5" hidden="1" customHeight="1" x14ac:dyDescent="0.25">
      <c r="A344" s="60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1"/>
      <c r="AB344" s="571"/>
      <c r="AC344" s="571"/>
    </row>
    <row r="345" spans="1:68" ht="14.25" hidden="1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2"/>
      <c r="AB345" s="572"/>
      <c r="AC345" s="572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4" t="s">
        <v>72</v>
      </c>
      <c r="Q349" s="595"/>
      <c r="R349" s="595"/>
      <c r="S349" s="595"/>
      <c r="T349" s="595"/>
      <c r="U349" s="595"/>
      <c r="V349" s="596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4" t="s">
        <v>72</v>
      </c>
      <c r="Q350" s="595"/>
      <c r="R350" s="595"/>
      <c r="S350" s="595"/>
      <c r="T350" s="595"/>
      <c r="U350" s="595"/>
      <c r="V350" s="596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5" t="s">
        <v>557</v>
      </c>
      <c r="B351" s="606"/>
      <c r="C351" s="606"/>
      <c r="D351" s="606"/>
      <c r="E351" s="606"/>
      <c r="F351" s="606"/>
      <c r="G351" s="606"/>
      <c r="H351" s="606"/>
      <c r="I351" s="606"/>
      <c r="J351" s="606"/>
      <c r="K351" s="606"/>
      <c r="L351" s="606"/>
      <c r="M351" s="606"/>
      <c r="N351" s="606"/>
      <c r="O351" s="606"/>
      <c r="P351" s="606"/>
      <c r="Q351" s="606"/>
      <c r="R351" s="606"/>
      <c r="S351" s="606"/>
      <c r="T351" s="606"/>
      <c r="U351" s="606"/>
      <c r="V351" s="606"/>
      <c r="W351" s="606"/>
      <c r="X351" s="606"/>
      <c r="Y351" s="606"/>
      <c r="Z351" s="606"/>
      <c r="AA351" s="48"/>
      <c r="AB351" s="48"/>
      <c r="AC351" s="48"/>
    </row>
    <row r="352" spans="1:68" ht="16.5" hidden="1" customHeight="1" x14ac:dyDescent="0.25">
      <c r="A352" s="60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1"/>
      <c r="AB352" s="571"/>
      <c r="AC352" s="571"/>
    </row>
    <row r="353" spans="1:68" ht="14.25" hidden="1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2"/>
      <c r="AB353" s="572"/>
      <c r="AC353" s="572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218</v>
      </c>
      <c r="Y354" s="578">
        <f t="shared" ref="Y354:Y360" si="57">IFERROR(IF(X354="",0,CEILING((X354/$H354),1)*$H354),"")</f>
        <v>225</v>
      </c>
      <c r="Z354" s="36">
        <f>IFERROR(IF(Y354=0,"",ROUNDUP(Y354/H354,0)*0.02175),"")</f>
        <v>0.32624999999999998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224.976</v>
      </c>
      <c r="BN354" s="64">
        <f t="shared" ref="BN354:BN360" si="59">IFERROR(Y354*I354/H354,"0")</f>
        <v>232.2</v>
      </c>
      <c r="BO354" s="64">
        <f t="shared" ref="BO354:BO360" si="60">IFERROR(1/J354*(X354/H354),"0")</f>
        <v>0.30277777777777776</v>
      </c>
      <c r="BP354" s="64">
        <f t="shared" ref="BP354:BP360" si="61">IFERROR(1/J354*(Y354/H354),"0")</f>
        <v>0.3125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1000</v>
      </c>
      <c r="Y356" s="578">
        <f t="shared" si="57"/>
        <v>1005</v>
      </c>
      <c r="Z356" s="36">
        <f>IFERROR(IF(Y356=0,"",ROUNDUP(Y356/H356,0)*0.02175),"")</f>
        <v>1.4572499999999999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1032</v>
      </c>
      <c r="BN356" s="64">
        <f t="shared" si="59"/>
        <v>1037.1600000000001</v>
      </c>
      <c r="BO356" s="64">
        <f t="shared" si="60"/>
        <v>1.3888888888888888</v>
      </c>
      <c r="BP356" s="64">
        <f t="shared" si="61"/>
        <v>1.3958333333333333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20</v>
      </c>
      <c r="Y360" s="578">
        <f t="shared" si="57"/>
        <v>20</v>
      </c>
      <c r="Z360" s="36">
        <f>IFERROR(IF(Y360=0,"",ROUNDUP(Y360/H360,0)*0.00902),"")</f>
        <v>3.6080000000000001E-2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20.84</v>
      </c>
      <c r="BN360" s="64">
        <f t="shared" si="59"/>
        <v>20.84</v>
      </c>
      <c r="BO360" s="64">
        <f t="shared" si="60"/>
        <v>3.0303030303030304E-2</v>
      </c>
      <c r="BP360" s="64">
        <f t="shared" si="61"/>
        <v>3.0303030303030304E-2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4" t="s">
        <v>72</v>
      </c>
      <c r="Q361" s="595"/>
      <c r="R361" s="595"/>
      <c r="S361" s="595"/>
      <c r="T361" s="595"/>
      <c r="U361" s="595"/>
      <c r="V361" s="596"/>
      <c r="W361" s="37" t="s">
        <v>73</v>
      </c>
      <c r="X361" s="579">
        <f>IFERROR(X354/H354,"0")+IFERROR(X355/H355,"0")+IFERROR(X356/H356,"0")+IFERROR(X357/H357,"0")+IFERROR(X358/H358,"0")+IFERROR(X359/H359,"0")+IFERROR(X360/H360,"0")</f>
        <v>85.2</v>
      </c>
      <c r="Y361" s="579">
        <f>IFERROR(Y354/H354,"0")+IFERROR(Y355/H355,"0")+IFERROR(Y356/H356,"0")+IFERROR(Y357/H357,"0")+IFERROR(Y358/H358,"0")+IFERROR(Y359/H359,"0")+IFERROR(Y360/H360,"0")</f>
        <v>86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1.8195799999999998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4" t="s">
        <v>72</v>
      </c>
      <c r="Q362" s="595"/>
      <c r="R362" s="595"/>
      <c r="S362" s="595"/>
      <c r="T362" s="595"/>
      <c r="U362" s="595"/>
      <c r="V362" s="596"/>
      <c r="W362" s="37" t="s">
        <v>70</v>
      </c>
      <c r="X362" s="579">
        <f>IFERROR(SUM(X354:X360),"0")</f>
        <v>1238</v>
      </c>
      <c r="Y362" s="579">
        <f>IFERROR(SUM(Y354:Y360),"0")</f>
        <v>1250</v>
      </c>
      <c r="Z362" s="37"/>
      <c r="AA362" s="580"/>
      <c r="AB362" s="580"/>
      <c r="AC362" s="580"/>
    </row>
    <row r="363" spans="1:68" ht="14.25" hidden="1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2"/>
      <c r="AB363" s="572"/>
      <c r="AC363" s="572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800</v>
      </c>
      <c r="Y364" s="578">
        <f>IFERROR(IF(X364="",0,CEILING((X364/$H364),1)*$H364),"")</f>
        <v>810</v>
      </c>
      <c r="Z364" s="36">
        <f>IFERROR(IF(Y364=0,"",ROUNDUP(Y364/H364,0)*0.02175),"")</f>
        <v>1.1744999999999999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825.6</v>
      </c>
      <c r="BN364" s="64">
        <f>IFERROR(Y364*I364/H364,"0")</f>
        <v>835.92000000000007</v>
      </c>
      <c r="BO364" s="64">
        <f>IFERROR(1/J364*(X364/H364),"0")</f>
        <v>1.1111111111111112</v>
      </c>
      <c r="BP364" s="64">
        <f>IFERROR(1/J364*(Y364/H364),"0")</f>
        <v>1.125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4" t="s">
        <v>72</v>
      </c>
      <c r="Q366" s="595"/>
      <c r="R366" s="595"/>
      <c r="S366" s="595"/>
      <c r="T366" s="595"/>
      <c r="U366" s="595"/>
      <c r="V366" s="596"/>
      <c r="W366" s="37" t="s">
        <v>73</v>
      </c>
      <c r="X366" s="579">
        <f>IFERROR(X364/H364,"0")+IFERROR(X365/H365,"0")</f>
        <v>53.333333333333336</v>
      </c>
      <c r="Y366" s="579">
        <f>IFERROR(Y364/H364,"0")+IFERROR(Y365/H365,"0")</f>
        <v>54</v>
      </c>
      <c r="Z366" s="579">
        <f>IFERROR(IF(Z364="",0,Z364),"0")+IFERROR(IF(Z365="",0,Z365),"0")</f>
        <v>1.1744999999999999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4" t="s">
        <v>72</v>
      </c>
      <c r="Q367" s="595"/>
      <c r="R367" s="595"/>
      <c r="S367" s="595"/>
      <c r="T367" s="595"/>
      <c r="U367" s="595"/>
      <c r="V367" s="596"/>
      <c r="W367" s="37" t="s">
        <v>70</v>
      </c>
      <c r="X367" s="579">
        <f>IFERROR(SUM(X364:X365),"0")</f>
        <v>800</v>
      </c>
      <c r="Y367" s="579">
        <f>IFERROR(SUM(Y364:Y365),"0")</f>
        <v>810</v>
      </c>
      <c r="Z367" s="37"/>
      <c r="AA367" s="580"/>
      <c r="AB367" s="580"/>
      <c r="AC367" s="580"/>
    </row>
    <row r="368" spans="1:68" ht="14.25" hidden="1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2"/>
      <c r="AB368" s="572"/>
      <c r="AC368" s="572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5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4" t="s">
        <v>72</v>
      </c>
      <c r="Q371" s="595"/>
      <c r="R371" s="595"/>
      <c r="S371" s="595"/>
      <c r="T371" s="595"/>
      <c r="U371" s="595"/>
      <c r="V371" s="596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4" t="s">
        <v>72</v>
      </c>
      <c r="Q372" s="595"/>
      <c r="R372" s="595"/>
      <c r="S372" s="595"/>
      <c r="T372" s="595"/>
      <c r="U372" s="595"/>
      <c r="V372" s="596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2"/>
      <c r="AB373" s="572"/>
      <c r="AC373" s="572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4" t="s">
        <v>72</v>
      </c>
      <c r="Q375" s="595"/>
      <c r="R375" s="595"/>
      <c r="S375" s="595"/>
      <c r="T375" s="595"/>
      <c r="U375" s="595"/>
      <c r="V375" s="596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4" t="s">
        <v>72</v>
      </c>
      <c r="Q376" s="595"/>
      <c r="R376" s="595"/>
      <c r="S376" s="595"/>
      <c r="T376" s="595"/>
      <c r="U376" s="595"/>
      <c r="V376" s="596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60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1"/>
      <c r="AB377" s="571"/>
      <c r="AC377" s="571"/>
    </row>
    <row r="378" spans="1:68" ht="14.25" hidden="1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2"/>
      <c r="AB378" s="572"/>
      <c r="AC378" s="572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4" t="s">
        <v>72</v>
      </c>
      <c r="Q383" s="595"/>
      <c r="R383" s="595"/>
      <c r="S383" s="595"/>
      <c r="T383" s="595"/>
      <c r="U383" s="595"/>
      <c r="V383" s="596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4" t="s">
        <v>72</v>
      </c>
      <c r="Q384" s="595"/>
      <c r="R384" s="595"/>
      <c r="S384" s="595"/>
      <c r="T384" s="595"/>
      <c r="U384" s="595"/>
      <c r="V384" s="596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2"/>
      <c r="AB385" s="572"/>
      <c r="AC385" s="572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4" t="s">
        <v>72</v>
      </c>
      <c r="Q387" s="595"/>
      <c r="R387" s="595"/>
      <c r="S387" s="595"/>
      <c r="T387" s="595"/>
      <c r="U387" s="595"/>
      <c r="V387" s="596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4" t="s">
        <v>72</v>
      </c>
      <c r="Q388" s="595"/>
      <c r="R388" s="595"/>
      <c r="S388" s="595"/>
      <c r="T388" s="595"/>
      <c r="U388" s="595"/>
      <c r="V388" s="596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2"/>
      <c r="AB389" s="572"/>
      <c r="AC389" s="572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51</v>
      </c>
      <c r="Y390" s="578">
        <f>IFERROR(IF(X390="",0,CEILING((X390/$H390),1)*$H390),"")</f>
        <v>54</v>
      </c>
      <c r="Z390" s="36">
        <f>IFERROR(IF(Y390=0,"",ROUNDUP(Y390/H390,0)*0.01898),"")</f>
        <v>0.11388000000000001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53.941000000000003</v>
      </c>
      <c r="BN390" s="64">
        <f>IFERROR(Y390*I390/H390,"0")</f>
        <v>57.113999999999997</v>
      </c>
      <c r="BO390" s="64">
        <f>IFERROR(1/J390*(X390/H390),"0")</f>
        <v>8.8541666666666671E-2</v>
      </c>
      <c r="BP390" s="64">
        <f>IFERROR(1/J390*(Y390/H390),"0")</f>
        <v>9.375E-2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35</v>
      </c>
      <c r="Y391" s="578">
        <f>IFERROR(IF(X391="",0,CEILING((X391/$H391),1)*$H391),"")</f>
        <v>36</v>
      </c>
      <c r="Z391" s="36">
        <f>IFERROR(IF(Y391=0,"",ROUNDUP(Y391/H391,0)*0.00651),"")</f>
        <v>9.7650000000000001E-2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38.850000000000009</v>
      </c>
      <c r="BN391" s="64">
        <f>IFERROR(Y391*I391/H391,"0")</f>
        <v>39.960000000000008</v>
      </c>
      <c r="BO391" s="64">
        <f>IFERROR(1/J391*(X391/H391),"0")</f>
        <v>8.0128205128205135E-2</v>
      </c>
      <c r="BP391" s="64">
        <f>IFERROR(1/J391*(Y391/H391),"0")</f>
        <v>8.241758241758243E-2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4" t="s">
        <v>72</v>
      </c>
      <c r="Q392" s="595"/>
      <c r="R392" s="595"/>
      <c r="S392" s="595"/>
      <c r="T392" s="595"/>
      <c r="U392" s="595"/>
      <c r="V392" s="596"/>
      <c r="W392" s="37" t="s">
        <v>73</v>
      </c>
      <c r="X392" s="579">
        <f>IFERROR(X390/H390,"0")+IFERROR(X391/H391,"0")</f>
        <v>20.25</v>
      </c>
      <c r="Y392" s="579">
        <f>IFERROR(Y390/H390,"0")+IFERROR(Y391/H391,"0")</f>
        <v>21</v>
      </c>
      <c r="Z392" s="579">
        <f>IFERROR(IF(Z390="",0,Z390),"0")+IFERROR(IF(Z391="",0,Z391),"0")</f>
        <v>0.21153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4" t="s">
        <v>72</v>
      </c>
      <c r="Q393" s="595"/>
      <c r="R393" s="595"/>
      <c r="S393" s="595"/>
      <c r="T393" s="595"/>
      <c r="U393" s="595"/>
      <c r="V393" s="596"/>
      <c r="W393" s="37" t="s">
        <v>70</v>
      </c>
      <c r="X393" s="579">
        <f>IFERROR(SUM(X390:X391),"0")</f>
        <v>86</v>
      </c>
      <c r="Y393" s="579">
        <f>IFERROR(SUM(Y390:Y391),"0")</f>
        <v>90</v>
      </c>
      <c r="Z393" s="37"/>
      <c r="AA393" s="580"/>
      <c r="AB393" s="580"/>
      <c r="AC393" s="580"/>
    </row>
    <row r="394" spans="1:68" ht="14.25" hidden="1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2"/>
      <c r="AB394" s="572"/>
      <c r="AC394" s="572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6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4" t="s">
        <v>72</v>
      </c>
      <c r="Q396" s="595"/>
      <c r="R396" s="595"/>
      <c r="S396" s="595"/>
      <c r="T396" s="595"/>
      <c r="U396" s="595"/>
      <c r="V396" s="596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4" t="s">
        <v>72</v>
      </c>
      <c r="Q397" s="595"/>
      <c r="R397" s="595"/>
      <c r="S397" s="595"/>
      <c r="T397" s="595"/>
      <c r="U397" s="595"/>
      <c r="V397" s="596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5" t="s">
        <v>614</v>
      </c>
      <c r="B398" s="606"/>
      <c r="C398" s="606"/>
      <c r="D398" s="606"/>
      <c r="E398" s="606"/>
      <c r="F398" s="606"/>
      <c r="G398" s="606"/>
      <c r="H398" s="606"/>
      <c r="I398" s="606"/>
      <c r="J398" s="606"/>
      <c r="K398" s="606"/>
      <c r="L398" s="606"/>
      <c r="M398" s="606"/>
      <c r="N398" s="606"/>
      <c r="O398" s="606"/>
      <c r="P398" s="606"/>
      <c r="Q398" s="606"/>
      <c r="R398" s="606"/>
      <c r="S398" s="606"/>
      <c r="T398" s="606"/>
      <c r="U398" s="606"/>
      <c r="V398" s="606"/>
      <c r="W398" s="606"/>
      <c r="X398" s="606"/>
      <c r="Y398" s="606"/>
      <c r="Z398" s="606"/>
      <c r="AA398" s="48"/>
      <c r="AB398" s="48"/>
      <c r="AC398" s="48"/>
    </row>
    <row r="399" spans="1:68" ht="16.5" hidden="1" customHeight="1" x14ac:dyDescent="0.25">
      <c r="A399" s="60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1"/>
      <c r="AB399" s="571"/>
      <c r="AC399" s="571"/>
    </row>
    <row r="400" spans="1:68" ht="14.25" hidden="1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2"/>
      <c r="AB400" s="572"/>
      <c r="AC400" s="572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4" t="s">
        <v>72</v>
      </c>
      <c r="Q411" s="595"/>
      <c r="R411" s="595"/>
      <c r="S411" s="595"/>
      <c r="T411" s="595"/>
      <c r="U411" s="595"/>
      <c r="V411" s="596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4" t="s">
        <v>72</v>
      </c>
      <c r="Q412" s="595"/>
      <c r="R412" s="595"/>
      <c r="S412" s="595"/>
      <c r="T412" s="595"/>
      <c r="U412" s="595"/>
      <c r="V412" s="596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2"/>
      <c r="AB413" s="572"/>
      <c r="AC413" s="572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60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1"/>
      <c r="AB418" s="571"/>
      <c r="AC418" s="571"/>
    </row>
    <row r="419" spans="1:68" ht="14.25" hidden="1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2"/>
      <c r="AB419" s="572"/>
      <c r="AC419" s="572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4" t="s">
        <v>72</v>
      </c>
      <c r="Q422" s="595"/>
      <c r="R422" s="595"/>
      <c r="S422" s="595"/>
      <c r="T422" s="595"/>
      <c r="U422" s="595"/>
      <c r="V422" s="596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4" t="s">
        <v>72</v>
      </c>
      <c r="Q423" s="595"/>
      <c r="R423" s="595"/>
      <c r="S423" s="595"/>
      <c r="T423" s="595"/>
      <c r="U423" s="595"/>
      <c r="V423" s="596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2"/>
      <c r="AB424" s="572"/>
      <c r="AC424" s="572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4" t="s">
        <v>72</v>
      </c>
      <c r="Q429" s="595"/>
      <c r="R429" s="595"/>
      <c r="S429" s="595"/>
      <c r="T429" s="595"/>
      <c r="U429" s="595"/>
      <c r="V429" s="596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4" t="s">
        <v>72</v>
      </c>
      <c r="Q430" s="595"/>
      <c r="R430" s="595"/>
      <c r="S430" s="595"/>
      <c r="T430" s="595"/>
      <c r="U430" s="595"/>
      <c r="V430" s="596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60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1"/>
      <c r="AB431" s="571"/>
      <c r="AC431" s="571"/>
    </row>
    <row r="432" spans="1:68" ht="14.25" hidden="1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2"/>
      <c r="AB432" s="572"/>
      <c r="AC432" s="572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4" t="s">
        <v>72</v>
      </c>
      <c r="Q434" s="595"/>
      <c r="R434" s="595"/>
      <c r="S434" s="595"/>
      <c r="T434" s="595"/>
      <c r="U434" s="595"/>
      <c r="V434" s="596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4" t="s">
        <v>72</v>
      </c>
      <c r="Q435" s="595"/>
      <c r="R435" s="595"/>
      <c r="S435" s="595"/>
      <c r="T435" s="595"/>
      <c r="U435" s="595"/>
      <c r="V435" s="596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60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1"/>
      <c r="AB436" s="571"/>
      <c r="AC436" s="571"/>
    </row>
    <row r="437" spans="1:68" ht="14.25" hidden="1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2"/>
      <c r="AB437" s="572"/>
      <c r="AC437" s="572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4" t="s">
        <v>72</v>
      </c>
      <c r="Q439" s="595"/>
      <c r="R439" s="595"/>
      <c r="S439" s="595"/>
      <c r="T439" s="595"/>
      <c r="U439" s="595"/>
      <c r="V439" s="596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4" t="s">
        <v>72</v>
      </c>
      <c r="Q440" s="595"/>
      <c r="R440" s="595"/>
      <c r="S440" s="595"/>
      <c r="T440" s="595"/>
      <c r="U440" s="595"/>
      <c r="V440" s="596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5" t="s">
        <v>673</v>
      </c>
      <c r="B441" s="606"/>
      <c r="C441" s="606"/>
      <c r="D441" s="606"/>
      <c r="E441" s="606"/>
      <c r="F441" s="606"/>
      <c r="G441" s="606"/>
      <c r="H441" s="606"/>
      <c r="I441" s="606"/>
      <c r="J441" s="606"/>
      <c r="K441" s="606"/>
      <c r="L441" s="606"/>
      <c r="M441" s="606"/>
      <c r="N441" s="606"/>
      <c r="O441" s="606"/>
      <c r="P441" s="606"/>
      <c r="Q441" s="606"/>
      <c r="R441" s="606"/>
      <c r="S441" s="606"/>
      <c r="T441" s="606"/>
      <c r="U441" s="606"/>
      <c r="V441" s="606"/>
      <c r="W441" s="606"/>
      <c r="X441" s="606"/>
      <c r="Y441" s="606"/>
      <c r="Z441" s="606"/>
      <c r="AA441" s="48"/>
      <c r="AB441" s="48"/>
      <c r="AC441" s="48"/>
    </row>
    <row r="442" spans="1:68" ht="16.5" hidden="1" customHeight="1" x14ac:dyDescent="0.25">
      <c r="A442" s="60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1"/>
      <c r="AB442" s="571"/>
      <c r="AC442" s="571"/>
    </row>
    <row r="443" spans="1:68" ht="14.25" hidden="1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2"/>
      <c r="AB443" s="572"/>
      <c r="AC443" s="572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90</v>
      </c>
      <c r="Y444" s="578">
        <f t="shared" ref="Y444:Y456" si="68">IFERROR(IF(X444="",0,CEILING((X444/$H444),1)*$H444),"")</f>
        <v>95.04</v>
      </c>
      <c r="Z444" s="36">
        <f t="shared" ref="Z444:Z449" si="69">IFERROR(IF(Y444=0,"",ROUNDUP(Y444/H444,0)*0.01196),"")</f>
        <v>0.21528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96.136363636363626</v>
      </c>
      <c r="BN444" s="64">
        <f t="shared" ref="BN444:BN456" si="71">IFERROR(Y444*I444/H444,"0")</f>
        <v>101.52000000000001</v>
      </c>
      <c r="BO444" s="64">
        <f t="shared" ref="BO444:BO456" si="72">IFERROR(1/J444*(X444/H444),"0")</f>
        <v>0.16389860139860138</v>
      </c>
      <c r="BP444" s="64">
        <f t="shared" ref="BP444:BP456" si="73">IFERROR(1/J444*(Y444/H444),"0")</f>
        <v>0.17307692307692307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8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4" t="s">
        <v>72</v>
      </c>
      <c r="Q457" s="595"/>
      <c r="R457" s="595"/>
      <c r="S457" s="595"/>
      <c r="T457" s="595"/>
      <c r="U457" s="595"/>
      <c r="V457" s="596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17.045454545454543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0.21528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4" t="s">
        <v>72</v>
      </c>
      <c r="Q458" s="595"/>
      <c r="R458" s="595"/>
      <c r="S458" s="595"/>
      <c r="T458" s="595"/>
      <c r="U458" s="595"/>
      <c r="V458" s="596"/>
      <c r="W458" s="37" t="s">
        <v>70</v>
      </c>
      <c r="X458" s="579">
        <f>IFERROR(SUM(X444:X456),"0")</f>
        <v>90</v>
      </c>
      <c r="Y458" s="579">
        <f>IFERROR(SUM(Y444:Y456),"0")</f>
        <v>95.04</v>
      </c>
      <c r="Z458" s="37"/>
      <c r="AA458" s="580"/>
      <c r="AB458" s="580"/>
      <c r="AC458" s="580"/>
    </row>
    <row r="459" spans="1:68" ht="14.25" hidden="1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2"/>
      <c r="AB459" s="572"/>
      <c r="AC459" s="572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50</v>
      </c>
      <c r="Y460" s="578">
        <f>IFERROR(IF(X460="",0,CEILING((X460/$H460),1)*$H460),"")</f>
        <v>52.800000000000004</v>
      </c>
      <c r="Z460" s="36">
        <f>IFERROR(IF(Y460=0,"",ROUNDUP(Y460/H460,0)*0.01196),"")</f>
        <v>0.1196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53.409090909090907</v>
      </c>
      <c r="BN460" s="64">
        <f>IFERROR(Y460*I460/H460,"0")</f>
        <v>56.400000000000006</v>
      </c>
      <c r="BO460" s="64">
        <f>IFERROR(1/J460*(X460/H460),"0")</f>
        <v>9.1054778554778545E-2</v>
      </c>
      <c r="BP460" s="64">
        <f>IFERROR(1/J460*(Y460/H460),"0")</f>
        <v>9.6153846153846159E-2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4" t="s">
        <v>72</v>
      </c>
      <c r="Q463" s="595"/>
      <c r="R463" s="595"/>
      <c r="S463" s="595"/>
      <c r="T463" s="595"/>
      <c r="U463" s="595"/>
      <c r="V463" s="596"/>
      <c r="W463" s="37" t="s">
        <v>73</v>
      </c>
      <c r="X463" s="579">
        <f>IFERROR(X460/H460,"0")+IFERROR(X461/H461,"0")+IFERROR(X462/H462,"0")</f>
        <v>9.4696969696969688</v>
      </c>
      <c r="Y463" s="579">
        <f>IFERROR(Y460/H460,"0")+IFERROR(Y461/H461,"0")+IFERROR(Y462/H462,"0")</f>
        <v>10</v>
      </c>
      <c r="Z463" s="579">
        <f>IFERROR(IF(Z460="",0,Z460),"0")+IFERROR(IF(Z461="",0,Z461),"0")+IFERROR(IF(Z462="",0,Z462),"0")</f>
        <v>0.1196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4" t="s">
        <v>72</v>
      </c>
      <c r="Q464" s="595"/>
      <c r="R464" s="595"/>
      <c r="S464" s="595"/>
      <c r="T464" s="595"/>
      <c r="U464" s="595"/>
      <c r="V464" s="596"/>
      <c r="W464" s="37" t="s">
        <v>70</v>
      </c>
      <c r="X464" s="579">
        <f>IFERROR(SUM(X460:X462),"0")</f>
        <v>50</v>
      </c>
      <c r="Y464" s="579">
        <f>IFERROR(SUM(Y460:Y462),"0")</f>
        <v>52.800000000000004</v>
      </c>
      <c r="Z464" s="37"/>
      <c r="AA464" s="580"/>
      <c r="AB464" s="580"/>
      <c r="AC464" s="580"/>
    </row>
    <row r="465" spans="1:68" ht="14.25" hidden="1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2"/>
      <c r="AB465" s="572"/>
      <c r="AC465" s="572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17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18.159090909090907</v>
      </c>
      <c r="BN466" s="64">
        <f t="shared" ref="BN466:BN472" si="76">IFERROR(Y466*I466/H466,"0")</f>
        <v>22.56</v>
      </c>
      <c r="BO466" s="64">
        <f t="shared" ref="BO466:BO472" si="77">IFERROR(1/J466*(X466/H466),"0")</f>
        <v>3.0958624708624712E-2</v>
      </c>
      <c r="BP466" s="64">
        <f t="shared" ref="BP466:BP472" si="78">IFERROR(1/J466*(Y466/H466),"0")</f>
        <v>3.8461538461538464E-2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6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1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6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4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4" t="s">
        <v>72</v>
      </c>
      <c r="Q473" s="595"/>
      <c r="R473" s="595"/>
      <c r="S473" s="595"/>
      <c r="T473" s="595"/>
      <c r="U473" s="595"/>
      <c r="V473" s="596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3.2196969696969697</v>
      </c>
      <c r="Y473" s="579">
        <f>IFERROR(Y466/H466,"0")+IFERROR(Y467/H467,"0")+IFERROR(Y468/H468,"0")+IFERROR(Y469/H469,"0")+IFERROR(Y470/H470,"0")+IFERROR(Y471/H471,"0")+IFERROR(Y472/H472,"0")</f>
        <v>4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4.7840000000000001E-2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4" t="s">
        <v>72</v>
      </c>
      <c r="Q474" s="595"/>
      <c r="R474" s="595"/>
      <c r="S474" s="595"/>
      <c r="T474" s="595"/>
      <c r="U474" s="595"/>
      <c r="V474" s="596"/>
      <c r="W474" s="37" t="s">
        <v>70</v>
      </c>
      <c r="X474" s="579">
        <f>IFERROR(SUM(X466:X472),"0")</f>
        <v>17</v>
      </c>
      <c r="Y474" s="579">
        <f>IFERROR(SUM(Y466:Y472),"0")</f>
        <v>21.12</v>
      </c>
      <c r="Z474" s="37"/>
      <c r="AA474" s="580"/>
      <c r="AB474" s="580"/>
      <c r="AC474" s="580"/>
    </row>
    <row r="475" spans="1:68" ht="14.25" hidden="1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2"/>
      <c r="AB475" s="572"/>
      <c r="AC475" s="572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7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4" t="s">
        <v>72</v>
      </c>
      <c r="Q479" s="595"/>
      <c r="R479" s="595"/>
      <c r="S479" s="595"/>
      <c r="T479" s="595"/>
      <c r="U479" s="595"/>
      <c r="V479" s="596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4" t="s">
        <v>72</v>
      </c>
      <c r="Q480" s="595"/>
      <c r="R480" s="595"/>
      <c r="S480" s="595"/>
      <c r="T480" s="595"/>
      <c r="U480" s="595"/>
      <c r="V480" s="596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2"/>
      <c r="AB481" s="572"/>
      <c r="AC481" s="572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4" t="s">
        <v>72</v>
      </c>
      <c r="Q483" s="595"/>
      <c r="R483" s="595"/>
      <c r="S483" s="595"/>
      <c r="T483" s="595"/>
      <c r="U483" s="595"/>
      <c r="V483" s="596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4" t="s">
        <v>72</v>
      </c>
      <c r="Q484" s="595"/>
      <c r="R484" s="595"/>
      <c r="S484" s="595"/>
      <c r="T484" s="595"/>
      <c r="U484" s="595"/>
      <c r="V484" s="596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5" t="s">
        <v>739</v>
      </c>
      <c r="B485" s="606"/>
      <c r="C485" s="606"/>
      <c r="D485" s="606"/>
      <c r="E485" s="606"/>
      <c r="F485" s="606"/>
      <c r="G485" s="606"/>
      <c r="H485" s="606"/>
      <c r="I485" s="606"/>
      <c r="J485" s="606"/>
      <c r="K485" s="606"/>
      <c r="L485" s="606"/>
      <c r="M485" s="606"/>
      <c r="N485" s="606"/>
      <c r="O485" s="606"/>
      <c r="P485" s="606"/>
      <c r="Q485" s="606"/>
      <c r="R485" s="606"/>
      <c r="S485" s="606"/>
      <c r="T485" s="606"/>
      <c r="U485" s="606"/>
      <c r="V485" s="606"/>
      <c r="W485" s="606"/>
      <c r="X485" s="606"/>
      <c r="Y485" s="606"/>
      <c r="Z485" s="606"/>
      <c r="AA485" s="48"/>
      <c r="AB485" s="48"/>
      <c r="AC485" s="48"/>
    </row>
    <row r="486" spans="1:68" ht="16.5" hidden="1" customHeight="1" x14ac:dyDescent="0.25">
      <c r="A486" s="60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1"/>
      <c r="AB486" s="571"/>
      <c r="AC486" s="571"/>
    </row>
    <row r="487" spans="1:68" ht="14.25" hidden="1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2"/>
      <c r="AB487" s="572"/>
      <c r="AC487" s="572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2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44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24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2"/>
      <c r="AB493" s="572"/>
      <c r="AC493" s="572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742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8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2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8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4" t="s">
        <v>72</v>
      </c>
      <c r="Q498" s="595"/>
      <c r="R498" s="595"/>
      <c r="S498" s="595"/>
      <c r="T498" s="595"/>
      <c r="U498" s="595"/>
      <c r="V498" s="596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4" t="s">
        <v>72</v>
      </c>
      <c r="Q499" s="595"/>
      <c r="R499" s="595"/>
      <c r="S499" s="595"/>
      <c r="T499" s="595"/>
      <c r="U499" s="595"/>
      <c r="V499" s="596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2"/>
      <c r="AB500" s="572"/>
      <c r="AC500" s="572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5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96</v>
      </c>
      <c r="Y501" s="578">
        <f>IFERROR(IF(X501="",0,CEILING((X501/$H501),1)*$H501),"")</f>
        <v>96.600000000000009</v>
      </c>
      <c r="Z501" s="36">
        <f>IFERROR(IF(Y501=0,"",ROUNDUP(Y501/H501,0)*0.00902),"")</f>
        <v>0.20746000000000001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102.17142857142856</v>
      </c>
      <c r="BN501" s="64">
        <f>IFERROR(Y501*I501/H501,"0")</f>
        <v>102.81</v>
      </c>
      <c r="BO501" s="64">
        <f>IFERROR(1/J501*(X501/H501),"0")</f>
        <v>0.17316017316017318</v>
      </c>
      <c r="BP501" s="64">
        <f>IFERROR(1/J501*(Y501/H501),"0")</f>
        <v>0.17424242424242425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46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70</v>
      </c>
      <c r="Y502" s="578">
        <f>IFERROR(IF(X502="",0,CEILING((X502/$H502),1)*$H502),"")</f>
        <v>71.400000000000006</v>
      </c>
      <c r="Z502" s="36">
        <f>IFERROR(IF(Y502=0,"",ROUNDUP(Y502/H502,0)*0.00902),"")</f>
        <v>0.15334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74.499999999999986</v>
      </c>
      <c r="BN502" s="64">
        <f>IFERROR(Y502*I502/H502,"0")</f>
        <v>75.989999999999995</v>
      </c>
      <c r="BO502" s="64">
        <f>IFERROR(1/J502*(X502/H502),"0")</f>
        <v>0.12626262626262624</v>
      </c>
      <c r="BP502" s="64">
        <f>IFERROR(1/J502*(Y502/H502),"0")</f>
        <v>0.12878787878787878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4" t="s">
        <v>72</v>
      </c>
      <c r="Q503" s="595"/>
      <c r="R503" s="595"/>
      <c r="S503" s="595"/>
      <c r="T503" s="595"/>
      <c r="U503" s="595"/>
      <c r="V503" s="596"/>
      <c r="W503" s="37" t="s">
        <v>73</v>
      </c>
      <c r="X503" s="579">
        <f>IFERROR(X501/H501,"0")+IFERROR(X502/H502,"0")</f>
        <v>39.523809523809518</v>
      </c>
      <c r="Y503" s="579">
        <f>IFERROR(Y501/H501,"0")+IFERROR(Y502/H502,"0")</f>
        <v>40</v>
      </c>
      <c r="Z503" s="579">
        <f>IFERROR(IF(Z501="",0,Z501),"0")+IFERROR(IF(Z502="",0,Z502),"0")</f>
        <v>0.36080000000000001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4" t="s">
        <v>72</v>
      </c>
      <c r="Q504" s="595"/>
      <c r="R504" s="595"/>
      <c r="S504" s="595"/>
      <c r="T504" s="595"/>
      <c r="U504" s="595"/>
      <c r="V504" s="596"/>
      <c r="W504" s="37" t="s">
        <v>70</v>
      </c>
      <c r="X504" s="579">
        <f>IFERROR(SUM(X501:X502),"0")</f>
        <v>166</v>
      </c>
      <c r="Y504" s="579">
        <f>IFERROR(SUM(Y501:Y502),"0")</f>
        <v>168</v>
      </c>
      <c r="Z504" s="37"/>
      <c r="AA504" s="580"/>
      <c r="AB504" s="580"/>
      <c r="AC504" s="580"/>
    </row>
    <row r="505" spans="1:68" ht="14.25" hidden="1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2"/>
      <c r="AB505" s="572"/>
      <c r="AC505" s="572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79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4" t="s">
        <v>72</v>
      </c>
      <c r="Q508" s="595"/>
      <c r="R508" s="595"/>
      <c r="S508" s="595"/>
      <c r="T508" s="595"/>
      <c r="U508" s="595"/>
      <c r="V508" s="596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4" t="s">
        <v>72</v>
      </c>
      <c r="Q509" s="595"/>
      <c r="R509" s="595"/>
      <c r="S509" s="595"/>
      <c r="T509" s="595"/>
      <c r="U509" s="595"/>
      <c r="V509" s="596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2"/>
      <c r="AB510" s="572"/>
      <c r="AC510" s="572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1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4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2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43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4" t="s">
        <v>72</v>
      </c>
      <c r="Q515" s="595"/>
      <c r="R515" s="595"/>
      <c r="S515" s="595"/>
      <c r="T515" s="595"/>
      <c r="U515" s="595"/>
      <c r="V515" s="596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4" t="s">
        <v>72</v>
      </c>
      <c r="Q516" s="595"/>
      <c r="R516" s="595"/>
      <c r="S516" s="595"/>
      <c r="T516" s="595"/>
      <c r="U516" s="595"/>
      <c r="V516" s="596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60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1"/>
      <c r="AB517" s="571"/>
      <c r="AC517" s="571"/>
    </row>
    <row r="518" spans="1:68" ht="14.25" hidden="1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2"/>
      <c r="AB518" s="572"/>
      <c r="AC518" s="572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695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4" t="s">
        <v>72</v>
      </c>
      <c r="Q520" s="595"/>
      <c r="R520" s="595"/>
      <c r="S520" s="595"/>
      <c r="T520" s="595"/>
      <c r="U520" s="595"/>
      <c r="V520" s="596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4" t="s">
        <v>72</v>
      </c>
      <c r="Q521" s="595"/>
      <c r="R521" s="595"/>
      <c r="S521" s="595"/>
      <c r="T521" s="595"/>
      <c r="U521" s="595"/>
      <c r="V521" s="596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2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7"/>
      <c r="P522" s="599" t="s">
        <v>796</v>
      </c>
      <c r="Q522" s="600"/>
      <c r="R522" s="600"/>
      <c r="S522" s="600"/>
      <c r="T522" s="600"/>
      <c r="U522" s="600"/>
      <c r="V522" s="601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7518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7640.03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7"/>
      <c r="P523" s="599" t="s">
        <v>797</v>
      </c>
      <c r="Q523" s="600"/>
      <c r="R523" s="600"/>
      <c r="S523" s="600"/>
      <c r="T523" s="600"/>
      <c r="U523" s="600"/>
      <c r="V523" s="601"/>
      <c r="W523" s="37" t="s">
        <v>70</v>
      </c>
      <c r="X523" s="579">
        <f>IFERROR(SUM(BM22:BM519),"0")</f>
        <v>7914.7518616149937</v>
      </c>
      <c r="Y523" s="579">
        <f>IFERROR(SUM(BN22:BN519),"0")</f>
        <v>8043.427999999999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7"/>
      <c r="P524" s="599" t="s">
        <v>798</v>
      </c>
      <c r="Q524" s="600"/>
      <c r="R524" s="600"/>
      <c r="S524" s="600"/>
      <c r="T524" s="600"/>
      <c r="U524" s="600"/>
      <c r="V524" s="601"/>
      <c r="W524" s="37" t="s">
        <v>799</v>
      </c>
      <c r="X524" s="38">
        <f>ROUNDUP(SUM(BO22:BO519),0)</f>
        <v>13</v>
      </c>
      <c r="Y524" s="38">
        <f>ROUNDUP(SUM(BP22:BP519),0)</f>
        <v>13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7"/>
      <c r="P525" s="599" t="s">
        <v>800</v>
      </c>
      <c r="Q525" s="600"/>
      <c r="R525" s="600"/>
      <c r="S525" s="600"/>
      <c r="T525" s="600"/>
      <c r="U525" s="600"/>
      <c r="V525" s="601"/>
      <c r="W525" s="37" t="s">
        <v>70</v>
      </c>
      <c r="X525" s="579">
        <f>GrossWeightTotal+PalletQtyTotal*25</f>
        <v>8239.7518616149937</v>
      </c>
      <c r="Y525" s="579">
        <f>GrossWeightTotalR+PalletQtyTotalR*25</f>
        <v>8368.4279999999999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7"/>
      <c r="P526" s="599" t="s">
        <v>801</v>
      </c>
      <c r="Q526" s="600"/>
      <c r="R526" s="600"/>
      <c r="S526" s="600"/>
      <c r="T526" s="600"/>
      <c r="U526" s="600"/>
      <c r="V526" s="601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1098.5460129863641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1119</v>
      </c>
      <c r="Z526" s="37"/>
      <c r="AA526" s="580"/>
      <c r="AB526" s="580"/>
      <c r="AC526" s="580"/>
    </row>
    <row r="527" spans="1:68" ht="14.25" hidden="1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7"/>
      <c r="P527" s="599" t="s">
        <v>802</v>
      </c>
      <c r="Q527" s="600"/>
      <c r="R527" s="600"/>
      <c r="S527" s="600"/>
      <c r="T527" s="600"/>
      <c r="U527" s="600"/>
      <c r="V527" s="601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15.2102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69" t="s">
        <v>63</v>
      </c>
      <c r="C529" s="586" t="s">
        <v>101</v>
      </c>
      <c r="D529" s="692"/>
      <c r="E529" s="692"/>
      <c r="F529" s="692"/>
      <c r="G529" s="692"/>
      <c r="H529" s="644"/>
      <c r="I529" s="586" t="s">
        <v>271</v>
      </c>
      <c r="J529" s="692"/>
      <c r="K529" s="692"/>
      <c r="L529" s="692"/>
      <c r="M529" s="692"/>
      <c r="N529" s="692"/>
      <c r="O529" s="692"/>
      <c r="P529" s="692"/>
      <c r="Q529" s="692"/>
      <c r="R529" s="692"/>
      <c r="S529" s="692"/>
      <c r="T529" s="644"/>
      <c r="U529" s="586" t="s">
        <v>557</v>
      </c>
      <c r="V529" s="644"/>
      <c r="W529" s="586" t="s">
        <v>614</v>
      </c>
      <c r="X529" s="692"/>
      <c r="Y529" s="692"/>
      <c r="Z529" s="644"/>
      <c r="AA529" s="569" t="s">
        <v>673</v>
      </c>
      <c r="AB529" s="586" t="s">
        <v>739</v>
      </c>
      <c r="AC529" s="644"/>
      <c r="AF529" s="570"/>
    </row>
    <row r="530" spans="1:32" ht="14.25" customHeight="1" thickTop="1" x14ac:dyDescent="0.2">
      <c r="A530" s="759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0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0"/>
    </row>
    <row r="531" spans="1:32" ht="13.5" customHeight="1" thickBot="1" x14ac:dyDescent="0.25">
      <c r="A531" s="760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0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0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299.20000000000005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961.2</v>
      </c>
      <c r="E532" s="46">
        <f>IFERROR(Y90*1,"0")+IFERROR(Y91*1,"0")+IFERROR(Y92*1,"0")+IFERROR(Y96*1,"0")+IFERROR(Y97*1,"0")+IFERROR(Y98*1,"0")+IFERROR(Y99*1,"0")+IFERROR(Y100*1,"0")+IFERROR(Y101*1,"0")+IFERROR(Y102*1,"0")</f>
        <v>239.94000000000003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220.85999999999999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40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109.2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418.79999999999995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20.34</v>
      </c>
      <c r="L532" s="46">
        <f>IFERROR(Y256*1,"0")+IFERROR(Y257*1,"0")+IFERROR(Y258*1,"0")+IFERROR(Y259*1,"0")+IFERROR(Y260*1,"0")</f>
        <v>108</v>
      </c>
      <c r="M532" s="46">
        <f>IFERROR(Y265*1,"0")+IFERROR(Y266*1,"0")+IFERROR(Y267*1,"0")+IFERROR(Y268*1,"0")</f>
        <v>0</v>
      </c>
      <c r="N532" s="570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2735.5299999999993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2060</v>
      </c>
      <c r="V532" s="46">
        <f>IFERROR(Y379*1,"0")+IFERROR(Y380*1,"0")+IFERROR(Y381*1,"0")+IFERROR(Y382*1,"0")+IFERROR(Y386*1,"0")+IFERROR(Y390*1,"0")+IFERROR(Y391*1,"0")+IFERROR(Y395*1,"0")</f>
        <v>90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168.96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168</v>
      </c>
      <c r="AC532" s="46">
        <f>IFERROR(Y519*1,"0")</f>
        <v>0</v>
      </c>
      <c r="AF532" s="570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98,55"/>
        <filter val="1 238,00"/>
        <filter val="1 680,00"/>
        <filter val="10,00"/>
        <filter val="100,00"/>
        <filter val="107,00"/>
        <filter val="114,00"/>
        <filter val="119,58"/>
        <filter val="12,00"/>
        <filter val="12,12"/>
        <filter val="120,00"/>
        <filter val="123,00"/>
        <filter val="13"/>
        <filter val="13,57"/>
        <filter val="165,00"/>
        <filter val="166,00"/>
        <filter val="17,00"/>
        <filter val="17,05"/>
        <filter val="18,52"/>
        <filter val="183,00"/>
        <filter val="2,78"/>
        <filter val="20,00"/>
        <filter val="20,25"/>
        <filter val="200,00"/>
        <filter val="21,11"/>
        <filter val="215,38"/>
        <filter val="218,00"/>
        <filter val="22,00"/>
        <filter val="23,11"/>
        <filter val="25,00"/>
        <filter val="250,00"/>
        <filter val="27,00"/>
        <filter val="287,00"/>
        <filter val="290,00"/>
        <filter val="3,22"/>
        <filter val="30,00"/>
        <filter val="32,83"/>
        <filter val="33,15"/>
        <filter val="35,00"/>
        <filter val="39,52"/>
        <filter val="40,00"/>
        <filter val="40,93"/>
        <filter val="45,00"/>
        <filter val="47,62"/>
        <filter val="50,00"/>
        <filter val="50,95"/>
        <filter val="500,00"/>
        <filter val="51,00"/>
        <filter val="53,00"/>
        <filter val="53,33"/>
        <filter val="54,00"/>
        <filter val="54,26"/>
        <filter val="58,00"/>
        <filter val="6,00"/>
        <filter val="628,00"/>
        <filter val="63,00"/>
        <filter val="65,00"/>
        <filter val="65,23"/>
        <filter val="67,00"/>
        <filter val="691,00"/>
        <filter val="7 518,00"/>
        <filter val="7 914,75"/>
        <filter val="70,00"/>
        <filter val="74,00"/>
        <filter val="754,00"/>
        <filter val="8 239,75"/>
        <filter val="8,00"/>
        <filter val="800,00"/>
        <filter val="83,00"/>
        <filter val="85,20"/>
        <filter val="86,00"/>
        <filter val="87,31"/>
        <filter val="9,26"/>
        <filter val="9,47"/>
        <filter val="90,00"/>
        <filter val="92,00"/>
        <filter val="96,00"/>
        <filter val="97,00"/>
      </filters>
    </filterColumn>
    <filterColumn colId="29" showButton="0"/>
    <filterColumn colId="30" showButton="0"/>
  </autoFilter>
  <mergeCells count="932">
    <mergeCell ref="P507:T507"/>
    <mergeCell ref="P527:V527"/>
    <mergeCell ref="D17:E18"/>
    <mergeCell ref="D173:E173"/>
    <mergeCell ref="D471:E471"/>
    <mergeCell ref="P71:T71"/>
    <mergeCell ref="P313:T313"/>
    <mergeCell ref="X17:X18"/>
    <mergeCell ref="D123:E123"/>
    <mergeCell ref="P58:T58"/>
    <mergeCell ref="D421:E421"/>
    <mergeCell ref="P202:T202"/>
    <mergeCell ref="P444:T444"/>
    <mergeCell ref="D110:E110"/>
    <mergeCell ref="D44:E44"/>
    <mergeCell ref="D408:E408"/>
    <mergeCell ref="A481:Z481"/>
    <mergeCell ref="P449:T449"/>
    <mergeCell ref="P361:V361"/>
    <mergeCell ref="A413:Z413"/>
    <mergeCell ref="P218:T218"/>
    <mergeCell ref="A21:Z21"/>
    <mergeCell ref="D121:E121"/>
    <mergeCell ref="A194:Z194"/>
    <mergeCell ref="D42:E42"/>
    <mergeCell ref="U17:V17"/>
    <mergeCell ref="Y17:Y18"/>
    <mergeCell ref="P372:V372"/>
    <mergeCell ref="D57:E57"/>
    <mergeCell ref="A8:C8"/>
    <mergeCell ref="P124:T124"/>
    <mergeCell ref="D355:E355"/>
    <mergeCell ref="A10:C10"/>
    <mergeCell ref="D29:E29"/>
    <mergeCell ref="V6:W9"/>
    <mergeCell ref="A93:O94"/>
    <mergeCell ref="P84:T84"/>
    <mergeCell ref="P22:T22"/>
    <mergeCell ref="D65:E65"/>
    <mergeCell ref="P48:T48"/>
    <mergeCell ref="A15:M15"/>
    <mergeCell ref="A40:Z40"/>
    <mergeCell ref="D41:E41"/>
    <mergeCell ref="P60:V60"/>
    <mergeCell ref="D43:E43"/>
    <mergeCell ref="A12:M12"/>
    <mergeCell ref="P410:T410"/>
    <mergeCell ref="P447:T447"/>
    <mergeCell ref="P360:T360"/>
    <mergeCell ref="D97:E97"/>
    <mergeCell ref="P138:V138"/>
    <mergeCell ref="A137:O138"/>
    <mergeCell ref="P151:T151"/>
    <mergeCell ref="A128:Z128"/>
    <mergeCell ref="A197:O198"/>
    <mergeCell ref="D268:E268"/>
    <mergeCell ref="A255:Z255"/>
    <mergeCell ref="D395:E395"/>
    <mergeCell ref="A293:Z293"/>
    <mergeCell ref="D318:E318"/>
    <mergeCell ref="P201:T201"/>
    <mergeCell ref="P274:T274"/>
    <mergeCell ref="D217:E217"/>
    <mergeCell ref="P346:T346"/>
    <mergeCell ref="P446:T446"/>
    <mergeCell ref="A432:Z432"/>
    <mergeCell ref="P299:T299"/>
    <mergeCell ref="P221:V221"/>
    <mergeCell ref="P392:V392"/>
    <mergeCell ref="D185:E185"/>
    <mergeCell ref="D478:E478"/>
    <mergeCell ref="D107:E107"/>
    <mergeCell ref="D163:E163"/>
    <mergeCell ref="P497:T497"/>
    <mergeCell ref="D234:E234"/>
    <mergeCell ref="D405:E405"/>
    <mergeCell ref="P65:T65"/>
    <mergeCell ref="A383:O384"/>
    <mergeCell ref="P136:T136"/>
    <mergeCell ref="P70:T70"/>
    <mergeCell ref="P305:V305"/>
    <mergeCell ref="A429:O430"/>
    <mergeCell ref="D171:E171"/>
    <mergeCell ref="P355:T355"/>
    <mergeCell ref="D407:E407"/>
    <mergeCell ref="P200:T200"/>
    <mergeCell ref="P243:T243"/>
    <mergeCell ref="A422:O423"/>
    <mergeCell ref="D102:E102"/>
    <mergeCell ref="P81:V81"/>
    <mergeCell ref="P208:V208"/>
    <mergeCell ref="D196:E196"/>
    <mergeCell ref="A126:O127"/>
    <mergeCell ref="P294:T294"/>
    <mergeCell ref="D468:E468"/>
    <mergeCell ref="P132:V132"/>
    <mergeCell ref="N17:N18"/>
    <mergeCell ref="Q5:R5"/>
    <mergeCell ref="F17:F18"/>
    <mergeCell ref="D120:E120"/>
    <mergeCell ref="P290:V290"/>
    <mergeCell ref="P370:T370"/>
    <mergeCell ref="A49:O50"/>
    <mergeCell ref="Q6:R6"/>
    <mergeCell ref="P23:V23"/>
    <mergeCell ref="D54:E54"/>
    <mergeCell ref="V12:W12"/>
    <mergeCell ref="D191:E191"/>
    <mergeCell ref="P319:T319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P174:T174"/>
    <mergeCell ref="X530:X531"/>
    <mergeCell ref="D216:E216"/>
    <mergeCell ref="D265:E265"/>
    <mergeCell ref="Z530:Z531"/>
    <mergeCell ref="A20:Z20"/>
    <mergeCell ref="P371:V371"/>
    <mergeCell ref="D452:E452"/>
    <mergeCell ref="P123:T123"/>
    <mergeCell ref="P421:T421"/>
    <mergeCell ref="A411:O412"/>
    <mergeCell ref="P110:T110"/>
    <mergeCell ref="P66:V66"/>
    <mergeCell ref="P408:T408"/>
    <mergeCell ref="P137:V137"/>
    <mergeCell ref="D218:E218"/>
    <mergeCell ref="P197:V197"/>
    <mergeCell ref="D247:E247"/>
    <mergeCell ref="P422:V422"/>
    <mergeCell ref="P466:T466"/>
    <mergeCell ref="D249:E249"/>
    <mergeCell ref="A51:Z51"/>
    <mergeCell ref="P433:T433"/>
    <mergeCell ref="P524:V524"/>
    <mergeCell ref="P523:V523"/>
    <mergeCell ref="AD17:AF18"/>
    <mergeCell ref="D101:E101"/>
    <mergeCell ref="P142:V142"/>
    <mergeCell ref="Y530:Y531"/>
    <mergeCell ref="AA530:AA531"/>
    <mergeCell ref="A399:Z399"/>
    <mergeCell ref="D76:E76"/>
    <mergeCell ref="F5:G5"/>
    <mergeCell ref="P117:V117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A192:O193"/>
    <mergeCell ref="D223:E223"/>
    <mergeCell ref="A434:O435"/>
    <mergeCell ref="D450:E450"/>
    <mergeCell ref="D462:E462"/>
    <mergeCell ref="P365:T365"/>
    <mergeCell ref="P62:T62"/>
    <mergeCell ref="P2:W3"/>
    <mergeCell ref="A269:O270"/>
    <mergeCell ref="P498:V498"/>
    <mergeCell ref="P369:T369"/>
    <mergeCell ref="P54:T54"/>
    <mergeCell ref="A244:O245"/>
    <mergeCell ref="D35:E35"/>
    <mergeCell ref="P347:T347"/>
    <mergeCell ref="A371:O372"/>
    <mergeCell ref="D333:E333"/>
    <mergeCell ref="A342:O343"/>
    <mergeCell ref="D404:E404"/>
    <mergeCell ref="D10:E10"/>
    <mergeCell ref="A23:O24"/>
    <mergeCell ref="P64:T64"/>
    <mergeCell ref="F10:G10"/>
    <mergeCell ref="P135:T135"/>
    <mergeCell ref="P191:T191"/>
    <mergeCell ref="D243:E243"/>
    <mergeCell ref="A479:O480"/>
    <mergeCell ref="Q13:R13"/>
    <mergeCell ref="D513:E513"/>
    <mergeCell ref="P50:V50"/>
    <mergeCell ref="A246:Z246"/>
    <mergeCell ref="A317:Z317"/>
    <mergeCell ref="A103:O104"/>
    <mergeCell ref="P492:V492"/>
    <mergeCell ref="P286:V286"/>
    <mergeCell ref="P415:T415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A106:Z106"/>
    <mergeCell ref="P354:T354"/>
    <mergeCell ref="D99:E99"/>
    <mergeCell ref="P420:T420"/>
    <mergeCell ref="P376:V376"/>
    <mergeCell ref="D310:E310"/>
    <mergeCell ref="A518:Z518"/>
    <mergeCell ref="P114:T114"/>
    <mergeCell ref="P247:T247"/>
    <mergeCell ref="P41:T41"/>
    <mergeCell ref="D84:E84"/>
    <mergeCell ref="D22:E22"/>
    <mergeCell ref="D155:E155"/>
    <mergeCell ref="D320:E320"/>
    <mergeCell ref="A222:Z222"/>
    <mergeCell ref="D447:E447"/>
    <mergeCell ref="P470:T470"/>
    <mergeCell ref="P301:T301"/>
    <mergeCell ref="P214:T214"/>
    <mergeCell ref="D257:E257"/>
    <mergeCell ref="D213:E213"/>
    <mergeCell ref="P341:T341"/>
    <mergeCell ref="D151:E151"/>
    <mergeCell ref="P192:V192"/>
    <mergeCell ref="A387:O388"/>
    <mergeCell ref="D449:E449"/>
    <mergeCell ref="P256:T256"/>
    <mergeCell ref="P109:T109"/>
    <mergeCell ref="D364:E364"/>
    <mergeCell ref="D497:E497"/>
    <mergeCell ref="AB529:AC529"/>
    <mergeCell ref="P175:T175"/>
    <mergeCell ref="A278:Z278"/>
    <mergeCell ref="A86:O87"/>
    <mergeCell ref="P460:T460"/>
    <mergeCell ref="D319:E319"/>
    <mergeCell ref="D512:E512"/>
    <mergeCell ref="D506:E506"/>
    <mergeCell ref="A515:O516"/>
    <mergeCell ref="D207:E207"/>
    <mergeCell ref="D256:E256"/>
    <mergeCell ref="P335:T335"/>
    <mergeCell ref="P462:T462"/>
    <mergeCell ref="A508:O509"/>
    <mergeCell ref="D299:E299"/>
    <mergeCell ref="D370:E370"/>
    <mergeCell ref="P333:T333"/>
    <mergeCell ref="A152:O153"/>
    <mergeCell ref="D314:E314"/>
    <mergeCell ref="A323:O324"/>
    <mergeCell ref="A505:Z505"/>
    <mergeCell ref="P148:V148"/>
    <mergeCell ref="P130:T130"/>
    <mergeCell ref="D136:E136"/>
    <mergeCell ref="H5:M5"/>
    <mergeCell ref="P473:V473"/>
    <mergeCell ref="Q530:Q531"/>
    <mergeCell ref="P158:V158"/>
    <mergeCell ref="P98:T98"/>
    <mergeCell ref="A154:Z154"/>
    <mergeCell ref="D212:E212"/>
    <mergeCell ref="D146:E146"/>
    <mergeCell ref="P329:V329"/>
    <mergeCell ref="P522:V522"/>
    <mergeCell ref="D6:M6"/>
    <mergeCell ref="S530:S531"/>
    <mergeCell ref="P461:T461"/>
    <mergeCell ref="D304:E304"/>
    <mergeCell ref="D85:E85"/>
    <mergeCell ref="P35:T35"/>
    <mergeCell ref="G17:G18"/>
    <mergeCell ref="A81:O82"/>
    <mergeCell ref="D80:E80"/>
    <mergeCell ref="P190:T190"/>
    <mergeCell ref="A176:O177"/>
    <mergeCell ref="P240:V240"/>
    <mergeCell ref="A271:Z271"/>
    <mergeCell ref="P488:T488"/>
    <mergeCell ref="W529:Z529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P94:V94"/>
    <mergeCell ref="P458:V458"/>
    <mergeCell ref="A283:Z283"/>
    <mergeCell ref="D446:E446"/>
    <mergeCell ref="A227:Z227"/>
    <mergeCell ref="P409:T409"/>
    <mergeCell ref="D461:E461"/>
    <mergeCell ref="D200:E200"/>
    <mergeCell ref="P401:T401"/>
    <mergeCell ref="P359:T359"/>
    <mergeCell ref="P490:T490"/>
    <mergeCell ref="A305:O306"/>
    <mergeCell ref="A463:O464"/>
    <mergeCell ref="P262:V262"/>
    <mergeCell ref="A9:C9"/>
    <mergeCell ref="P125:T125"/>
    <mergeCell ref="P321:T321"/>
    <mergeCell ref="D202:E202"/>
    <mergeCell ref="D58:E58"/>
    <mergeCell ref="D294:E294"/>
    <mergeCell ref="P348:T348"/>
    <mergeCell ref="A298:Z298"/>
    <mergeCell ref="D231:E231"/>
    <mergeCell ref="H10:M10"/>
    <mergeCell ref="D427:E427"/>
    <mergeCell ref="P27:T27"/>
    <mergeCell ref="D75:E75"/>
    <mergeCell ref="D206:E206"/>
    <mergeCell ref="P390:T390"/>
    <mergeCell ref="P32:V32"/>
    <mergeCell ref="H17:H18"/>
    <mergeCell ref="P90:T90"/>
    <mergeCell ref="P217:T217"/>
    <mergeCell ref="P332:T332"/>
    <mergeCell ref="P104:V104"/>
    <mergeCell ref="J9:M9"/>
    <mergeCell ref="AA17:AA18"/>
    <mergeCell ref="P212:T212"/>
    <mergeCell ref="AC17:AC18"/>
    <mergeCell ref="A377:Z377"/>
    <mergeCell ref="P108:T108"/>
    <mergeCell ref="P472:T472"/>
    <mergeCell ref="P209:V209"/>
    <mergeCell ref="A522:O527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Z17:Z18"/>
    <mergeCell ref="AB17:AB18"/>
    <mergeCell ref="D358:E358"/>
    <mergeCell ref="P337:V337"/>
    <mergeCell ref="P508:V508"/>
    <mergeCell ref="A336:O337"/>
    <mergeCell ref="D489:E489"/>
    <mergeCell ref="A520:O521"/>
    <mergeCell ref="P241:V241"/>
    <mergeCell ref="P483:V483"/>
    <mergeCell ref="D181:E181"/>
    <mergeCell ref="P91:T91"/>
    <mergeCell ref="A351:Z351"/>
    <mergeCell ref="D273:E273"/>
    <mergeCell ref="P156:T156"/>
    <mergeCell ref="P252:V252"/>
    <mergeCell ref="P327:T327"/>
    <mergeCell ref="A457:O458"/>
    <mergeCell ref="P366:V366"/>
    <mergeCell ref="A160:Z160"/>
    <mergeCell ref="P316:V316"/>
    <mergeCell ref="A389:Z389"/>
    <mergeCell ref="P474:V474"/>
    <mergeCell ref="P103:V103"/>
    <mergeCell ref="D438:E438"/>
    <mergeCell ref="D425:E425"/>
    <mergeCell ref="D359:E359"/>
    <mergeCell ref="P96:T96"/>
    <mergeCell ref="A220:O221"/>
    <mergeCell ref="A486:Z486"/>
    <mergeCell ref="D204:E204"/>
    <mergeCell ref="P478:T478"/>
    <mergeCell ref="P107:T107"/>
    <mergeCell ref="D321:E321"/>
    <mergeCell ref="P101:T101"/>
    <mergeCell ref="D215:E215"/>
    <mergeCell ref="D386:E386"/>
    <mergeCell ref="M17:M18"/>
    <mergeCell ref="O17:O18"/>
    <mergeCell ref="P364:T364"/>
    <mergeCell ref="A254:Z254"/>
    <mergeCell ref="P121:T121"/>
    <mergeCell ref="P181:T181"/>
    <mergeCell ref="A418:Z418"/>
    <mergeCell ref="D348:E348"/>
    <mergeCell ref="A38:Z38"/>
    <mergeCell ref="D48:E48"/>
    <mergeCell ref="A419:Z419"/>
    <mergeCell ref="D477:E477"/>
    <mergeCell ref="P77:T77"/>
    <mergeCell ref="A133:Z133"/>
    <mergeCell ref="D125:E125"/>
    <mergeCell ref="P179:T179"/>
    <mergeCell ref="P204:T204"/>
    <mergeCell ref="A264:Z264"/>
    <mergeCell ref="D519:E519"/>
    <mergeCell ref="D62:E62"/>
    <mergeCell ref="P141:T141"/>
    <mergeCell ref="D56:E56"/>
    <mergeCell ref="P206:T206"/>
    <mergeCell ref="P233:T233"/>
    <mergeCell ref="P448:T448"/>
    <mergeCell ref="P304:T304"/>
    <mergeCell ref="D347:E347"/>
    <mergeCell ref="D114:E114"/>
    <mergeCell ref="P220:V220"/>
    <mergeCell ref="D64:E64"/>
    <mergeCell ref="P248:T248"/>
    <mergeCell ref="P506:T506"/>
    <mergeCell ref="P86:V86"/>
    <mergeCell ref="P477:T477"/>
    <mergeCell ref="P384:V384"/>
    <mergeCell ref="D476:E476"/>
    <mergeCell ref="P207:T207"/>
    <mergeCell ref="A131:O132"/>
    <mergeCell ref="P238:T238"/>
    <mergeCell ref="D490:E490"/>
    <mergeCell ref="D346:E346"/>
    <mergeCell ref="P229:T229"/>
    <mergeCell ref="P457:V457"/>
    <mergeCell ref="D203:E203"/>
    <mergeCell ref="A338:Z338"/>
    <mergeCell ref="D374:E374"/>
    <mergeCell ref="AC530:AC531"/>
    <mergeCell ref="P126:V126"/>
    <mergeCell ref="P224:T224"/>
    <mergeCell ref="A285:O286"/>
    <mergeCell ref="P322:T322"/>
    <mergeCell ref="P211:T211"/>
    <mergeCell ref="P260:T260"/>
    <mergeCell ref="A439:O440"/>
    <mergeCell ref="P309:T309"/>
    <mergeCell ref="P225:V225"/>
    <mergeCell ref="D172:E172"/>
    <mergeCell ref="P511:T511"/>
    <mergeCell ref="P525:V525"/>
    <mergeCell ref="P380:T380"/>
    <mergeCell ref="A325:Z325"/>
    <mergeCell ref="P244:V244"/>
    <mergeCell ref="P315:V315"/>
    <mergeCell ref="P530:P531"/>
    <mergeCell ref="R530:R531"/>
    <mergeCell ref="P520:V520"/>
    <mergeCell ref="G530:G531"/>
    <mergeCell ref="A530:A531"/>
    <mergeCell ref="P165:V165"/>
    <mergeCell ref="P232:T232"/>
    <mergeCell ref="H530:H531"/>
    <mergeCell ref="P267:T267"/>
    <mergeCell ref="D248:E248"/>
    <mergeCell ref="D219:E219"/>
    <mergeCell ref="D275:E275"/>
    <mergeCell ref="P438:T438"/>
    <mergeCell ref="P425:T425"/>
    <mergeCell ref="D444:E444"/>
    <mergeCell ref="B530:B531"/>
    <mergeCell ref="D340:E340"/>
    <mergeCell ref="A349:O350"/>
    <mergeCell ref="J530:J531"/>
    <mergeCell ref="A442:Z442"/>
    <mergeCell ref="A315:O316"/>
    <mergeCell ref="P356:T356"/>
    <mergeCell ref="P383:V383"/>
    <mergeCell ref="A252:O253"/>
    <mergeCell ref="A493:Z493"/>
    <mergeCell ref="A272:Z272"/>
    <mergeCell ref="A443:Z443"/>
    <mergeCell ref="P514:T514"/>
    <mergeCell ref="P489:T489"/>
    <mergeCell ref="D335:E335"/>
    <mergeCell ref="P451:T451"/>
    <mergeCell ref="T5:U5"/>
    <mergeCell ref="P76:T76"/>
    <mergeCell ref="V5:W5"/>
    <mergeCell ref="D190:E190"/>
    <mergeCell ref="P203:T203"/>
    <mergeCell ref="P374:T374"/>
    <mergeCell ref="D488:E488"/>
    <mergeCell ref="P496:T496"/>
    <mergeCell ref="A491:O492"/>
    <mergeCell ref="D233:E233"/>
    <mergeCell ref="A295:O296"/>
    <mergeCell ref="D409:E409"/>
    <mergeCell ref="D469:E469"/>
    <mergeCell ref="Q8:R8"/>
    <mergeCell ref="P69:T69"/>
    <mergeCell ref="P140:T140"/>
    <mergeCell ref="P311:T311"/>
    <mergeCell ref="A186:O187"/>
    <mergeCell ref="T6:U9"/>
    <mergeCell ref="Q10:R10"/>
    <mergeCell ref="A424:Z424"/>
    <mergeCell ref="P499:V499"/>
    <mergeCell ref="P501:T501"/>
    <mergeCell ref="A19:Z19"/>
    <mergeCell ref="A68:Z68"/>
    <mergeCell ref="P310:T310"/>
    <mergeCell ref="A14:M14"/>
    <mergeCell ref="D109:E109"/>
    <mergeCell ref="P163:T163"/>
    <mergeCell ref="D280:E280"/>
    <mergeCell ref="A353:Z353"/>
    <mergeCell ref="D467:E467"/>
    <mergeCell ref="A139:Z139"/>
    <mergeCell ref="P216:T216"/>
    <mergeCell ref="A210:Z210"/>
    <mergeCell ref="D130:E130"/>
    <mergeCell ref="D201:E201"/>
    <mergeCell ref="A375:O376"/>
    <mergeCell ref="P26:T26"/>
    <mergeCell ref="A72:O73"/>
    <mergeCell ref="D460:E460"/>
    <mergeCell ref="P308:T308"/>
    <mergeCell ref="P185:T185"/>
    <mergeCell ref="P494:T494"/>
    <mergeCell ref="A13:M13"/>
    <mergeCell ref="A59:O60"/>
    <mergeCell ref="A119:Z119"/>
    <mergeCell ref="AB530:AB531"/>
    <mergeCell ref="P342:V342"/>
    <mergeCell ref="D63:E63"/>
    <mergeCell ref="D96:E96"/>
    <mergeCell ref="P515:V515"/>
    <mergeCell ref="P306:V306"/>
    <mergeCell ref="P513:T513"/>
    <mergeCell ref="D27:E27"/>
    <mergeCell ref="A162:Z162"/>
    <mergeCell ref="A398:Z398"/>
    <mergeCell ref="P450:T450"/>
    <mergeCell ref="D456:E456"/>
    <mergeCell ref="D116:E116"/>
    <mergeCell ref="D414:E414"/>
    <mergeCell ref="D91:E91"/>
    <mergeCell ref="P219:T219"/>
    <mergeCell ref="C529:H529"/>
    <mergeCell ref="D156:E156"/>
    <mergeCell ref="D327:E327"/>
    <mergeCell ref="P439:V439"/>
    <mergeCell ref="D454:E454"/>
    <mergeCell ref="I530:I531"/>
    <mergeCell ref="D230:E230"/>
    <mergeCell ref="P358:T358"/>
    <mergeCell ref="D168:E168"/>
    <mergeCell ref="D339:E339"/>
    <mergeCell ref="A208:O209"/>
    <mergeCell ref="D401:E401"/>
    <mergeCell ref="D466:E466"/>
    <mergeCell ref="D9:E9"/>
    <mergeCell ref="D180:E180"/>
    <mergeCell ref="F9:G9"/>
    <mergeCell ref="P53:T53"/>
    <mergeCell ref="P495:T495"/>
    <mergeCell ref="A47:Z47"/>
    <mergeCell ref="D167:E167"/>
    <mergeCell ref="P289:T289"/>
    <mergeCell ref="D232:E232"/>
    <mergeCell ref="D403:E403"/>
    <mergeCell ref="P67:V67"/>
    <mergeCell ref="A263:Z263"/>
    <mergeCell ref="P509:V509"/>
    <mergeCell ref="P239:T239"/>
    <mergeCell ref="P186:V186"/>
    <mergeCell ref="D169:E169"/>
    <mergeCell ref="A5:C5"/>
    <mergeCell ref="P412:V412"/>
    <mergeCell ref="A237:Z237"/>
    <mergeCell ref="P406:T406"/>
    <mergeCell ref="P340:T340"/>
    <mergeCell ref="P362:V362"/>
    <mergeCell ref="D179:E179"/>
    <mergeCell ref="A485:Z485"/>
    <mergeCell ref="P349:V349"/>
    <mergeCell ref="D402:E402"/>
    <mergeCell ref="A17:A18"/>
    <mergeCell ref="K17:K18"/>
    <mergeCell ref="A189:Z189"/>
    <mergeCell ref="C17:C18"/>
    <mergeCell ref="P195:T195"/>
    <mergeCell ref="P300:T300"/>
    <mergeCell ref="A483:O484"/>
    <mergeCell ref="P82:V82"/>
    <mergeCell ref="P253:V253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D26:E26"/>
    <mergeCell ref="A161:Z161"/>
    <mergeCell ref="P403:T403"/>
    <mergeCell ref="A459:Z459"/>
    <mergeCell ref="P55:T55"/>
    <mergeCell ref="D115:E115"/>
    <mergeCell ref="D311:E311"/>
    <mergeCell ref="P417:V417"/>
    <mergeCell ref="Q12:R12"/>
    <mergeCell ref="P280:T280"/>
    <mergeCell ref="D90:E90"/>
    <mergeCell ref="P169:T169"/>
    <mergeCell ref="D448:E448"/>
    <mergeCell ref="A261:O262"/>
    <mergeCell ref="P183:V183"/>
    <mergeCell ref="P127:V127"/>
    <mergeCell ref="D390:E390"/>
    <mergeCell ref="P198:V198"/>
    <mergeCell ref="P427:T427"/>
    <mergeCell ref="Q9:R9"/>
    <mergeCell ref="P463:V463"/>
    <mergeCell ref="P312:T312"/>
    <mergeCell ref="A331:Z331"/>
    <mergeCell ref="D451:E451"/>
    <mergeCell ref="P49:V49"/>
    <mergeCell ref="A113:Z113"/>
    <mergeCell ref="P36:V36"/>
    <mergeCell ref="P78:T78"/>
    <mergeCell ref="Q11:R11"/>
    <mergeCell ref="P205:T205"/>
    <mergeCell ref="D260:E260"/>
    <mergeCell ref="D322:E322"/>
    <mergeCell ref="D453:E453"/>
    <mergeCell ref="P72:V72"/>
    <mergeCell ref="D391:E391"/>
    <mergeCell ref="P122:T122"/>
    <mergeCell ref="P435:V435"/>
    <mergeCell ref="P291:V291"/>
    <mergeCell ref="P43:T43"/>
    <mergeCell ref="D157:E157"/>
    <mergeCell ref="D328:E328"/>
    <mergeCell ref="A188:Z188"/>
    <mergeCell ref="P434:V434"/>
    <mergeCell ref="I17:I18"/>
    <mergeCell ref="D141:E141"/>
    <mergeCell ref="D135:E135"/>
    <mergeCell ref="P176:V176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A487:Z487"/>
    <mergeCell ref="D507:E507"/>
    <mergeCell ref="P519:T519"/>
    <mergeCell ref="P484:V484"/>
    <mergeCell ref="D251:E251"/>
    <mergeCell ref="P73:V73"/>
    <mergeCell ref="P115:T115"/>
    <mergeCell ref="P152:V152"/>
    <mergeCell ref="D140:E140"/>
    <mergeCell ref="P250:T250"/>
    <mergeCell ref="D31:E31"/>
    <mergeCell ref="A166:Z166"/>
    <mergeCell ref="A416:O417"/>
    <mergeCell ref="D229:E229"/>
    <mergeCell ref="D77:E77"/>
    <mergeCell ref="D108:E108"/>
    <mergeCell ref="A117:O118"/>
    <mergeCell ref="P258:T258"/>
    <mergeCell ref="A111:O112"/>
    <mergeCell ref="D369:E369"/>
    <mergeCell ref="A182:O183"/>
    <mergeCell ref="P223:T223"/>
    <mergeCell ref="D267:E267"/>
    <mergeCell ref="A276:O277"/>
    <mergeCell ref="P395:T395"/>
    <mergeCell ref="P357:T357"/>
    <mergeCell ref="A178:Z178"/>
    <mergeCell ref="D170:E170"/>
    <mergeCell ref="D341:E341"/>
    <mergeCell ref="D266:E266"/>
    <mergeCell ref="P33:V33"/>
    <mergeCell ref="P93:V93"/>
    <mergeCell ref="P226:V226"/>
    <mergeCell ref="P164:V164"/>
    <mergeCell ref="D1:F1"/>
    <mergeCell ref="P230:T230"/>
    <mergeCell ref="P46:V46"/>
    <mergeCell ref="A242:Z242"/>
    <mergeCell ref="P268:T268"/>
    <mergeCell ref="P339:T339"/>
    <mergeCell ref="D382:E382"/>
    <mergeCell ref="P111:V111"/>
    <mergeCell ref="P282:V282"/>
    <mergeCell ref="A307:Z307"/>
    <mergeCell ref="A164:O165"/>
    <mergeCell ref="J17:J18"/>
    <mergeCell ref="L17:L18"/>
    <mergeCell ref="A184:Z184"/>
    <mergeCell ref="D334:E334"/>
    <mergeCell ref="P112:V112"/>
    <mergeCell ref="P277:V277"/>
    <mergeCell ref="D100:E100"/>
    <mergeCell ref="P284:T284"/>
    <mergeCell ref="A344:Z344"/>
    <mergeCell ref="P17:T18"/>
    <mergeCell ref="P129:T129"/>
    <mergeCell ref="P63:T63"/>
    <mergeCell ref="P323:V323"/>
    <mergeCell ref="A396:O397"/>
    <mergeCell ref="A287:Z287"/>
    <mergeCell ref="P387:V387"/>
    <mergeCell ref="D145:E145"/>
    <mergeCell ref="P273:T273"/>
    <mergeCell ref="A345:Z345"/>
    <mergeCell ref="D381:E381"/>
    <mergeCell ref="D308:E308"/>
    <mergeCell ref="A225:O226"/>
    <mergeCell ref="P296:V296"/>
    <mergeCell ref="A366:O367"/>
    <mergeCell ref="A89:Z89"/>
    <mergeCell ref="D380:E380"/>
    <mergeCell ref="D274:E274"/>
    <mergeCell ref="D301:E301"/>
    <mergeCell ref="P116:T116"/>
    <mergeCell ref="A105:Z105"/>
    <mergeCell ref="D122:E122"/>
    <mergeCell ref="D224:E224"/>
    <mergeCell ref="D250:E250"/>
    <mergeCell ref="P269:V269"/>
    <mergeCell ref="D356:E35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D326:E326"/>
    <mergeCell ref="P405:T405"/>
    <mergeCell ref="P476:T476"/>
    <mergeCell ref="D313:E313"/>
    <mergeCell ref="D92:E92"/>
    <mergeCell ref="D55:E55"/>
    <mergeCell ref="D30:E30"/>
    <mergeCell ref="P171:T171"/>
    <mergeCell ref="P407:T407"/>
    <mergeCell ref="D5:E5"/>
    <mergeCell ref="D303:E303"/>
    <mergeCell ref="P382:T382"/>
    <mergeCell ref="P453:T453"/>
    <mergeCell ref="D7:M7"/>
    <mergeCell ref="D129:E129"/>
    <mergeCell ref="A373:Z373"/>
    <mergeCell ref="D365:E365"/>
    <mergeCell ref="D79:E79"/>
    <mergeCell ref="P92:T92"/>
    <mergeCell ref="P334:T334"/>
    <mergeCell ref="D502:E502"/>
    <mergeCell ref="D302:E302"/>
    <mergeCell ref="P173:T173"/>
    <mergeCell ref="P29:T29"/>
    <mergeCell ref="P100:T100"/>
    <mergeCell ref="A290:O291"/>
    <mergeCell ref="P265:T265"/>
    <mergeCell ref="D379:E379"/>
    <mergeCell ref="D8:M8"/>
    <mergeCell ref="P44:T44"/>
    <mergeCell ref="D300:E300"/>
    <mergeCell ref="P31:T31"/>
    <mergeCell ref="D406:E406"/>
    <mergeCell ref="P118:V118"/>
    <mergeCell ref="P416:V416"/>
    <mergeCell ref="P45:V45"/>
    <mergeCell ref="P343:V343"/>
    <mergeCell ref="W17:W18"/>
    <mergeCell ref="P261:V261"/>
    <mergeCell ref="P503:V503"/>
    <mergeCell ref="P388:V388"/>
    <mergeCell ref="P234:T234"/>
    <mergeCell ref="L530:L531"/>
    <mergeCell ref="A150:Z150"/>
    <mergeCell ref="D530:D531"/>
    <mergeCell ref="A144:Z144"/>
    <mergeCell ref="F530:F531"/>
    <mergeCell ref="U529:V529"/>
    <mergeCell ref="A228:Z228"/>
    <mergeCell ref="P266:T266"/>
    <mergeCell ref="P502:T502"/>
    <mergeCell ref="D470:E470"/>
    <mergeCell ref="P182:V182"/>
    <mergeCell ref="D501:E501"/>
    <mergeCell ref="D495:E495"/>
    <mergeCell ref="U530:U531"/>
    <mergeCell ref="W530:W531"/>
    <mergeCell ref="P42:T42"/>
    <mergeCell ref="D496:E496"/>
    <mergeCell ref="A32:O33"/>
    <mergeCell ref="P471:T471"/>
    <mergeCell ref="D53:E53"/>
    <mergeCell ref="A498:O499"/>
    <mergeCell ref="P159:V159"/>
    <mergeCell ref="D289:E289"/>
    <mergeCell ref="P330:V330"/>
    <mergeCell ref="A473:O474"/>
    <mergeCell ref="A149:Z149"/>
    <mergeCell ref="D482:E482"/>
    <mergeCell ref="A385:Z385"/>
    <mergeCell ref="P445:T445"/>
    <mergeCell ref="P396:V396"/>
    <mergeCell ref="P259:T259"/>
    <mergeCell ref="D69:E69"/>
    <mergeCell ref="A240:O241"/>
    <mergeCell ref="D354:E354"/>
    <mergeCell ref="A475:Z475"/>
    <mergeCell ref="P482:T482"/>
    <mergeCell ref="A279:Z279"/>
    <mergeCell ref="P177:V177"/>
    <mergeCell ref="P402:T402"/>
    <mergeCell ref="D445:E445"/>
    <mergeCell ref="P59:V59"/>
    <mergeCell ref="P97:T97"/>
    <mergeCell ref="P168:T168"/>
    <mergeCell ref="R1:T1"/>
    <mergeCell ref="A158:O159"/>
    <mergeCell ref="P28:T28"/>
    <mergeCell ref="D71:E71"/>
    <mergeCell ref="P172:T172"/>
    <mergeCell ref="P326:T326"/>
    <mergeCell ref="D332:E332"/>
    <mergeCell ref="P215:T215"/>
    <mergeCell ref="P386:T386"/>
    <mergeCell ref="D98:E98"/>
    <mergeCell ref="P30:T30"/>
    <mergeCell ref="P375:V375"/>
    <mergeCell ref="A147:O148"/>
    <mergeCell ref="P37:V37"/>
    <mergeCell ref="P275:T275"/>
    <mergeCell ref="B17:B18"/>
    <mergeCell ref="P143:V143"/>
    <mergeCell ref="A52:Z52"/>
    <mergeCell ref="P235:V235"/>
    <mergeCell ref="D258:E258"/>
    <mergeCell ref="D124:E124"/>
    <mergeCell ref="P56:T56"/>
    <mergeCell ref="V10:W10"/>
    <mergeCell ref="D195:E195"/>
    <mergeCell ref="H9:I9"/>
    <mergeCell ref="P24:V24"/>
    <mergeCell ref="P454:T454"/>
    <mergeCell ref="P155:T155"/>
    <mergeCell ref="P153:V153"/>
    <mergeCell ref="P324:V324"/>
    <mergeCell ref="D70:E70"/>
    <mergeCell ref="D312:E312"/>
    <mergeCell ref="P391:T391"/>
    <mergeCell ref="A363:Z363"/>
    <mergeCell ref="D238:E238"/>
    <mergeCell ref="D426:E426"/>
    <mergeCell ref="A45:O46"/>
    <mergeCell ref="D78:E78"/>
    <mergeCell ref="P157:T157"/>
    <mergeCell ref="P213:T213"/>
    <mergeCell ref="D205:E205"/>
    <mergeCell ref="A281:O282"/>
    <mergeCell ref="P328:T328"/>
    <mergeCell ref="A378:Z378"/>
    <mergeCell ref="P249:T249"/>
    <mergeCell ref="D357:E357"/>
    <mergeCell ref="A436:Z436"/>
    <mergeCell ref="P452:T452"/>
    <mergeCell ref="A34:Z34"/>
    <mergeCell ref="A83:Z83"/>
    <mergeCell ref="A352:Z352"/>
    <mergeCell ref="D410:E410"/>
    <mergeCell ref="D472:E472"/>
    <mergeCell ref="P245:V245"/>
    <mergeCell ref="A441:Z441"/>
    <mergeCell ref="P516:V516"/>
    <mergeCell ref="A368:Z368"/>
    <mergeCell ref="P455:T455"/>
    <mergeCell ref="A503:O504"/>
    <mergeCell ref="P464:V464"/>
    <mergeCell ref="A500:Z500"/>
    <mergeCell ref="P504:V504"/>
    <mergeCell ref="A392:O393"/>
    <mergeCell ref="A437:Z437"/>
    <mergeCell ref="A431:Z431"/>
    <mergeCell ref="D494:E494"/>
    <mergeCell ref="P404:T404"/>
    <mergeCell ref="P379:T379"/>
    <mergeCell ref="D360:E360"/>
    <mergeCell ref="P99:T99"/>
    <mergeCell ref="P170:T170"/>
    <mergeCell ref="P468:T468"/>
    <mergeCell ref="P79:T79"/>
    <mergeCell ref="A510:Z510"/>
    <mergeCell ref="K530:K531"/>
    <mergeCell ref="A361:O362"/>
    <mergeCell ref="P231:T231"/>
    <mergeCell ref="M530:M531"/>
    <mergeCell ref="D174:E174"/>
    <mergeCell ref="P302:T302"/>
    <mergeCell ref="O530:O531"/>
    <mergeCell ref="P87:V87"/>
    <mergeCell ref="P393:V393"/>
    <mergeCell ref="P145:T145"/>
    <mergeCell ref="P381:T381"/>
    <mergeCell ref="T530:T531"/>
    <mergeCell ref="V530:V531"/>
    <mergeCell ref="P526:V526"/>
    <mergeCell ref="D514:E514"/>
    <mergeCell ref="C530:C531"/>
    <mergeCell ref="E530:E531"/>
    <mergeCell ref="D211:E211"/>
    <mergeCell ref="D511:E511"/>
    <mergeCell ref="P426:T426"/>
    <mergeCell ref="P428:T428"/>
    <mergeCell ref="A400:Z4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