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B757E8-1056-460B-818E-EC86E2D48A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Y509" i="1" s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X226" i="1"/>
  <c r="X225" i="1"/>
  <c r="BO224" i="1"/>
  <c r="BM224" i="1"/>
  <c r="Y224" i="1"/>
  <c r="BP224" i="1" s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X198" i="1"/>
  <c r="X197" i="1"/>
  <c r="BO196" i="1"/>
  <c r="BM196" i="1"/>
  <c r="Y196" i="1"/>
  <c r="BP196" i="1" s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59" i="1"/>
  <c r="X158" i="1"/>
  <c r="BO157" i="1"/>
  <c r="BM157" i="1"/>
  <c r="Y157" i="1"/>
  <c r="BP157" i="1" s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O146" i="1"/>
  <c r="BM146" i="1"/>
  <c r="Y146" i="1"/>
  <c r="BP146" i="1" s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O129" i="1"/>
  <c r="BM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0" i="1" l="1"/>
  <c r="BN30" i="1"/>
  <c r="C532" i="1"/>
  <c r="Z55" i="1"/>
  <c r="BN55" i="1"/>
  <c r="Z69" i="1"/>
  <c r="BN69" i="1"/>
  <c r="Z79" i="1"/>
  <c r="BN79" i="1"/>
  <c r="Y104" i="1"/>
  <c r="Z102" i="1"/>
  <c r="BN102" i="1"/>
  <c r="Z121" i="1"/>
  <c r="BN121" i="1"/>
  <c r="Z136" i="1"/>
  <c r="BN136" i="1"/>
  <c r="Z140" i="1"/>
  <c r="BN140" i="1"/>
  <c r="Z169" i="1"/>
  <c r="BN169" i="1"/>
  <c r="Z179" i="1"/>
  <c r="BN179" i="1"/>
  <c r="Z202" i="1"/>
  <c r="BN202" i="1"/>
  <c r="Z214" i="1"/>
  <c r="BN214" i="1"/>
  <c r="Z231" i="1"/>
  <c r="BN231" i="1"/>
  <c r="Z250" i="1"/>
  <c r="BN250" i="1"/>
  <c r="Z304" i="1"/>
  <c r="BN304" i="1"/>
  <c r="Z314" i="1"/>
  <c r="BN314" i="1"/>
  <c r="Y324" i="1"/>
  <c r="Z326" i="1"/>
  <c r="BN326" i="1"/>
  <c r="Z355" i="1"/>
  <c r="BN355" i="1"/>
  <c r="Z380" i="1"/>
  <c r="BN380" i="1"/>
  <c r="Z407" i="1"/>
  <c r="BN407" i="1"/>
  <c r="Z426" i="1"/>
  <c r="BN426" i="1"/>
  <c r="Z448" i="1"/>
  <c r="BN448" i="1"/>
  <c r="Z456" i="1"/>
  <c r="BN456" i="1"/>
  <c r="Z470" i="1"/>
  <c r="BN470" i="1"/>
  <c r="Z506" i="1"/>
  <c r="Z508" i="1" s="1"/>
  <c r="BN506" i="1"/>
  <c r="BP506" i="1"/>
  <c r="Z507" i="1"/>
  <c r="BN507" i="1"/>
  <c r="Y508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X522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Z97" i="1"/>
  <c r="BN97" i="1"/>
  <c r="Z100" i="1"/>
  <c r="BN100" i="1"/>
  <c r="Z107" i="1"/>
  <c r="BN107" i="1"/>
  <c r="Z115" i="1"/>
  <c r="BN115" i="1"/>
  <c r="Z123" i="1"/>
  <c r="BN123" i="1"/>
  <c r="Z129" i="1"/>
  <c r="BN129" i="1"/>
  <c r="BP129" i="1"/>
  <c r="Z146" i="1"/>
  <c r="BN146" i="1"/>
  <c r="Y159" i="1"/>
  <c r="Z157" i="1"/>
  <c r="BN157" i="1"/>
  <c r="Y158" i="1"/>
  <c r="Z163" i="1"/>
  <c r="Z164" i="1" s="1"/>
  <c r="BN163" i="1"/>
  <c r="BP163" i="1"/>
  <c r="Z167" i="1"/>
  <c r="BN167" i="1"/>
  <c r="Z171" i="1"/>
  <c r="BN171" i="1"/>
  <c r="Z175" i="1"/>
  <c r="BN175" i="1"/>
  <c r="Z181" i="1"/>
  <c r="BN181" i="1"/>
  <c r="Z196" i="1"/>
  <c r="BN196" i="1"/>
  <c r="Z200" i="1"/>
  <c r="BN200" i="1"/>
  <c r="Z204" i="1"/>
  <c r="BN204" i="1"/>
  <c r="Z212" i="1"/>
  <c r="BN212" i="1"/>
  <c r="Z216" i="1"/>
  <c r="BN216" i="1"/>
  <c r="Z224" i="1"/>
  <c r="BN224" i="1"/>
  <c r="Z229" i="1"/>
  <c r="BN229" i="1"/>
  <c r="Z233" i="1"/>
  <c r="BN233" i="1"/>
  <c r="Z248" i="1"/>
  <c r="BN248" i="1"/>
  <c r="Z257" i="1"/>
  <c r="BN257" i="1"/>
  <c r="Z266" i="1"/>
  <c r="BN266" i="1"/>
  <c r="Z274" i="1"/>
  <c r="BN274" i="1"/>
  <c r="Z302" i="1"/>
  <c r="BN302" i="1"/>
  <c r="Z308" i="1"/>
  <c r="BN308" i="1"/>
  <c r="Z312" i="1"/>
  <c r="BN312" i="1"/>
  <c r="Z318" i="1"/>
  <c r="BN318" i="1"/>
  <c r="BP318" i="1"/>
  <c r="Z322" i="1"/>
  <c r="BN322" i="1"/>
  <c r="Y330" i="1"/>
  <c r="Y329" i="1"/>
  <c r="Z328" i="1"/>
  <c r="BN328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480" i="1"/>
  <c r="Y479" i="1"/>
  <c r="H9" i="1"/>
  <c r="A10" i="1"/>
  <c r="Y33" i="1"/>
  <c r="Y37" i="1"/>
  <c r="Y45" i="1"/>
  <c r="Y60" i="1"/>
  <c r="Y66" i="1"/>
  <c r="Y72" i="1"/>
  <c r="Y82" i="1"/>
  <c r="Y86" i="1"/>
  <c r="Y93" i="1"/>
  <c r="Y103" i="1"/>
  <c r="BP108" i="1"/>
  <c r="BN108" i="1"/>
  <c r="Z108" i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BP168" i="1"/>
  <c r="BN168" i="1"/>
  <c r="Z168" i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Z315" i="1" s="1"/>
  <c r="BP319" i="1"/>
  <c r="BN319" i="1"/>
  <c r="Z319" i="1"/>
  <c r="Z323" i="1" s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Z457" i="1" s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Z473" i="1" s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479" i="1" l="1"/>
  <c r="Z429" i="1"/>
  <c r="Z392" i="1"/>
  <c r="Z349" i="1"/>
  <c r="Z147" i="1"/>
  <c r="Z81" i="1"/>
  <c r="Z59" i="1"/>
  <c r="Y524" i="1"/>
  <c r="Z32" i="1"/>
  <c r="X525" i="1"/>
  <c r="Z235" i="1"/>
  <c r="Z208" i="1"/>
  <c r="Z515" i="1"/>
  <c r="Z411" i="1"/>
  <c r="Z176" i="1"/>
  <c r="Y523" i="1"/>
  <c r="Y525" i="1" s="1"/>
  <c r="Z126" i="1"/>
  <c r="Z111" i="1"/>
  <c r="Y526" i="1"/>
  <c r="Z498" i="1"/>
  <c r="Z503" i="1"/>
  <c r="Z383" i="1"/>
  <c r="Z261" i="1"/>
  <c r="Z276" i="1"/>
  <c r="Z305" i="1"/>
  <c r="Z491" i="1"/>
  <c r="Z361" i="1"/>
  <c r="Z342" i="1"/>
  <c r="Z336" i="1"/>
  <c r="Z269" i="1"/>
  <c r="Z252" i="1"/>
  <c r="Z220" i="1"/>
  <c r="Z103" i="1"/>
  <c r="Z66" i="1"/>
  <c r="Z45" i="1"/>
  <c r="Y522" i="1"/>
  <c r="Z527" i="1" l="1"/>
</calcChain>
</file>

<file path=xl/sharedStrings.xml><?xml version="1.0" encoding="utf-8"?>
<sst xmlns="http://schemas.openxmlformats.org/spreadsheetml/2006/main" count="2327" uniqueCount="823">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</sst>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Y12" sqref="Y12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45813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0.54166666666666663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38</v>
      </c>
      <c r="Y41" s="57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39.530555555555551</v>
      </c>
      <c r="BN41" s="64">
        <f>IFERROR(Y41*I41/H41,"0")</f>
        <v>44.94</v>
      </c>
      <c r="BO41" s="64">
        <f>IFERROR(1/J41*(X41/H41),"0")</f>
        <v>5.4976851851851846E-2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48</v>
      </c>
      <c r="Y42" s="578">
        <f>IFERROR(IF(X42="",0,CEILING((X42/$H42),1)*$H42),"")</f>
        <v>48</v>
      </c>
      <c r="Z42" s="36">
        <f>IFERROR(IF(Y42=0,"",ROUNDUP(Y42/H42,0)*0.00902),"")</f>
        <v>0.10824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50.519999999999996</v>
      </c>
      <c r="BN42" s="64">
        <f>IFERROR(Y42*I42/H42,"0")</f>
        <v>50.519999999999996</v>
      </c>
      <c r="BO42" s="64">
        <f>IFERROR(1/J42*(X42/H42),"0")</f>
        <v>9.0909090909090912E-2</v>
      </c>
      <c r="BP42" s="64">
        <f>IFERROR(1/J42*(Y42/H42),"0")</f>
        <v>9.0909090909090912E-2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15.518518518518519</v>
      </c>
      <c r="Y45" s="579">
        <f>IFERROR(Y41/H41,"0")+IFERROR(Y42/H42,"0")+IFERROR(Y43/H43,"0")+IFERROR(Y44/H44,"0")</f>
        <v>16</v>
      </c>
      <c r="Z45" s="579">
        <f>IFERROR(IF(Z41="",0,Z41),"0")+IFERROR(IF(Z42="",0,Z42),"0")+IFERROR(IF(Z43="",0,Z43),"0")+IFERROR(IF(Z44="",0,Z44),"0")</f>
        <v>0.18415999999999999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86</v>
      </c>
      <c r="Y46" s="579">
        <f>IFERROR(SUM(Y41:Y44),"0")</f>
        <v>91.2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90</v>
      </c>
      <c r="Y58" s="578">
        <f t="shared" si="6"/>
        <v>90</v>
      </c>
      <c r="Z58" s="36">
        <f>IFERROR(IF(Y58=0,"",ROUNDUP(Y58/H58,0)*0.00902),"")</f>
        <v>0.1804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94.199999999999989</v>
      </c>
      <c r="BN58" s="64">
        <f t="shared" si="8"/>
        <v>94.199999999999989</v>
      </c>
      <c r="BO58" s="64">
        <f t="shared" si="9"/>
        <v>0.15151515151515152</v>
      </c>
      <c r="BP58" s="64">
        <f t="shared" si="10"/>
        <v>0.15151515151515152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20</v>
      </c>
      <c r="Y59" s="579">
        <f>IFERROR(Y53/H53,"0")+IFERROR(Y54/H54,"0")+IFERROR(Y55/H55,"0")+IFERROR(Y56/H56,"0")+IFERROR(Y57/H57,"0")+IFERROR(Y58/H58,"0")</f>
        <v>20</v>
      </c>
      <c r="Z59" s="579">
        <f>IFERROR(IF(Z53="",0,Z53),"0")+IFERROR(IF(Z54="",0,Z54),"0")+IFERROR(IF(Z55="",0,Z55),"0")+IFERROR(IF(Z56="",0,Z56),"0")+IFERROR(IF(Z57="",0,Z57),"0")+IFERROR(IF(Z58="",0,Z58),"0")</f>
        <v>0.1804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90</v>
      </c>
      <c r="Y60" s="579">
        <f>IFERROR(SUM(Y53:Y58),"0")</f>
        <v>90</v>
      </c>
      <c r="Z60" s="37"/>
      <c r="AA60" s="580"/>
      <c r="AB60" s="580"/>
      <c r="AC60" s="580"/>
    </row>
    <row r="61" spans="1:68" ht="14.25" hidden="1" customHeight="1" x14ac:dyDescent="0.25">
      <c r="A61" s="581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300</v>
      </c>
      <c r="Y62" s="578">
        <f>IFERROR(IF(X62="",0,CEILING((X62/$H62),1)*$H62),"")</f>
        <v>302.40000000000003</v>
      </c>
      <c r="Z62" s="36">
        <f>IFERROR(IF(Y62=0,"",ROUNDUP(Y62/H62,0)*0.01898),"")</f>
        <v>0.53144000000000002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312.08333333333331</v>
      </c>
      <c r="BN62" s="64">
        <f>IFERROR(Y62*I62/H62,"0")</f>
        <v>314.58000000000004</v>
      </c>
      <c r="BO62" s="64">
        <f>IFERROR(1/J62*(X62/H62),"0")</f>
        <v>0.43402777777777773</v>
      </c>
      <c r="BP62" s="64">
        <f>IFERROR(1/J62*(Y62/H62),"0")</f>
        <v>0.4375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68</v>
      </c>
      <c r="Y65" s="578">
        <f>IFERROR(IF(X65="",0,CEILING((X65/$H65),1)*$H65),"")</f>
        <v>70.2</v>
      </c>
      <c r="Z65" s="36">
        <f>IFERROR(IF(Y65=0,"",ROUNDUP(Y65/H65,0)*0.00651),"")</f>
        <v>0.16925999999999999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72.533333333333331</v>
      </c>
      <c r="BN65" s="64">
        <f>IFERROR(Y65*I65/H65,"0")</f>
        <v>74.88</v>
      </c>
      <c r="BO65" s="64">
        <f>IFERROR(1/J65*(X65/H65),"0")</f>
        <v>0.13838013838013838</v>
      </c>
      <c r="BP65" s="64">
        <f>IFERROR(1/J65*(Y65/H65),"0")</f>
        <v>0.14285714285714288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52.962962962962962</v>
      </c>
      <c r="Y66" s="579">
        <f>IFERROR(Y62/H62,"0")+IFERROR(Y63/H63,"0")+IFERROR(Y64/H64,"0")+IFERROR(Y65/H65,"0")</f>
        <v>54</v>
      </c>
      <c r="Z66" s="579">
        <f>IFERROR(IF(Z62="",0,Z62),"0")+IFERROR(IF(Z63="",0,Z63),"0")+IFERROR(IF(Z64="",0,Z64),"0")+IFERROR(IF(Z65="",0,Z65),"0")</f>
        <v>0.70069999999999999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368</v>
      </c>
      <c r="Y67" s="579">
        <f>IFERROR(SUM(Y62:Y65),"0")</f>
        <v>372.6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8</v>
      </c>
      <c r="Y90" s="578">
        <f>IFERROR(IF(X90="",0,CEILING((X90/$H90),1)*$H90),"")</f>
        <v>10.8</v>
      </c>
      <c r="Z90" s="36">
        <f>IFERROR(IF(Y90=0,"",ROUNDUP(Y90/H90,0)*0.01898),"")</f>
        <v>1.898E-2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8.3222222222222211</v>
      </c>
      <c r="BN90" s="64">
        <f>IFERROR(Y90*I90/H90,"0")</f>
        <v>11.234999999999999</v>
      </c>
      <c r="BO90" s="64">
        <f>IFERROR(1/J90*(X90/H90),"0")</f>
        <v>1.1574074074074073E-2</v>
      </c>
      <c r="BP90" s="64">
        <f>IFERROR(1/J90*(Y90/H90),"0")</f>
        <v>1.5625E-2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68</v>
      </c>
      <c r="Y92" s="578">
        <f>IFERROR(IF(X92="",0,CEILING((X92/$H92),1)*$H92),"")</f>
        <v>72</v>
      </c>
      <c r="Z92" s="36">
        <f>IFERROR(IF(Y92=0,"",ROUNDUP(Y92/H92,0)*0.00902),"")</f>
        <v>0.14432</v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71.173333333333332</v>
      </c>
      <c r="BN92" s="64">
        <f>IFERROR(Y92*I92/H92,"0")</f>
        <v>75.36</v>
      </c>
      <c r="BO92" s="64">
        <f>IFERROR(1/J92*(X92/H92),"0")</f>
        <v>0.11447811447811448</v>
      </c>
      <c r="BP92" s="64">
        <f>IFERROR(1/J92*(Y92/H92),"0")</f>
        <v>0.12121212121212122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15.851851851851851</v>
      </c>
      <c r="Y93" s="579">
        <f>IFERROR(Y90/H90,"0")+IFERROR(Y91/H91,"0")+IFERROR(Y92/H92,"0")</f>
        <v>17</v>
      </c>
      <c r="Z93" s="579">
        <f>IFERROR(IF(Z90="",0,Z90),"0")+IFERROR(IF(Z91="",0,Z91),"0")+IFERROR(IF(Z92="",0,Z92),"0")</f>
        <v>0.1633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76</v>
      </c>
      <c r="Y94" s="579">
        <f>IFERROR(SUM(Y90:Y92),"0")</f>
        <v>82.8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194</v>
      </c>
      <c r="Q96" s="588"/>
      <c r="R96" s="588"/>
      <c r="S96" s="588"/>
      <c r="T96" s="589"/>
      <c r="U96" s="34"/>
      <c r="V96" s="34"/>
      <c r="W96" s="35" t="s">
        <v>70</v>
      </c>
      <c r="X96" s="577">
        <v>32</v>
      </c>
      <c r="Y96" s="578">
        <f t="shared" ref="Y96:Y102" si="16">IFERROR(IF(X96="",0,CEILING((X96/$H96),1)*$H96),"")</f>
        <v>32.4</v>
      </c>
      <c r="Z96" s="36">
        <f>IFERROR(IF(Y96=0,"",ROUNDUP(Y96/H96,0)*0.01898),"")</f>
        <v>7.5920000000000001E-2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34.050370370370374</v>
      </c>
      <c r="BN96" s="64">
        <f t="shared" ref="BN96:BN102" si="18">IFERROR(Y96*I96/H96,"0")</f>
        <v>34.475999999999999</v>
      </c>
      <c r="BO96" s="64">
        <f t="shared" ref="BO96:BO102" si="19">IFERROR(1/J96*(X96/H96),"0")</f>
        <v>6.1728395061728399E-2</v>
      </c>
      <c r="BP96" s="64">
        <f t="shared" ref="BP96:BP102" si="20">IFERROR(1/J96*(Y96/H96),"0")</f>
        <v>6.25E-2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67</v>
      </c>
      <c r="Y100" s="578">
        <f t="shared" si="16"/>
        <v>67.5</v>
      </c>
      <c r="Z100" s="36">
        <f>IFERROR(IF(Y100=0,"",ROUNDUP(Y100/H100,0)*0.00651),"")</f>
        <v>0.16275000000000001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73.25333333333333</v>
      </c>
      <c r="BN100" s="64">
        <f t="shared" si="18"/>
        <v>73.8</v>
      </c>
      <c r="BO100" s="64">
        <f t="shared" si="19"/>
        <v>0.13634513634513634</v>
      </c>
      <c r="BP100" s="64">
        <f t="shared" si="20"/>
        <v>0.13736263736263737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28.76543209876543</v>
      </c>
      <c r="Y103" s="579">
        <f>IFERROR(Y96/H96,"0")+IFERROR(Y97/H97,"0")+IFERROR(Y98/H98,"0")+IFERROR(Y99/H99,"0")+IFERROR(Y100/H100,"0")+IFERROR(Y101/H101,"0")+IFERROR(Y102/H102,"0")</f>
        <v>29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0.23866999999999999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99</v>
      </c>
      <c r="Y104" s="579">
        <f>IFERROR(SUM(Y96:Y102),"0")</f>
        <v>99.9</v>
      </c>
      <c r="Z104" s="37"/>
      <c r="AA104" s="580"/>
      <c r="AB104" s="580"/>
      <c r="AC104" s="580"/>
    </row>
    <row r="105" spans="1:68" ht="16.5" hidden="1" customHeight="1" x14ac:dyDescent="0.25">
      <c r="A105" s="593" t="s">
        <v>209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73</v>
      </c>
      <c r="Y109" s="578">
        <f>IFERROR(IF(X109="",0,CEILING((X109/$H109),1)*$H109),"")</f>
        <v>76.5</v>
      </c>
      <c r="Z109" s="36">
        <f>IFERROR(IF(Y109=0,"",ROUNDUP(Y109/H109,0)*0.00902),"")</f>
        <v>0.15334</v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76.406666666666666</v>
      </c>
      <c r="BN109" s="64">
        <f>IFERROR(Y109*I109/H109,"0")</f>
        <v>80.069999999999993</v>
      </c>
      <c r="BO109" s="64">
        <f>IFERROR(1/J109*(X109/H109),"0")</f>
        <v>0.12289562289562289</v>
      </c>
      <c r="BP109" s="64">
        <f>IFERROR(1/J109*(Y109/H109),"0")</f>
        <v>0.12878787878787878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16.222222222222221</v>
      </c>
      <c r="Y111" s="579">
        <f>IFERROR(Y107/H107,"0")+IFERROR(Y108/H108,"0")+IFERROR(Y109/H109,"0")+IFERROR(Y110/H110,"0")</f>
        <v>17</v>
      </c>
      <c r="Z111" s="579">
        <f>IFERROR(IF(Z107="",0,Z107),"0")+IFERROR(IF(Z108="",0,Z108),"0")+IFERROR(IF(Z109="",0,Z109),"0")+IFERROR(IF(Z110="",0,Z110),"0")</f>
        <v>0.15334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73</v>
      </c>
      <c r="Y112" s="579">
        <f>IFERROR(SUM(Y107:Y110),"0")</f>
        <v>76.5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142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6</v>
      </c>
      <c r="Y115" s="578">
        <f>IFERROR(IF(X115="",0,CEILING((X115/$H115),1)*$H115),"")</f>
        <v>7.1999999999999993</v>
      </c>
      <c r="Z115" s="36">
        <f>IFERROR(IF(Y115=0,"",ROUNDUP(Y115/H115,0)*0.00502),"")</f>
        <v>1.506E-2</v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6.25</v>
      </c>
      <c r="BN115" s="64">
        <f>IFERROR(Y115*I115/H115,"0")</f>
        <v>7.5</v>
      </c>
      <c r="BO115" s="64">
        <f>IFERROR(1/J115*(X115/H115),"0")</f>
        <v>1.0683760683760684E-2</v>
      </c>
      <c r="BP115" s="64">
        <f>IFERROR(1/J115*(Y115/H115),"0")</f>
        <v>1.2820512820512822E-2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2.5</v>
      </c>
      <c r="Y117" s="579">
        <f>IFERROR(Y114/H114,"0")+IFERROR(Y115/H115,"0")+IFERROR(Y116/H116,"0")</f>
        <v>3</v>
      </c>
      <c r="Z117" s="579">
        <f>IFERROR(IF(Z114="",0,Z114),"0")+IFERROR(IF(Z115="",0,Z115),"0")+IFERROR(IF(Z116="",0,Z116),"0")</f>
        <v>1.506E-2</v>
      </c>
      <c r="AA117" s="580"/>
      <c r="AB117" s="580"/>
      <c r="AC117" s="580"/>
    </row>
    <row r="118" spans="1:68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6</v>
      </c>
      <c r="Y118" s="579">
        <f>IFERROR(SUM(Y114:Y116),"0")</f>
        <v>7.1999999999999993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hidden="1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30</v>
      </c>
      <c r="Y123" s="578">
        <f t="shared" si="21"/>
        <v>32.400000000000006</v>
      </c>
      <c r="Z123" s="36">
        <f>IFERROR(IF(Y123=0,"",ROUNDUP(Y123/H123,0)*0.00651),"")</f>
        <v>7.8119999999999995E-2</v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32.799999999999997</v>
      </c>
      <c r="BN123" s="64">
        <f t="shared" si="23"/>
        <v>35.424000000000007</v>
      </c>
      <c r="BO123" s="64">
        <f t="shared" si="24"/>
        <v>6.1050061050061055E-2</v>
      </c>
      <c r="BP123" s="64">
        <f t="shared" si="25"/>
        <v>6.593406593406595E-2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11.111111111111111</v>
      </c>
      <c r="Y126" s="579">
        <f>IFERROR(Y120/H120,"0")+IFERROR(Y121/H121,"0")+IFERROR(Y122/H122,"0")+IFERROR(Y123/H123,"0")+IFERROR(Y124/H124,"0")+IFERROR(Y125/H125,"0")</f>
        <v>12.000000000000002</v>
      </c>
      <c r="Z126" s="579">
        <f>IFERROR(IF(Z120="",0,Z120),"0")+IFERROR(IF(Z121="",0,Z121),"0")+IFERROR(IF(Z122="",0,Z122),"0")+IFERROR(IF(Z123="",0,Z123),"0")+IFERROR(IF(Z124="",0,Z124),"0")+IFERROR(IF(Z125="",0,Z125),"0")</f>
        <v>7.8119999999999995E-2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30</v>
      </c>
      <c r="Y127" s="579">
        <f>IFERROR(SUM(Y120:Y125),"0")</f>
        <v>32.400000000000006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177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247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11</v>
      </c>
      <c r="Y141" s="578">
        <f>IFERROR(IF(X141="",0,CEILING((X141/$H141),1)*$H141),"")</f>
        <v>11.2</v>
      </c>
      <c r="Z141" s="36">
        <f>IFERROR(IF(Y141=0,"",ROUNDUP(Y141/H141,0)*0.00651),"")</f>
        <v>2.6040000000000001E-2</v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12.052857142857142</v>
      </c>
      <c r="BN141" s="64">
        <f>IFERROR(Y141*I141/H141,"0")</f>
        <v>12.271999999999998</v>
      </c>
      <c r="BO141" s="64">
        <f>IFERROR(1/J141*(X141/H141),"0")</f>
        <v>2.1585557299843017E-2</v>
      </c>
      <c r="BP141" s="64">
        <f>IFERROR(1/J141*(Y141/H141),"0")</f>
        <v>2.197802197802198E-2</v>
      </c>
    </row>
    <row r="142" spans="1:68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3.9285714285714288</v>
      </c>
      <c r="Y142" s="579">
        <f>IFERROR(Y140/H140,"0")+IFERROR(Y141/H141,"0")</f>
        <v>4</v>
      </c>
      <c r="Z142" s="579">
        <f>IFERROR(IF(Z140="",0,Z140),"0")+IFERROR(IF(Z141="",0,Z141),"0")</f>
        <v>2.6040000000000001E-2</v>
      </c>
      <c r="AA142" s="580"/>
      <c r="AB142" s="580"/>
      <c r="AC142" s="580"/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11</v>
      </c>
      <c r="Y143" s="579">
        <f>IFERROR(SUM(Y140:Y141),"0")</f>
        <v>11.2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13</v>
      </c>
      <c r="Y146" s="578">
        <f>IFERROR(IF(X146="",0,CEILING((X146/$H146),1)*$H146),"")</f>
        <v>13.200000000000001</v>
      </c>
      <c r="Z146" s="36">
        <f>IFERROR(IF(Y146=0,"",ROUNDUP(Y146/H146,0)*0.00651),"")</f>
        <v>3.2550000000000003E-2</v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14.31969696969697</v>
      </c>
      <c r="BN146" s="64">
        <f>IFERROR(Y146*I146/H146,"0")</f>
        <v>14.540000000000001</v>
      </c>
      <c r="BO146" s="64">
        <f>IFERROR(1/J146*(X146/H146),"0")</f>
        <v>2.7056277056277056E-2</v>
      </c>
      <c r="BP146" s="64">
        <f>IFERROR(1/J146*(Y146/H146),"0")</f>
        <v>2.7472527472527476E-2</v>
      </c>
    </row>
    <row r="147" spans="1:68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4.9242424242424239</v>
      </c>
      <c r="Y147" s="579">
        <f>IFERROR(Y145/H145,"0")+IFERROR(Y146/H146,"0")</f>
        <v>5</v>
      </c>
      <c r="Z147" s="579">
        <f>IFERROR(IF(Z145="",0,Z145),"0")+IFERROR(IF(Z146="",0,Z146),"0")</f>
        <v>3.2550000000000003E-2</v>
      </c>
      <c r="AA147" s="580"/>
      <c r="AB147" s="580"/>
      <c r="AC147" s="580"/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13</v>
      </c>
      <c r="Y148" s="579">
        <f>IFERROR(SUM(Y145:Y146),"0")</f>
        <v>13.200000000000001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51</v>
      </c>
      <c r="Y151" s="578">
        <f>IFERROR(IF(X151="",0,CEILING((X151/$H151),1)*$H151),"")</f>
        <v>52</v>
      </c>
      <c r="Z151" s="36">
        <f>IFERROR(IF(Y151=0,"",ROUNDUP(Y151/H151,0)*0.00902),"")</f>
        <v>0.11726</v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53.677500000000002</v>
      </c>
      <c r="BN151" s="64">
        <f>IFERROR(Y151*I151/H151,"0")</f>
        <v>54.73</v>
      </c>
      <c r="BO151" s="64">
        <f>IFERROR(1/J151*(X151/H151),"0")</f>
        <v>9.6590909090909088E-2</v>
      </c>
      <c r="BP151" s="64">
        <f>IFERROR(1/J151*(Y151/H151),"0")</f>
        <v>9.8484848484848481E-2</v>
      </c>
    </row>
    <row r="152" spans="1:68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12.75</v>
      </c>
      <c r="Y152" s="579">
        <f>IFERROR(Y151/H151,"0")</f>
        <v>13</v>
      </c>
      <c r="Z152" s="579">
        <f>IFERROR(IF(Z151="",0,Z151),"0")</f>
        <v>0.11726</v>
      </c>
      <c r="AA152" s="580"/>
      <c r="AB152" s="580"/>
      <c r="AC152" s="580"/>
    </row>
    <row r="153" spans="1:68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51</v>
      </c>
      <c r="Y153" s="579">
        <f>IFERROR(SUM(Y151:Y151),"0")</f>
        <v>52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271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272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142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57</v>
      </c>
      <c r="Y173" s="578">
        <f t="shared" si="26"/>
        <v>58.800000000000004</v>
      </c>
      <c r="Z173" s="36">
        <f>IFERROR(IF(Y173=0,"",ROUNDUP(Y173/H173,0)*0.00502),"")</f>
        <v>0.14056000000000002</v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59.714285714285715</v>
      </c>
      <c r="BN173" s="64">
        <f t="shared" si="28"/>
        <v>61.6</v>
      </c>
      <c r="BO173" s="64">
        <f t="shared" si="29"/>
        <v>0.115995115995116</v>
      </c>
      <c r="BP173" s="64">
        <f t="shared" si="30"/>
        <v>0.11965811965811968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27.142857142857142</v>
      </c>
      <c r="Y176" s="579">
        <f>IFERROR(Y167/H167,"0")+IFERROR(Y168/H168,"0")+IFERROR(Y169/H169,"0")+IFERROR(Y170/H170,"0")+IFERROR(Y171/H171,"0")+IFERROR(Y172/H172,"0")+IFERROR(Y173/H173,"0")+IFERROR(Y174/H174,"0")+IFERROR(Y175/H175,"0")</f>
        <v>28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0.14056000000000002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57</v>
      </c>
      <c r="Y177" s="579">
        <f>IFERROR(SUM(Y167:Y175),"0")</f>
        <v>58.800000000000004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5</v>
      </c>
      <c r="Y179" s="578">
        <f>IFERROR(IF(X179="",0,CEILING((X179/$H179),1)*$H179),"")</f>
        <v>5.04</v>
      </c>
      <c r="Z179" s="36">
        <f>IFERROR(IF(Y179=0,"",ROUNDUP(Y179/H179,0)*0.0059),"")</f>
        <v>2.3599999999999999E-2</v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5.753968253968254</v>
      </c>
      <c r="BN179" s="64">
        <f>IFERROR(Y179*I179/H179,"0")</f>
        <v>5.8</v>
      </c>
      <c r="BO179" s="64">
        <f>IFERROR(1/J179*(X179/H179),"0")</f>
        <v>1.8371546149323927E-2</v>
      </c>
      <c r="BP179" s="64">
        <f>IFERROR(1/J179*(Y179/H179),"0")</f>
        <v>1.8518518518518517E-2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7</v>
      </c>
      <c r="Y180" s="57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2.5720164609053495E-2</v>
      </c>
      <c r="BP180" s="64">
        <f>IFERROR(1/J180*(Y180/H180),"0")</f>
        <v>2.7777777777777776E-2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7</v>
      </c>
      <c r="Y181" s="578">
        <f>IFERROR(IF(X181="",0,CEILING((X181/$H181),1)*$H181),"")</f>
        <v>7.5600000000000005</v>
      </c>
      <c r="Z181" s="36">
        <f>IFERROR(IF(Y181=0,"",ROUNDUP(Y181/H181,0)*0.0059),"")</f>
        <v>3.5400000000000001E-2</v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8.0555555555555554</v>
      </c>
      <c r="BN181" s="64">
        <f>IFERROR(Y181*I181/H181,"0")</f>
        <v>8.6999999999999993</v>
      </c>
      <c r="BO181" s="64">
        <f>IFERROR(1/J181*(X181/H181),"0")</f>
        <v>2.5720164609053495E-2</v>
      </c>
      <c r="BP181" s="64">
        <f>IFERROR(1/J181*(Y181/H181),"0")</f>
        <v>2.7777777777777776E-2</v>
      </c>
    </row>
    <row r="182" spans="1:68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15.079365079365079</v>
      </c>
      <c r="Y182" s="579">
        <f>IFERROR(Y179/H179,"0")+IFERROR(Y180/H180,"0")+IFERROR(Y181/H181,"0")</f>
        <v>16</v>
      </c>
      <c r="Z182" s="579">
        <f>IFERROR(IF(Z179="",0,Z179),"0")+IFERROR(IF(Z180="",0,Z180),"0")+IFERROR(IF(Z181="",0,Z181),"0")</f>
        <v>9.4399999999999998E-2</v>
      </c>
      <c r="AA182" s="580"/>
      <c r="AB182" s="580"/>
      <c r="AC182" s="580"/>
    </row>
    <row r="183" spans="1:68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19</v>
      </c>
      <c r="Y183" s="579">
        <f>IFERROR(SUM(Y179:Y181),"0")</f>
        <v>20.160000000000004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309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312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142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20</v>
      </c>
      <c r="Y204" s="578">
        <f t="shared" si="31"/>
        <v>21.6</v>
      </c>
      <c r="Z204" s="36">
        <f>IFERROR(IF(Y204=0,"",ROUNDUP(Y204/H204,0)*0.00502),"")</f>
        <v>6.0240000000000002E-2</v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21.444444444444446</v>
      </c>
      <c r="BN204" s="64">
        <f t="shared" si="33"/>
        <v>23.16</v>
      </c>
      <c r="BO204" s="64">
        <f t="shared" si="34"/>
        <v>4.7483380816714153E-2</v>
      </c>
      <c r="BP204" s="64">
        <f t="shared" si="35"/>
        <v>5.1282051282051287E-2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7</v>
      </c>
      <c r="Y205" s="578">
        <f t="shared" si="31"/>
        <v>7.2</v>
      </c>
      <c r="Z205" s="36">
        <f>IFERROR(IF(Y205=0,"",ROUNDUP(Y205/H205,0)*0.00502),"")</f>
        <v>2.0080000000000001E-2</v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7.3888888888888884</v>
      </c>
      <c r="BN205" s="64">
        <f t="shared" si="33"/>
        <v>7.6</v>
      </c>
      <c r="BO205" s="64">
        <f t="shared" si="34"/>
        <v>1.6619183285849954E-2</v>
      </c>
      <c r="BP205" s="64">
        <f t="shared" si="35"/>
        <v>1.7094017094017096E-2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15</v>
      </c>
      <c r="Y208" s="579">
        <f>IFERROR(Y200/H200,"0")+IFERROR(Y201/H201,"0")+IFERROR(Y202/H202,"0")+IFERROR(Y203/H203,"0")+IFERROR(Y204/H204,"0")+IFERROR(Y205/H205,"0")+IFERROR(Y206/H206,"0")+IFERROR(Y207/H207,"0")</f>
        <v>16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8.0320000000000003E-2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27</v>
      </c>
      <c r="Y209" s="579">
        <f>IFERROR(SUM(Y200:Y207),"0")</f>
        <v>28.8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30</v>
      </c>
      <c r="Y216" s="578">
        <f t="shared" si="36"/>
        <v>31.2</v>
      </c>
      <c r="Z216" s="36">
        <f t="shared" si="41"/>
        <v>8.4629999999999997E-2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33.150000000000006</v>
      </c>
      <c r="BN216" s="64">
        <f t="shared" si="38"/>
        <v>34.476000000000006</v>
      </c>
      <c r="BO216" s="64">
        <f t="shared" si="39"/>
        <v>6.8681318681318687E-2</v>
      </c>
      <c r="BP216" s="64">
        <f t="shared" si="40"/>
        <v>7.1428571428571438E-2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44</v>
      </c>
      <c r="Y217" s="578">
        <f t="shared" si="36"/>
        <v>45.6</v>
      </c>
      <c r="Z217" s="36">
        <f t="shared" si="41"/>
        <v>0.12369000000000001</v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48.620000000000005</v>
      </c>
      <c r="BN217" s="64">
        <f t="shared" si="38"/>
        <v>50.388000000000005</v>
      </c>
      <c r="BO217" s="64">
        <f t="shared" si="39"/>
        <v>0.10073260073260075</v>
      </c>
      <c r="BP217" s="64">
        <f t="shared" si="40"/>
        <v>0.1043956043956044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30.833333333333336</v>
      </c>
      <c r="Y220" s="579">
        <f>IFERROR(Y211/H211,"0")+IFERROR(Y212/H212,"0")+IFERROR(Y213/H213,"0")+IFERROR(Y214/H214,"0")+IFERROR(Y215/H215,"0")+IFERROR(Y216/H216,"0")+IFERROR(Y217/H217,"0")+IFERROR(Y218/H218,"0")+IFERROR(Y219/H219,"0")</f>
        <v>32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0.20832000000000001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74</v>
      </c>
      <c r="Y221" s="579">
        <f>IFERROR(SUM(Y211:Y219),"0")</f>
        <v>76.8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177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373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142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393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1</v>
      </c>
      <c r="Y247" s="578">
        <f>IFERROR(IF(X247="",0,CEILING((X247/$H247),1)*$H247),"")</f>
        <v>1.98</v>
      </c>
      <c r="Z247" s="36">
        <f>IFERROR(IF(Y247=0,"",ROUNDUP(Y247/H247,0)*0.0059),"")</f>
        <v>1.18E-2</v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1.1919191919191918</v>
      </c>
      <c r="BN247" s="64">
        <f>IFERROR(Y247*I247/H247,"0")</f>
        <v>2.36</v>
      </c>
      <c r="BO247" s="64">
        <f>IFERROR(1/J247*(X247/H247),"0")</f>
        <v>4.6763935652824546E-3</v>
      </c>
      <c r="BP247" s="64">
        <f>IFERROR(1/J247*(Y247/H247),"0")</f>
        <v>9.2592592592592587E-3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1</v>
      </c>
      <c r="Y248" s="578">
        <f>IFERROR(IF(X248="",0,CEILING((X248/$H248),1)*$H248),"")</f>
        <v>2.16</v>
      </c>
      <c r="Z248" s="36">
        <f>IFERROR(IF(Y248=0,"",ROUNDUP(Y248/H248,0)*0.0059),"")</f>
        <v>5.8999999999999999E-3</v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1.087962962962963</v>
      </c>
      <c r="BN248" s="64">
        <f>IFERROR(Y248*I248/H248,"0")</f>
        <v>2.35</v>
      </c>
      <c r="BO248" s="64">
        <f>IFERROR(1/J248*(X248/H248),"0")</f>
        <v>2.1433470507544578E-3</v>
      </c>
      <c r="BP248" s="64">
        <f>IFERROR(1/J248*(Y248/H248),"0")</f>
        <v>4.6296296296296294E-3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2</v>
      </c>
      <c r="Y250" s="578">
        <f>IFERROR(IF(X250="",0,CEILING((X250/$H250),1)*$H250),"")</f>
        <v>2.9699999999999998</v>
      </c>
      <c r="Z250" s="36">
        <f>IFERROR(IF(Y250=0,"",ROUNDUP(Y250/H250,0)*0.0059),"")</f>
        <v>1.77E-2</v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2.3838383838383836</v>
      </c>
      <c r="BN250" s="64">
        <f>IFERROR(Y250*I250/H250,"0")</f>
        <v>3.5399999999999996</v>
      </c>
      <c r="BO250" s="64">
        <f>IFERROR(1/J250*(X250/H250),"0")</f>
        <v>9.3527871305649091E-3</v>
      </c>
      <c r="BP250" s="64">
        <f>IFERROR(1/J250*(Y250/H250),"0")</f>
        <v>1.3888888888888886E-2</v>
      </c>
    </row>
    <row r="251" spans="1:68" ht="27" hidden="1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3.4932659932659935</v>
      </c>
      <c r="Y252" s="579">
        <f>IFERROR(Y247/H247,"0")+IFERROR(Y248/H248,"0")+IFERROR(Y249/H249,"0")+IFERROR(Y250/H250,"0")+IFERROR(Y251/H251,"0")</f>
        <v>6</v>
      </c>
      <c r="Z252" s="579">
        <f>IFERROR(IF(Z247="",0,Z247),"0")+IFERROR(IF(Z248="",0,Z248),"0")+IFERROR(IF(Z249="",0,Z249),"0")+IFERROR(IF(Z250="",0,Z250),"0")+IFERROR(IF(Z251="",0,Z251),"0")</f>
        <v>3.5400000000000001E-2</v>
      </c>
      <c r="AA252" s="580"/>
      <c r="AB252" s="580"/>
      <c r="AC252" s="580"/>
    </row>
    <row r="253" spans="1:68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4</v>
      </c>
      <c r="Y253" s="579">
        <f>IFERROR(SUM(Y247:Y251),"0")</f>
        <v>7.11</v>
      </c>
      <c r="Z253" s="37"/>
      <c r="AA253" s="580"/>
      <c r="AB253" s="580"/>
      <c r="AC253" s="580"/>
    </row>
    <row r="254" spans="1:68" ht="16.5" hidden="1" customHeight="1" x14ac:dyDescent="0.25">
      <c r="A254" s="593" t="s">
        <v>409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425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436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438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12</v>
      </c>
      <c r="Y274" s="578">
        <f>IFERROR(IF(X274="",0,CEILING((X274/$H274),1)*$H274),"")</f>
        <v>12</v>
      </c>
      <c r="Z274" s="36">
        <f>IFERROR(IF(Y274=0,"",ROUNDUP(Y274/H274,0)*0.00651),"")</f>
        <v>3.2550000000000003E-2</v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13.260000000000002</v>
      </c>
      <c r="BN274" s="64">
        <f>IFERROR(Y274*I274/H274,"0")</f>
        <v>13.260000000000002</v>
      </c>
      <c r="BO274" s="64">
        <f>IFERROR(1/J274*(X274/H274),"0")</f>
        <v>2.7472527472527476E-2</v>
      </c>
      <c r="BP274" s="64">
        <f>IFERROR(1/J274*(Y274/H274),"0")</f>
        <v>2.7472527472527476E-2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4</v>
      </c>
      <c r="Y275" s="578">
        <f>IFERROR(IF(X275="",0,CEILING((X275/$H275),1)*$H275),"")</f>
        <v>4.8</v>
      </c>
      <c r="Z275" s="36">
        <f>IFERROR(IF(Y275=0,"",ROUNDUP(Y275/H275,0)*0.00651),"")</f>
        <v>1.302E-2</v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4.3000000000000007</v>
      </c>
      <c r="BN275" s="64">
        <f>IFERROR(Y275*I275/H275,"0")</f>
        <v>5.16</v>
      </c>
      <c r="BO275" s="64">
        <f>IFERROR(1/J275*(X275/H275),"0")</f>
        <v>9.1575091575091579E-3</v>
      </c>
      <c r="BP275" s="64">
        <f>IFERROR(1/J275*(Y275/H275),"0")</f>
        <v>1.098901098901099E-2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6.666666666666667</v>
      </c>
      <c r="Y276" s="579">
        <f>IFERROR(Y273/H273,"0")+IFERROR(Y274/H274,"0")+IFERROR(Y275/H275,"0")</f>
        <v>7</v>
      </c>
      <c r="Z276" s="579">
        <f>IFERROR(IF(Z273="",0,Z273),"0")+IFERROR(IF(Z274="",0,Z274),"0")+IFERROR(IF(Z275="",0,Z275),"0")</f>
        <v>4.5569999999999999E-2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16</v>
      </c>
      <c r="Y277" s="579">
        <f>IFERROR(SUM(Y273:Y275),"0")</f>
        <v>16.8</v>
      </c>
      <c r="Z277" s="37"/>
      <c r="AA277" s="580"/>
      <c r="AB277" s="580"/>
      <c r="AC277" s="580"/>
    </row>
    <row r="278" spans="1:68" ht="16.5" hidden="1" customHeight="1" x14ac:dyDescent="0.25">
      <c r="A278" s="593" t="s">
        <v>448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455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464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400</v>
      </c>
      <c r="Y309" s="578">
        <f t="shared" si="52"/>
        <v>403.20000000000005</v>
      </c>
      <c r="Z309" s="36">
        <f>IFERROR(IF(Y309=0,"",ROUNDUP(Y309/H309,0)*0.00902),"")</f>
        <v>0.86592000000000002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425.71428571428572</v>
      </c>
      <c r="BN309" s="64">
        <f t="shared" si="54"/>
        <v>429.12</v>
      </c>
      <c r="BO309" s="64">
        <f t="shared" si="55"/>
        <v>0.72150072150072153</v>
      </c>
      <c r="BP309" s="64">
        <f t="shared" si="56"/>
        <v>0.72727272727272729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11</v>
      </c>
      <c r="Y311" s="578">
        <f t="shared" si="52"/>
        <v>12.600000000000001</v>
      </c>
      <c r="Z311" s="36">
        <f>IFERROR(IF(Y311=0,"",ROUNDUP(Y311/H311,0)*0.00502),"")</f>
        <v>3.0120000000000001E-2</v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11.68095238095238</v>
      </c>
      <c r="BN311" s="64">
        <f t="shared" si="54"/>
        <v>13.38</v>
      </c>
      <c r="BO311" s="64">
        <f t="shared" si="55"/>
        <v>2.2385022385022386E-2</v>
      </c>
      <c r="BP311" s="64">
        <f t="shared" si="56"/>
        <v>2.5641025641025644E-2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4</v>
      </c>
      <c r="Y314" s="578">
        <f t="shared" si="52"/>
        <v>5.4</v>
      </c>
      <c r="Z314" s="36">
        <f>IFERROR(IF(Y314=0,"",ROUNDUP(Y314/H314,0)*0.00651),"")</f>
        <v>1.9529999999999999E-2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4.5066666666666668</v>
      </c>
      <c r="BN314" s="64">
        <f t="shared" si="54"/>
        <v>6.0839999999999996</v>
      </c>
      <c r="BO314" s="64">
        <f t="shared" si="55"/>
        <v>1.2210012210012212E-2</v>
      </c>
      <c r="BP314" s="64">
        <f t="shared" si="56"/>
        <v>1.6483516483516484E-2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102.69841269841271</v>
      </c>
      <c r="Y315" s="579">
        <f>IFERROR(Y308/H308,"0")+IFERROR(Y309/H309,"0")+IFERROR(Y310/H310,"0")+IFERROR(Y311/H311,"0")+IFERROR(Y312/H312,"0")+IFERROR(Y313/H313,"0")+IFERROR(Y314/H314,"0")</f>
        <v>105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0.91557000000000011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415</v>
      </c>
      <c r="Y316" s="579">
        <f>IFERROR(SUM(Y308:Y314),"0")</f>
        <v>421.20000000000005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372</v>
      </c>
      <c r="Y318" s="578">
        <f>IFERROR(IF(X318="",0,CEILING((X318/$H318),1)*$H318),"")</f>
        <v>374.4</v>
      </c>
      <c r="Z318" s="36">
        <f>IFERROR(IF(Y318=0,"",ROUNDUP(Y318/H318,0)*0.01898),"")</f>
        <v>0.91104000000000007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396.46615384615387</v>
      </c>
      <c r="BN318" s="64">
        <f>IFERROR(Y318*I318/H318,"0")</f>
        <v>399.024</v>
      </c>
      <c r="BO318" s="64">
        <f>IFERROR(1/J318*(X318/H318),"0")</f>
        <v>0.74519230769230771</v>
      </c>
      <c r="BP318" s="64">
        <f>IFERROR(1/J318*(Y318/H318),"0")</f>
        <v>0.75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17</v>
      </c>
      <c r="Y321" s="578">
        <f>IFERROR(IF(X321="",0,CEILING((X321/$H321),1)*$H321),"")</f>
        <v>18</v>
      </c>
      <c r="Z321" s="36">
        <f>IFERROR(IF(Y321=0,"",ROUNDUP(Y321/H321,0)*0.00651),"")</f>
        <v>3.9059999999999997E-2</v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18.394000000000002</v>
      </c>
      <c r="BN321" s="64">
        <f>IFERROR(Y321*I321/H321,"0")</f>
        <v>19.475999999999999</v>
      </c>
      <c r="BO321" s="64">
        <f>IFERROR(1/J321*(X321/H321),"0")</f>
        <v>3.1135531135531139E-2</v>
      </c>
      <c r="BP321" s="64">
        <f>IFERROR(1/J321*(Y321/H321),"0")</f>
        <v>3.2967032967032968E-2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53.358974358974358</v>
      </c>
      <c r="Y323" s="579">
        <f>IFERROR(Y318/H318,"0")+IFERROR(Y319/H319,"0")+IFERROR(Y320/H320,"0")+IFERROR(Y321/H321,"0")+IFERROR(Y322/H322,"0")</f>
        <v>54</v>
      </c>
      <c r="Z323" s="579">
        <f>IFERROR(IF(Z318="",0,Z318),"0")+IFERROR(IF(Z319="",0,Z319),"0")+IFERROR(IF(Z320="",0,Z320),"0")+IFERROR(IF(Z321="",0,Z321),"0")+IFERROR(IF(Z322="",0,Z322),"0")</f>
        <v>0.95010000000000006</v>
      </c>
      <c r="AA323" s="580"/>
      <c r="AB323" s="580"/>
      <c r="AC323" s="580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389</v>
      </c>
      <c r="Y324" s="579">
        <f>IFERROR(SUM(Y318:Y322),"0")</f>
        <v>392.4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177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10</v>
      </c>
      <c r="Y327" s="578">
        <f>IFERROR(IF(X327="",0,CEILING((X327/$H327),1)*$H327),"")</f>
        <v>15.6</v>
      </c>
      <c r="Z327" s="36">
        <f>IFERROR(IF(Y327=0,"",ROUNDUP(Y327/H327,0)*0.01898),"")</f>
        <v>3.7960000000000001E-2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10.665384615384617</v>
      </c>
      <c r="BN327" s="64">
        <f>IFERROR(Y327*I327/H327,"0")</f>
        <v>16.638000000000002</v>
      </c>
      <c r="BO327" s="64">
        <f>IFERROR(1/J327*(X327/H327),"0")</f>
        <v>2.0032051282051284E-2</v>
      </c>
      <c r="BP327" s="64">
        <f>IFERROR(1/J327*(Y327/H327),"0")</f>
        <v>3.125E-2</v>
      </c>
    </row>
    <row r="328" spans="1:68" ht="16.5" hidden="1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1.2820512820512822</v>
      </c>
      <c r="Y329" s="579">
        <f>IFERROR(Y326/H326,"0")+IFERROR(Y327/H327,"0")+IFERROR(Y328/H328,"0")</f>
        <v>2</v>
      </c>
      <c r="Z329" s="579">
        <f>IFERROR(IF(Z326="",0,Z326),"0")+IFERROR(IF(Z327="",0,Z327),"0")+IFERROR(IF(Z328="",0,Z328),"0")</f>
        <v>3.7960000000000001E-2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10</v>
      </c>
      <c r="Y330" s="579">
        <f>IFERROR(SUM(Y326:Y328),"0")</f>
        <v>15.6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70</v>
      </c>
      <c r="Y347" s="578">
        <f>IFERROR(IF(X347="",0,CEILING((X347/$H347),1)*$H347),"")</f>
        <v>71.400000000000006</v>
      </c>
      <c r="Z347" s="36">
        <f>IFERROR(IF(Y347=0,"",ROUNDUP(Y347/H347,0)*0.00651),"")</f>
        <v>0.22134000000000001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78.399999999999991</v>
      </c>
      <c r="BN347" s="64">
        <f>IFERROR(Y347*I347/H347,"0")</f>
        <v>79.968000000000004</v>
      </c>
      <c r="BO347" s="64">
        <f>IFERROR(1/J347*(X347/H347),"0")</f>
        <v>0.18315018315018314</v>
      </c>
      <c r="BP347" s="64">
        <f>IFERROR(1/J347*(Y347/H347),"0")</f>
        <v>0.18681318681318682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33.333333333333329</v>
      </c>
      <c r="Y349" s="579">
        <f>IFERROR(Y346/H346,"0")+IFERROR(Y347/H347,"0")+IFERROR(Y348/H348,"0")</f>
        <v>34</v>
      </c>
      <c r="Z349" s="579">
        <f>IFERROR(IF(Z346="",0,Z346),"0")+IFERROR(IF(Z347="",0,Z347),"0")+IFERROR(IF(Z348="",0,Z348),"0")</f>
        <v>0.22134000000000001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70</v>
      </c>
      <c r="Y350" s="579">
        <f>IFERROR(SUM(Y346:Y348),"0")</f>
        <v>71.400000000000006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hidden="1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hidden="1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550</v>
      </c>
      <c r="Y357" s="578">
        <f t="shared" si="57"/>
        <v>555</v>
      </c>
      <c r="Z357" s="36">
        <f>IFERROR(IF(Y357=0,"",ROUNDUP(Y357/H357,0)*0.02175),"")</f>
        <v>0.80474999999999997</v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567.6</v>
      </c>
      <c r="BN357" s="64">
        <f t="shared" si="59"/>
        <v>572.76</v>
      </c>
      <c r="BO357" s="64">
        <f t="shared" si="60"/>
        <v>0.76388888888888884</v>
      </c>
      <c r="BP357" s="64">
        <f t="shared" si="61"/>
        <v>0.77083333333333326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36.666666666666664</v>
      </c>
      <c r="Y361" s="579">
        <f>IFERROR(Y354/H354,"0")+IFERROR(Y355/H355,"0")+IFERROR(Y356/H356,"0")+IFERROR(Y357/H357,"0")+IFERROR(Y358/H358,"0")+IFERROR(Y359/H359,"0")+IFERROR(Y360/H360,"0")</f>
        <v>37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0.80474999999999997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550</v>
      </c>
      <c r="Y362" s="579">
        <f>IFERROR(SUM(Y354:Y360),"0")</f>
        <v>555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142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200</v>
      </c>
      <c r="Y364" s="578">
        <f>IFERROR(IF(X364="",0,CEILING((X364/$H364),1)*$H364),"")</f>
        <v>210</v>
      </c>
      <c r="Z364" s="36">
        <f>IFERROR(IF(Y364=0,"",ROUNDUP(Y364/H364,0)*0.02175),"")</f>
        <v>0.30449999999999999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206.4</v>
      </c>
      <c r="BN364" s="64">
        <f>IFERROR(Y364*I364/H364,"0")</f>
        <v>216.72</v>
      </c>
      <c r="BO364" s="64">
        <f>IFERROR(1/J364*(X364/H364),"0")</f>
        <v>0.27777777777777779</v>
      </c>
      <c r="BP364" s="64">
        <f>IFERROR(1/J364*(Y364/H364),"0")</f>
        <v>0.29166666666666663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13.333333333333334</v>
      </c>
      <c r="Y366" s="579">
        <f>IFERROR(Y364/H364,"0")+IFERROR(Y365/H365,"0")</f>
        <v>14</v>
      </c>
      <c r="Z366" s="579">
        <f>IFERROR(IF(Z364="",0,Z364),"0")+IFERROR(IF(Z365="",0,Z365),"0")</f>
        <v>0.30449999999999999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200</v>
      </c>
      <c r="Y367" s="579">
        <f>IFERROR(SUM(Y364:Y365),"0")</f>
        <v>210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177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142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hidden="1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idden="1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580"/>
      <c r="AB457" s="580"/>
      <c r="AC457" s="580"/>
    </row>
    <row r="458" spans="1:68" hidden="1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0</v>
      </c>
      <c r="Y458" s="579">
        <f>IFERROR(SUM(Y444:Y456),"0")</f>
        <v>0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142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hidden="1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hidden="1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hidden="1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hidden="1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idden="1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0</v>
      </c>
      <c r="Y473" s="579">
        <f>IFERROR(Y466/H466,"0")+IFERROR(Y467/H467,"0")+IFERROR(Y468/H468,"0")+IFERROR(Y469/H469,"0")+IFERROR(Y470/H470,"0")+IFERROR(Y471/H471,"0")+IFERROR(Y472/H472,"0")</f>
        <v>0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580"/>
      <c r="AB473" s="580"/>
      <c r="AC473" s="580"/>
    </row>
    <row r="474" spans="1:68" hidden="1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0</v>
      </c>
      <c r="Y474" s="579">
        <f>IFERROR(SUM(Y466:Y472),"0")</f>
        <v>0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177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142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110</v>
      </c>
      <c r="Y502" s="578">
        <f>IFERROR(IF(X502="",0,CEILING((X502/$H502),1)*$H502),"")</f>
        <v>113.4</v>
      </c>
      <c r="Z502" s="36">
        <f>IFERROR(IF(Y502=0,"",ROUNDUP(Y502/H502,0)*0.00902),"")</f>
        <v>0.24354000000000001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117.07142857142857</v>
      </c>
      <c r="BN502" s="64">
        <f>IFERROR(Y502*I502/H502,"0")</f>
        <v>120.69</v>
      </c>
      <c r="BO502" s="64">
        <f>IFERROR(1/J502*(X502/H502),"0")</f>
        <v>0.1984126984126984</v>
      </c>
      <c r="BP502" s="64">
        <f>IFERROR(1/J502*(Y502/H502),"0")</f>
        <v>0.20454545454545456</v>
      </c>
    </row>
    <row r="503" spans="1:68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26.19047619047619</v>
      </c>
      <c r="Y503" s="579">
        <f>IFERROR(Y501/H501,"0")+IFERROR(Y502/H502,"0")</f>
        <v>27</v>
      </c>
      <c r="Z503" s="579">
        <f>IFERROR(IF(Z501="",0,Z501),"0")+IFERROR(IF(Z502="",0,Z502),"0")</f>
        <v>0.24354000000000001</v>
      </c>
      <c r="AA503" s="580"/>
      <c r="AB503" s="580"/>
      <c r="AC503" s="580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110</v>
      </c>
      <c r="Y504" s="579">
        <f>IFERROR(SUM(Y501:Y502),"0")</f>
        <v>113.4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177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142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2844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2916.47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3002.4784930069932</v>
      </c>
      <c r="Y523" s="579">
        <f>IFERROR(SUM(BN22:BN519),"0")</f>
        <v>3079.4809999999998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5</v>
      </c>
      <c r="Y524" s="38">
        <f>ROUNDUP(SUM(BP22:BP519),0)</f>
        <v>6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3127.4784930069932</v>
      </c>
      <c r="Y525" s="579">
        <f>GrossWeightTotalR+PalletQtyTotalR*25</f>
        <v>3229.4809999999998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549.61364869698207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568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5.9719300000000004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271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184</v>
      </c>
      <c r="F530" s="583" t="s">
        <v>209</v>
      </c>
      <c r="G530" s="583" t="s">
        <v>247</v>
      </c>
      <c r="H530" s="583" t="s">
        <v>101</v>
      </c>
      <c r="I530" s="583" t="s">
        <v>272</v>
      </c>
      <c r="J530" s="583" t="s">
        <v>312</v>
      </c>
      <c r="K530" s="583" t="s">
        <v>373</v>
      </c>
      <c r="L530" s="583" t="s">
        <v>409</v>
      </c>
      <c r="M530" s="583" t="s">
        <v>425</v>
      </c>
      <c r="N530" s="575"/>
      <c r="O530" s="583" t="s">
        <v>438</v>
      </c>
      <c r="P530" s="583" t="s">
        <v>448</v>
      </c>
      <c r="Q530" s="583" t="s">
        <v>455</v>
      </c>
      <c r="R530" s="583" t="s">
        <v>459</v>
      </c>
      <c r="S530" s="583" t="s">
        <v>464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91.2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462.6</v>
      </c>
      <c r="E532" s="46">
        <f>IFERROR(Y90*1,"0")+IFERROR(Y91*1,"0")+IFERROR(Y92*1,"0")+IFERROR(Y96*1,"0")+IFERROR(Y97*1,"0")+IFERROR(Y98*1,"0")+IFERROR(Y99*1,"0")+IFERROR(Y100*1,"0")+IFERROR(Y101*1,"0")+IFERROR(Y102*1,"0")</f>
        <v>182.7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116.10000000000001</v>
      </c>
      <c r="G532" s="46">
        <f>IFERROR(Y135*1,"0")+IFERROR(Y136*1,"0")+IFERROR(Y140*1,"0")+IFERROR(Y141*1,"0")+IFERROR(Y145*1,"0")+IFERROR(Y146*1,"0")</f>
        <v>24.4</v>
      </c>
      <c r="H532" s="46">
        <f>IFERROR(Y151*1,"0")+IFERROR(Y155*1,"0")+IFERROR(Y156*1,"0")+IFERROR(Y157*1,"0")</f>
        <v>52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78.960000000000008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105.6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7.11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16.8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829.2</v>
      </c>
      <c r="T532" s="46">
        <f>IFERROR(Y346*1,"0")+IFERROR(Y347*1,"0")+IFERROR(Y348*1,"0")</f>
        <v>71.400000000000006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765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113.4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28"/>
        <filter val="10,00"/>
        <filter val="102,70"/>
        <filter val="11,00"/>
        <filter val="11,11"/>
        <filter val="110,00"/>
        <filter val="12,00"/>
        <filter val="12,75"/>
        <filter val="13,00"/>
        <filter val="13,33"/>
        <filter val="15,00"/>
        <filter val="15,08"/>
        <filter val="15,52"/>
        <filter val="15,85"/>
        <filter val="16,00"/>
        <filter val="16,22"/>
        <filter val="17,00"/>
        <filter val="19,00"/>
        <filter val="2 844,00"/>
        <filter val="2,00"/>
        <filter val="2,50"/>
        <filter val="20,00"/>
        <filter val="200,00"/>
        <filter val="26,19"/>
        <filter val="27,00"/>
        <filter val="27,14"/>
        <filter val="28,77"/>
        <filter val="3 002,48"/>
        <filter val="3 127,48"/>
        <filter val="3,49"/>
        <filter val="3,93"/>
        <filter val="30,00"/>
        <filter val="30,83"/>
        <filter val="300,00"/>
        <filter val="32,00"/>
        <filter val="33,33"/>
        <filter val="36,67"/>
        <filter val="368,00"/>
        <filter val="372,00"/>
        <filter val="38,00"/>
        <filter val="389,00"/>
        <filter val="4,00"/>
        <filter val="4,92"/>
        <filter val="400,00"/>
        <filter val="415,00"/>
        <filter val="44,00"/>
        <filter val="48,00"/>
        <filter val="5"/>
        <filter val="5,00"/>
        <filter val="51,00"/>
        <filter val="52,96"/>
        <filter val="53,36"/>
        <filter val="549,61"/>
        <filter val="550,00"/>
        <filter val="57,00"/>
        <filter val="6,00"/>
        <filter val="6,67"/>
        <filter val="67,00"/>
        <filter val="68,00"/>
        <filter val="7,00"/>
        <filter val="70,00"/>
        <filter val="73,00"/>
        <filter val="74,00"/>
        <filter val="76,00"/>
        <filter val="8,00"/>
        <filter val="86,00"/>
        <filter val="90,00"/>
        <filter val="99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2025-06-03T11:33:10Z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