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EEAB4B-7DB7-4497-8634-6C3538050D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Y329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Z239" i="1" s="1"/>
  <c r="P239" i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X226" i="1"/>
  <c r="X225" i="1"/>
  <c r="BO224" i="1"/>
  <c r="BM224" i="1"/>
  <c r="Y224" i="1"/>
  <c r="BP224" i="1" s="1"/>
  <c r="P224" i="1"/>
  <c r="BO223" i="1"/>
  <c r="BM223" i="1"/>
  <c r="Y223" i="1"/>
  <c r="Y226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Y220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Y198" i="1" s="1"/>
  <c r="P195" i="1"/>
  <c r="X193" i="1"/>
  <c r="X192" i="1"/>
  <c r="BO191" i="1"/>
  <c r="BM191" i="1"/>
  <c r="Y191" i="1"/>
  <c r="BP191" i="1" s="1"/>
  <c r="P191" i="1"/>
  <c r="BO190" i="1"/>
  <c r="BM190" i="1"/>
  <c r="Y190" i="1"/>
  <c r="BP190" i="1" s="1"/>
  <c r="P190" i="1"/>
  <c r="X187" i="1"/>
  <c r="X186" i="1"/>
  <c r="BO185" i="1"/>
  <c r="BM185" i="1"/>
  <c r="Y185" i="1"/>
  <c r="Y187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Y183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X158" i="1"/>
  <c r="BO157" i="1"/>
  <c r="BM157" i="1"/>
  <c r="Y157" i="1"/>
  <c r="BP157" i="1" s="1"/>
  <c r="P157" i="1"/>
  <c r="BO156" i="1"/>
  <c r="BM156" i="1"/>
  <c r="Y156" i="1"/>
  <c r="BP156" i="1" s="1"/>
  <c r="P156" i="1"/>
  <c r="BO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O146" i="1"/>
  <c r="BM146" i="1"/>
  <c r="Y146" i="1"/>
  <c r="BP146" i="1" s="1"/>
  <c r="P146" i="1"/>
  <c r="BO145" i="1"/>
  <c r="BM145" i="1"/>
  <c r="Y145" i="1"/>
  <c r="Y148" i="1" s="1"/>
  <c r="P145" i="1"/>
  <c r="X143" i="1"/>
  <c r="X142" i="1"/>
  <c r="BO141" i="1"/>
  <c r="BM141" i="1"/>
  <c r="Y141" i="1"/>
  <c r="BP141" i="1" s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G532" i="1" s="1"/>
  <c r="P135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Y127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81" i="1" l="1"/>
  <c r="BN181" i="1"/>
  <c r="Z181" i="1"/>
  <c r="BP214" i="1"/>
  <c r="BN214" i="1"/>
  <c r="Z214" i="1"/>
  <c r="BP248" i="1"/>
  <c r="BN248" i="1"/>
  <c r="Z248" i="1"/>
  <c r="BP274" i="1"/>
  <c r="BN274" i="1"/>
  <c r="Z274" i="1"/>
  <c r="BP318" i="1"/>
  <c r="BN318" i="1"/>
  <c r="Z318" i="1"/>
  <c r="BP357" i="1"/>
  <c r="BN357" i="1"/>
  <c r="Z357" i="1"/>
  <c r="BP409" i="1"/>
  <c r="BN409" i="1"/>
  <c r="Z409" i="1"/>
  <c r="BP450" i="1"/>
  <c r="BN450" i="1"/>
  <c r="Z450" i="1"/>
  <c r="BP472" i="1"/>
  <c r="BN472" i="1"/>
  <c r="Z472" i="1"/>
  <c r="BP495" i="1"/>
  <c r="BN495" i="1"/>
  <c r="Z495" i="1"/>
  <c r="BP497" i="1"/>
  <c r="BN497" i="1"/>
  <c r="Z497" i="1"/>
  <c r="B532" i="1"/>
  <c r="X524" i="1"/>
  <c r="Y33" i="1"/>
  <c r="Z35" i="1"/>
  <c r="Z36" i="1" s="1"/>
  <c r="BN35" i="1"/>
  <c r="BP35" i="1"/>
  <c r="Y36" i="1"/>
  <c r="Z41" i="1"/>
  <c r="BN41" i="1"/>
  <c r="Z58" i="1"/>
  <c r="BN58" i="1"/>
  <c r="Y66" i="1"/>
  <c r="Z76" i="1"/>
  <c r="BN76" i="1"/>
  <c r="Z91" i="1"/>
  <c r="BN91" i="1"/>
  <c r="Z96" i="1"/>
  <c r="BN96" i="1"/>
  <c r="Z107" i="1"/>
  <c r="BN107" i="1"/>
  <c r="Z123" i="1"/>
  <c r="BN123" i="1"/>
  <c r="Z140" i="1"/>
  <c r="BN140" i="1"/>
  <c r="BP155" i="1"/>
  <c r="BN155" i="1"/>
  <c r="BP171" i="1"/>
  <c r="BN171" i="1"/>
  <c r="Z171" i="1"/>
  <c r="Y208" i="1"/>
  <c r="BP202" i="1"/>
  <c r="BN202" i="1"/>
  <c r="Z202" i="1"/>
  <c r="BP229" i="1"/>
  <c r="BN229" i="1"/>
  <c r="Z229" i="1"/>
  <c r="BP266" i="1"/>
  <c r="BN266" i="1"/>
  <c r="Z266" i="1"/>
  <c r="BP308" i="1"/>
  <c r="BN308" i="1"/>
  <c r="Z308" i="1"/>
  <c r="BP328" i="1"/>
  <c r="BN328" i="1"/>
  <c r="Z328" i="1"/>
  <c r="BP334" i="1"/>
  <c r="BN334" i="1"/>
  <c r="Z334" i="1"/>
  <c r="BP391" i="1"/>
  <c r="BN391" i="1"/>
  <c r="Z391" i="1"/>
  <c r="Y397" i="1"/>
  <c r="Y396" i="1"/>
  <c r="BP395" i="1"/>
  <c r="BN395" i="1"/>
  <c r="Z395" i="1"/>
  <c r="Z396" i="1" s="1"/>
  <c r="BP401" i="1"/>
  <c r="BN401" i="1"/>
  <c r="Z401" i="1"/>
  <c r="BP428" i="1"/>
  <c r="BN428" i="1"/>
  <c r="Z428" i="1"/>
  <c r="BP460" i="1"/>
  <c r="BN460" i="1"/>
  <c r="Z460" i="1"/>
  <c r="Y484" i="1"/>
  <c r="Y483" i="1"/>
  <c r="BP482" i="1"/>
  <c r="BN482" i="1"/>
  <c r="Z482" i="1"/>
  <c r="Z483" i="1" s="1"/>
  <c r="Y499" i="1"/>
  <c r="Y498" i="1"/>
  <c r="BP494" i="1"/>
  <c r="BN494" i="1"/>
  <c r="Z494" i="1"/>
  <c r="Z498" i="1" s="1"/>
  <c r="BP496" i="1"/>
  <c r="BN496" i="1"/>
  <c r="Z496" i="1"/>
  <c r="BP300" i="1"/>
  <c r="BN300" i="1"/>
  <c r="Z300" i="1"/>
  <c r="BP310" i="1"/>
  <c r="BN310" i="1"/>
  <c r="Z310" i="1"/>
  <c r="BP320" i="1"/>
  <c r="BN320" i="1"/>
  <c r="Z320" i="1"/>
  <c r="BP340" i="1"/>
  <c r="BN340" i="1"/>
  <c r="Z340" i="1"/>
  <c r="BP359" i="1"/>
  <c r="BN359" i="1"/>
  <c r="Z359" i="1"/>
  <c r="BP403" i="1"/>
  <c r="BN403" i="1"/>
  <c r="Z403" i="1"/>
  <c r="BP415" i="1"/>
  <c r="BN415" i="1"/>
  <c r="Z415" i="1"/>
  <c r="Y532" i="1"/>
  <c r="Y434" i="1"/>
  <c r="BP433" i="1"/>
  <c r="BN433" i="1"/>
  <c r="Z433" i="1"/>
  <c r="Z434" i="1" s="1"/>
  <c r="Z532" i="1"/>
  <c r="Y439" i="1"/>
  <c r="BP438" i="1"/>
  <c r="BN438" i="1"/>
  <c r="Z438" i="1"/>
  <c r="Z439" i="1" s="1"/>
  <c r="BP444" i="1"/>
  <c r="BN444" i="1"/>
  <c r="Z444" i="1"/>
  <c r="BP452" i="1"/>
  <c r="BN452" i="1"/>
  <c r="Z452" i="1"/>
  <c r="BP462" i="1"/>
  <c r="BN462" i="1"/>
  <c r="Z462" i="1"/>
  <c r="BP466" i="1"/>
  <c r="BN466" i="1"/>
  <c r="Z466" i="1"/>
  <c r="Y480" i="1"/>
  <c r="BP476" i="1"/>
  <c r="BN476" i="1"/>
  <c r="Z476" i="1"/>
  <c r="BP507" i="1"/>
  <c r="BN507" i="1"/>
  <c r="Z507" i="1"/>
  <c r="X523" i="1"/>
  <c r="X525" i="1" s="1"/>
  <c r="X526" i="1"/>
  <c r="Z27" i="1"/>
  <c r="BN27" i="1"/>
  <c r="Z31" i="1"/>
  <c r="BN31" i="1"/>
  <c r="Z43" i="1"/>
  <c r="BN43" i="1"/>
  <c r="D532" i="1"/>
  <c r="Z56" i="1"/>
  <c r="BN56" i="1"/>
  <c r="Z62" i="1"/>
  <c r="BN62" i="1"/>
  <c r="BP62" i="1"/>
  <c r="Z70" i="1"/>
  <c r="BN70" i="1"/>
  <c r="Y82" i="1"/>
  <c r="Z78" i="1"/>
  <c r="BN78" i="1"/>
  <c r="Z84" i="1"/>
  <c r="BN84" i="1"/>
  <c r="BP84" i="1"/>
  <c r="E532" i="1"/>
  <c r="Y104" i="1"/>
  <c r="Z98" i="1"/>
  <c r="BN98" i="1"/>
  <c r="Z102" i="1"/>
  <c r="BN102" i="1"/>
  <c r="Z109" i="1"/>
  <c r="BN109" i="1"/>
  <c r="Y117" i="1"/>
  <c r="Z121" i="1"/>
  <c r="BN121" i="1"/>
  <c r="Z125" i="1"/>
  <c r="BN125" i="1"/>
  <c r="Y131" i="1"/>
  <c r="Z136" i="1"/>
  <c r="BN136" i="1"/>
  <c r="Y142" i="1"/>
  <c r="Z146" i="1"/>
  <c r="BN146" i="1"/>
  <c r="Y159" i="1"/>
  <c r="Z157" i="1"/>
  <c r="BN157" i="1"/>
  <c r="Y177" i="1"/>
  <c r="Z169" i="1"/>
  <c r="BN169" i="1"/>
  <c r="Z173" i="1"/>
  <c r="BN173" i="1"/>
  <c r="Z179" i="1"/>
  <c r="BN179" i="1"/>
  <c r="BP179" i="1"/>
  <c r="Z185" i="1"/>
  <c r="Z186" i="1" s="1"/>
  <c r="BN185" i="1"/>
  <c r="BP185" i="1"/>
  <c r="Y186" i="1"/>
  <c r="Z190" i="1"/>
  <c r="BN190" i="1"/>
  <c r="Z200" i="1"/>
  <c r="BN200" i="1"/>
  <c r="BP200" i="1"/>
  <c r="Z204" i="1"/>
  <c r="BN204" i="1"/>
  <c r="Z212" i="1"/>
  <c r="BN212" i="1"/>
  <c r="Z216" i="1"/>
  <c r="BN216" i="1"/>
  <c r="Z224" i="1"/>
  <c r="BN224" i="1"/>
  <c r="Z231" i="1"/>
  <c r="BN231" i="1"/>
  <c r="Z250" i="1"/>
  <c r="BN250" i="1"/>
  <c r="Z259" i="1"/>
  <c r="BN259" i="1"/>
  <c r="BP304" i="1"/>
  <c r="BN304" i="1"/>
  <c r="Z304" i="1"/>
  <c r="BP314" i="1"/>
  <c r="BN314" i="1"/>
  <c r="Z314" i="1"/>
  <c r="Y330" i="1"/>
  <c r="BP326" i="1"/>
  <c r="BN326" i="1"/>
  <c r="Z326" i="1"/>
  <c r="BP355" i="1"/>
  <c r="BN355" i="1"/>
  <c r="Z355" i="1"/>
  <c r="BP380" i="1"/>
  <c r="BN380" i="1"/>
  <c r="Z380" i="1"/>
  <c r="BP407" i="1"/>
  <c r="BN407" i="1"/>
  <c r="Z407" i="1"/>
  <c r="BP426" i="1"/>
  <c r="BN426" i="1"/>
  <c r="Z426" i="1"/>
  <c r="BP448" i="1"/>
  <c r="BN448" i="1"/>
  <c r="Z448" i="1"/>
  <c r="BP456" i="1"/>
  <c r="BN456" i="1"/>
  <c r="Z456" i="1"/>
  <c r="BP470" i="1"/>
  <c r="BN470" i="1"/>
  <c r="Z470" i="1"/>
  <c r="Y479" i="1"/>
  <c r="Y509" i="1"/>
  <c r="Y508" i="1"/>
  <c r="BP506" i="1"/>
  <c r="BN506" i="1"/>
  <c r="Z506" i="1"/>
  <c r="Z508" i="1" s="1"/>
  <c r="Y324" i="1"/>
  <c r="Y422" i="1"/>
  <c r="Y464" i="1"/>
  <c r="Y463" i="1"/>
  <c r="F9" i="1"/>
  <c r="J9" i="1"/>
  <c r="F10" i="1"/>
  <c r="Y24" i="1"/>
  <c r="Y32" i="1"/>
  <c r="Y46" i="1"/>
  <c r="Y50" i="1"/>
  <c r="Y59" i="1"/>
  <c r="Y67" i="1"/>
  <c r="Y73" i="1"/>
  <c r="Y81" i="1"/>
  <c r="Y87" i="1"/>
  <c r="Y94" i="1"/>
  <c r="Y103" i="1"/>
  <c r="Y112" i="1"/>
  <c r="Y118" i="1"/>
  <c r="Y126" i="1"/>
  <c r="Y132" i="1"/>
  <c r="Y137" i="1"/>
  <c r="Y143" i="1"/>
  <c r="Y147" i="1"/>
  <c r="Y158" i="1"/>
  <c r="Y176" i="1"/>
  <c r="Y182" i="1"/>
  <c r="Y193" i="1"/>
  <c r="Y197" i="1"/>
  <c r="Y209" i="1"/>
  <c r="Y221" i="1"/>
  <c r="Y225" i="1"/>
  <c r="Y236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BP301" i="1"/>
  <c r="BN301" i="1"/>
  <c r="Z301" i="1"/>
  <c r="Y305" i="1"/>
  <c r="BP309" i="1"/>
  <c r="BN309" i="1"/>
  <c r="Z309" i="1"/>
  <c r="BP313" i="1"/>
  <c r="BN313" i="1"/>
  <c r="Z313" i="1"/>
  <c r="BP321" i="1"/>
  <c r="BN321" i="1"/>
  <c r="Z321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BP348" i="1"/>
  <c r="BN348" i="1"/>
  <c r="Z348" i="1"/>
  <c r="Y350" i="1"/>
  <c r="U532" i="1"/>
  <c r="Y361" i="1"/>
  <c r="BP354" i="1"/>
  <c r="BN354" i="1"/>
  <c r="Z354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H9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C532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BN90" i="1"/>
  <c r="BP90" i="1"/>
  <c r="Z92" i="1"/>
  <c r="BN92" i="1"/>
  <c r="Y93" i="1"/>
  <c r="Z97" i="1"/>
  <c r="BN97" i="1"/>
  <c r="Z99" i="1"/>
  <c r="BN99" i="1"/>
  <c r="Z101" i="1"/>
  <c r="BN101" i="1"/>
  <c r="F532" i="1"/>
  <c r="Z108" i="1"/>
  <c r="BN108" i="1"/>
  <c r="Z110" i="1"/>
  <c r="BN110" i="1"/>
  <c r="Y111" i="1"/>
  <c r="Z114" i="1"/>
  <c r="BN114" i="1"/>
  <c r="BP114" i="1"/>
  <c r="Z116" i="1"/>
  <c r="BN116" i="1"/>
  <c r="Z120" i="1"/>
  <c r="BN120" i="1"/>
  <c r="BP120" i="1"/>
  <c r="Z122" i="1"/>
  <c r="BN122" i="1"/>
  <c r="Z124" i="1"/>
  <c r="BN124" i="1"/>
  <c r="Z130" i="1"/>
  <c r="Z131" i="1" s="1"/>
  <c r="BN130" i="1"/>
  <c r="Z135" i="1"/>
  <c r="Z137" i="1" s="1"/>
  <c r="BN135" i="1"/>
  <c r="BP135" i="1"/>
  <c r="Y138" i="1"/>
  <c r="Z141" i="1"/>
  <c r="Z142" i="1" s="1"/>
  <c r="BN141" i="1"/>
  <c r="Z145" i="1"/>
  <c r="Z147" i="1" s="1"/>
  <c r="BN145" i="1"/>
  <c r="BP145" i="1"/>
  <c r="H532" i="1"/>
  <c r="Y153" i="1"/>
  <c r="Z156" i="1"/>
  <c r="BN156" i="1"/>
  <c r="I532" i="1"/>
  <c r="Y165" i="1"/>
  <c r="Z168" i="1"/>
  <c r="BN168" i="1"/>
  <c r="Z170" i="1"/>
  <c r="BN170" i="1"/>
  <c r="Z172" i="1"/>
  <c r="BN172" i="1"/>
  <c r="Z174" i="1"/>
  <c r="BN174" i="1"/>
  <c r="Z180" i="1"/>
  <c r="Z182" i="1" s="1"/>
  <c r="BN180" i="1"/>
  <c r="J532" i="1"/>
  <c r="Z191" i="1"/>
  <c r="Z192" i="1" s="1"/>
  <c r="BN191" i="1"/>
  <c r="Y192" i="1"/>
  <c r="Z195" i="1"/>
  <c r="Z197" i="1" s="1"/>
  <c r="BN195" i="1"/>
  <c r="BP195" i="1"/>
  <c r="Z201" i="1"/>
  <c r="BN201" i="1"/>
  <c r="Z203" i="1"/>
  <c r="BN203" i="1"/>
  <c r="Z205" i="1"/>
  <c r="BN205" i="1"/>
  <c r="Z207" i="1"/>
  <c r="BN207" i="1"/>
  <c r="Z211" i="1"/>
  <c r="BN211" i="1"/>
  <c r="BP211" i="1"/>
  <c r="Z213" i="1"/>
  <c r="BN213" i="1"/>
  <c r="Z215" i="1"/>
  <c r="BN215" i="1"/>
  <c r="Z217" i="1"/>
  <c r="BN217" i="1"/>
  <c r="Z219" i="1"/>
  <c r="BN219" i="1"/>
  <c r="Z223" i="1"/>
  <c r="Z225" i="1" s="1"/>
  <c r="BN223" i="1"/>
  <c r="BP223" i="1"/>
  <c r="K532" i="1"/>
  <c r="Z230" i="1"/>
  <c r="BN230" i="1"/>
  <c r="Z232" i="1"/>
  <c r="BN232" i="1"/>
  <c r="Z234" i="1"/>
  <c r="BN234" i="1"/>
  <c r="Y235" i="1"/>
  <c r="Z238" i="1"/>
  <c r="Z240" i="1" s="1"/>
  <c r="BN238" i="1"/>
  <c r="BP238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Y281" i="1"/>
  <c r="BP280" i="1"/>
  <c r="BN280" i="1"/>
  <c r="Z280" i="1"/>
  <c r="Z281" i="1" s="1"/>
  <c r="P532" i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Y315" i="1"/>
  <c r="BP319" i="1"/>
  <c r="BN319" i="1"/>
  <c r="Z319" i="1"/>
  <c r="Z323" i="1" s="1"/>
  <c r="Y323" i="1"/>
  <c r="BP327" i="1"/>
  <c r="BN327" i="1"/>
  <c r="Z327" i="1"/>
  <c r="Z329" i="1" s="1"/>
  <c r="BP333" i="1"/>
  <c r="BN333" i="1"/>
  <c r="Z333" i="1"/>
  <c r="BP341" i="1"/>
  <c r="BN341" i="1"/>
  <c r="Z341" i="1"/>
  <c r="Y343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2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X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BP449" i="1"/>
  <c r="BN449" i="1"/>
  <c r="Z449" i="1"/>
  <c r="Z457" i="1" s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Z463" i="1" s="1"/>
  <c r="Y474" i="1"/>
  <c r="BP469" i="1"/>
  <c r="BN469" i="1"/>
  <c r="Z469" i="1"/>
  <c r="Z473" i="1" s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479" i="1" l="1"/>
  <c r="Z429" i="1"/>
  <c r="Z392" i="1"/>
  <c r="Z305" i="1"/>
  <c r="Z158" i="1"/>
  <c r="Z235" i="1"/>
  <c r="Z176" i="1"/>
  <c r="Z126" i="1"/>
  <c r="Z111" i="1"/>
  <c r="Z81" i="1"/>
  <c r="Z411" i="1"/>
  <c r="Z315" i="1"/>
  <c r="Z515" i="1"/>
  <c r="Z208" i="1"/>
  <c r="Z103" i="1"/>
  <c r="Z66" i="1"/>
  <c r="Z45" i="1"/>
  <c r="Z220" i="1"/>
  <c r="Z117" i="1"/>
  <c r="Z93" i="1"/>
  <c r="Z72" i="1"/>
  <c r="Z59" i="1"/>
  <c r="Z32" i="1"/>
  <c r="Y526" i="1"/>
  <c r="Y523" i="1"/>
  <c r="Z491" i="1"/>
  <c r="Z342" i="1"/>
  <c r="Z336" i="1"/>
  <c r="Z276" i="1"/>
  <c r="Z261" i="1"/>
  <c r="Y524" i="1"/>
  <c r="Z503" i="1"/>
  <c r="Z383" i="1"/>
  <c r="Z361" i="1"/>
  <c r="Z269" i="1"/>
  <c r="Z252" i="1"/>
  <c r="Y522" i="1"/>
  <c r="Z527" i="1" l="1"/>
  <c r="Y525" i="1"/>
</calcChain>
</file>

<file path=xl/sharedStrings.xml><?xml version="1.0" encoding="utf-8"?>
<sst xmlns="http://schemas.openxmlformats.org/spreadsheetml/2006/main" count="2327" uniqueCount="823">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</sst>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822</v>
      </c>
      <c r="I5" s="829"/>
      <c r="J5" s="829"/>
      <c r="K5" s="829"/>
      <c r="L5" s="829"/>
      <c r="M5" s="656"/>
      <c r="N5" s="58"/>
      <c r="P5" s="24" t="s">
        <v>10</v>
      </c>
      <c r="Q5" s="901">
        <v>45813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 t="s">
        <v>19</v>
      </c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20</v>
      </c>
      <c r="Q8" s="720">
        <v>0.54166666666666663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21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22</v>
      </c>
      <c r="Q10" s="760"/>
      <c r="R10" s="761"/>
      <c r="U10" s="24" t="s">
        <v>23</v>
      </c>
      <c r="V10" s="620" t="s">
        <v>24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0"/>
      <c r="R11" s="711"/>
      <c r="U11" s="24" t="s">
        <v>27</v>
      </c>
      <c r="V11" s="841" t="s">
        <v>28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33" t="s">
        <v>38</v>
      </c>
      <c r="D17" s="617" t="s">
        <v>39</v>
      </c>
      <c r="E17" s="677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76"/>
      <c r="R17" s="676"/>
      <c r="S17" s="676"/>
      <c r="T17" s="677"/>
      <c r="U17" s="900" t="s">
        <v>51</v>
      </c>
      <c r="V17" s="666"/>
      <c r="W17" s="617" t="s">
        <v>52</v>
      </c>
      <c r="X17" s="617" t="s">
        <v>53</v>
      </c>
      <c r="Y17" s="897" t="s">
        <v>54</v>
      </c>
      <c r="Z17" s="838" t="s">
        <v>55</v>
      </c>
      <c r="AA17" s="810" t="s">
        <v>56</v>
      </c>
      <c r="AB17" s="810" t="s">
        <v>57</v>
      </c>
      <c r="AC17" s="810" t="s">
        <v>58</v>
      </c>
      <c r="AD17" s="81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61</v>
      </c>
      <c r="V18" s="67" t="s">
        <v>62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101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77">
        <v>0</v>
      </c>
      <c r="Y41" s="57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9">
        <f>IFERROR(X41/H41,"0")+IFERROR(X42/H42,"0")+IFERROR(X43/H43,"0")+IFERROR(X44/H44,"0")</f>
        <v>0</v>
      </c>
      <c r="Y45" s="579">
        <f>IFERROR(Y41/H41,"0")+IFERROR(Y42/H42,"0")+IFERROR(Y43/H43,"0")+IFERROR(Y44/H44,"0")</f>
        <v>0</v>
      </c>
      <c r="Z45" s="579">
        <f>IFERROR(IF(Z41="",0,Z41),"0")+IFERROR(IF(Z42="",0,Z42),"0")+IFERROR(IF(Z43="",0,Z43),"0")+IFERROR(IF(Z44="",0,Z44),"0")</f>
        <v>0</v>
      </c>
      <c r="AA45" s="580"/>
      <c r="AB45" s="580"/>
      <c r="AC45" s="580"/>
    </row>
    <row r="46" spans="1:68" hidden="1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9">
        <f>IFERROR(SUM(X41:X44),"0")</f>
        <v>0</v>
      </c>
      <c r="Y46" s="579">
        <f>IFERROR(SUM(Y41:Y44),"0")</f>
        <v>0</v>
      </c>
      <c r="Z46" s="37"/>
      <c r="AA46" s="580"/>
      <c r="AB46" s="580"/>
      <c r="AC46" s="580"/>
    </row>
    <row r="47" spans="1:68" ht="14.25" hidden="1" customHeight="1" x14ac:dyDescent="0.25">
      <c r="A47" s="581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70</v>
      </c>
      <c r="X54" s="577">
        <v>30</v>
      </c>
      <c r="Y54" s="578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31.208333333333329</v>
      </c>
      <c r="BN54" s="64">
        <f t="shared" si="8"/>
        <v>33.705000000000005</v>
      </c>
      <c r="BO54" s="64">
        <f t="shared" si="9"/>
        <v>4.3402777777777776E-2</v>
      </c>
      <c r="BP54" s="64">
        <f t="shared" si="10"/>
        <v>4.6875000000000007E-2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139</v>
      </c>
      <c r="B58" s="54" t="s">
        <v>140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70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9">
        <f>IFERROR(X53/H53,"0")+IFERROR(X54/H54,"0")+IFERROR(X55/H55,"0")+IFERROR(X56/H56,"0")+IFERROR(X57/H57,"0")+IFERROR(X58/H58,"0")</f>
        <v>2.7777777777777777</v>
      </c>
      <c r="Y59" s="579">
        <f>IFERROR(Y53/H53,"0")+IFERROR(Y54/H54,"0")+IFERROR(Y55/H55,"0")+IFERROR(Y56/H56,"0")+IFERROR(Y57/H57,"0")+IFERROR(Y58/H58,"0")</f>
        <v>3.0000000000000004</v>
      </c>
      <c r="Z59" s="579">
        <f>IFERROR(IF(Z53="",0,Z53),"0")+IFERROR(IF(Z54="",0,Z54),"0")+IFERROR(IF(Z55="",0,Z55),"0")+IFERROR(IF(Z56="",0,Z56),"0")+IFERROR(IF(Z57="",0,Z57),"0")+IFERROR(IF(Z58="",0,Z58),"0")</f>
        <v>5.6940000000000004E-2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9">
        <f>IFERROR(SUM(X53:X58),"0")</f>
        <v>30</v>
      </c>
      <c r="Y60" s="579">
        <f>IFERROR(SUM(Y53:Y58),"0")</f>
        <v>32.400000000000006</v>
      </c>
      <c r="Z60" s="37"/>
      <c r="AA60" s="580"/>
      <c r="AB60" s="580"/>
      <c r="AC60" s="580"/>
    </row>
    <row r="61" spans="1:68" ht="14.25" hidden="1" customHeight="1" x14ac:dyDescent="0.25">
      <c r="A61" s="581" t="s">
        <v>142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hidden="1" customHeight="1" x14ac:dyDescent="0.25">
      <c r="A62" s="54" t="s">
        <v>143</v>
      </c>
      <c r="B62" s="54" t="s">
        <v>144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70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9">
        <f>IFERROR(X62/H62,"0")+IFERROR(X63/H63,"0")+IFERROR(X64/H64,"0")+IFERROR(X65/H65,"0")</f>
        <v>0</v>
      </c>
      <c r="Y66" s="579">
        <f>IFERROR(Y62/H62,"0")+IFERROR(Y63/H63,"0")+IFERROR(Y64/H64,"0")+IFERROR(Y65/H65,"0")</f>
        <v>0</v>
      </c>
      <c r="Z66" s="579">
        <f>IFERROR(IF(Z62="",0,Z62),"0")+IFERROR(IF(Z63="",0,Z63),"0")+IFERROR(IF(Z64="",0,Z64),"0")+IFERROR(IF(Z65="",0,Z65),"0")</f>
        <v>0</v>
      </c>
      <c r="AA66" s="580"/>
      <c r="AB66" s="580"/>
      <c r="AC66" s="580"/>
    </row>
    <row r="67" spans="1:68" hidden="1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9">
        <f>IFERROR(SUM(X62:X65),"0")</f>
        <v>0</v>
      </c>
      <c r="Y67" s="579">
        <f>IFERROR(SUM(Y62:Y65),"0")</f>
        <v>0</v>
      </c>
      <c r="Z67" s="37"/>
      <c r="AA67" s="580"/>
      <c r="AB67" s="580"/>
      <c r="AC67" s="580"/>
    </row>
    <row r="68" spans="1:68" ht="14.25" hidden="1" customHeight="1" x14ac:dyDescent="0.25">
      <c r="A68" s="581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177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593" t="s">
        <v>184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hidden="1" customHeight="1" x14ac:dyDescent="0.25">
      <c r="A90" s="54" t="s">
        <v>185</v>
      </c>
      <c r="B90" s="54" t="s">
        <v>186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70</v>
      </c>
      <c r="X90" s="577">
        <v>0</v>
      </c>
      <c r="Y90" s="57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190</v>
      </c>
      <c r="B92" s="54" t="s">
        <v>191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70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9">
        <f>IFERROR(X90/H90,"0")+IFERROR(X91/H91,"0")+IFERROR(X92/H92,"0")</f>
        <v>0</v>
      </c>
      <c r="Y93" s="579">
        <f>IFERROR(Y90/H90,"0")+IFERROR(Y91/H91,"0")+IFERROR(Y92/H92,"0")</f>
        <v>0</v>
      </c>
      <c r="Z93" s="579">
        <f>IFERROR(IF(Z90="",0,Z90),"0")+IFERROR(IF(Z91="",0,Z91),"0")+IFERROR(IF(Z92="",0,Z92),"0")</f>
        <v>0</v>
      </c>
      <c r="AA93" s="580"/>
      <c r="AB93" s="580"/>
      <c r="AC93" s="580"/>
    </row>
    <row r="94" spans="1:68" hidden="1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9">
        <f>IFERROR(SUM(X90:X92),"0")</f>
        <v>0</v>
      </c>
      <c r="Y94" s="579">
        <f>IFERROR(SUM(Y90:Y92),"0")</f>
        <v>0</v>
      </c>
      <c r="Z94" s="37"/>
      <c r="AA94" s="580"/>
      <c r="AB94" s="580"/>
      <c r="AC94" s="580"/>
    </row>
    <row r="95" spans="1:68" ht="14.25" hidden="1" customHeight="1" x14ac:dyDescent="0.25">
      <c r="A95" s="581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hidden="1" customHeight="1" x14ac:dyDescent="0.25">
      <c r="A96" s="54" t="s">
        <v>192</v>
      </c>
      <c r="B96" s="54" t="s">
        <v>193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2" t="s">
        <v>194</v>
      </c>
      <c r="Q96" s="588"/>
      <c r="R96" s="588"/>
      <c r="S96" s="588"/>
      <c r="T96" s="589"/>
      <c r="U96" s="34"/>
      <c r="V96" s="34"/>
      <c r="W96" s="35" t="s">
        <v>70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8"/>
      <c r="R100" s="588"/>
      <c r="S100" s="588"/>
      <c r="T100" s="589"/>
      <c r="U100" s="34"/>
      <c r="V100" s="34"/>
      <c r="W100" s="35" t="s">
        <v>70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idden="1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72</v>
      </c>
      <c r="Q103" s="597"/>
      <c r="R103" s="597"/>
      <c r="S103" s="597"/>
      <c r="T103" s="597"/>
      <c r="U103" s="597"/>
      <c r="V103" s="598"/>
      <c r="W103" s="37" t="s">
        <v>73</v>
      </c>
      <c r="X103" s="579">
        <f>IFERROR(X96/H96,"0")+IFERROR(X97/H97,"0")+IFERROR(X98/H98,"0")+IFERROR(X99/H99,"0")+IFERROR(X100/H100,"0")+IFERROR(X101/H101,"0")+IFERROR(X102/H102,"0")</f>
        <v>0</v>
      </c>
      <c r="Y103" s="579">
        <f>IFERROR(Y96/H96,"0")+IFERROR(Y97/H97,"0")+IFERROR(Y98/H98,"0")+IFERROR(Y99/H99,"0")+IFERROR(Y100/H100,"0")+IFERROR(Y101/H101,"0")+IFERROR(Y102/H102,"0")</f>
        <v>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580"/>
      <c r="AB103" s="580"/>
      <c r="AC103" s="580"/>
    </row>
    <row r="104" spans="1:68" hidden="1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72</v>
      </c>
      <c r="Q104" s="597"/>
      <c r="R104" s="597"/>
      <c r="S104" s="597"/>
      <c r="T104" s="597"/>
      <c r="U104" s="597"/>
      <c r="V104" s="598"/>
      <c r="W104" s="37" t="s">
        <v>70</v>
      </c>
      <c r="X104" s="579">
        <f>IFERROR(SUM(X96:X102),"0")</f>
        <v>0</v>
      </c>
      <c r="Y104" s="579">
        <f>IFERROR(SUM(Y96:Y102),"0")</f>
        <v>0</v>
      </c>
      <c r="Z104" s="37"/>
      <c r="AA104" s="580"/>
      <c r="AB104" s="580"/>
      <c r="AC104" s="580"/>
    </row>
    <row r="105" spans="1:68" ht="16.5" hidden="1" customHeight="1" x14ac:dyDescent="0.25">
      <c r="A105" s="593" t="s">
        <v>209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103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hidden="1" customHeight="1" x14ac:dyDescent="0.25">
      <c r="A107" s="54" t="s">
        <v>210</v>
      </c>
      <c r="B107" s="54" t="s">
        <v>211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217</v>
      </c>
      <c r="B110" s="54" t="s">
        <v>218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72</v>
      </c>
      <c r="Q111" s="597"/>
      <c r="R111" s="597"/>
      <c r="S111" s="597"/>
      <c r="T111" s="597"/>
      <c r="U111" s="597"/>
      <c r="V111" s="598"/>
      <c r="W111" s="37" t="s">
        <v>73</v>
      </c>
      <c r="X111" s="579">
        <f>IFERROR(X107/H107,"0")+IFERROR(X108/H108,"0")+IFERROR(X109/H109,"0")+IFERROR(X110/H110,"0")</f>
        <v>0</v>
      </c>
      <c r="Y111" s="579">
        <f>IFERROR(Y107/H107,"0")+IFERROR(Y108/H108,"0")+IFERROR(Y109/H109,"0")+IFERROR(Y110/H110,"0")</f>
        <v>0</v>
      </c>
      <c r="Z111" s="579">
        <f>IFERROR(IF(Z107="",0,Z107),"0")+IFERROR(IF(Z108="",0,Z108),"0")+IFERROR(IF(Z109="",0,Z109),"0")+IFERROR(IF(Z110="",0,Z110),"0")</f>
        <v>0</v>
      </c>
      <c r="AA111" s="580"/>
      <c r="AB111" s="580"/>
      <c r="AC111" s="580"/>
    </row>
    <row r="112" spans="1:68" hidden="1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72</v>
      </c>
      <c r="Q112" s="597"/>
      <c r="R112" s="597"/>
      <c r="S112" s="597"/>
      <c r="T112" s="597"/>
      <c r="U112" s="597"/>
      <c r="V112" s="598"/>
      <c r="W112" s="37" t="s">
        <v>70</v>
      </c>
      <c r="X112" s="579">
        <f>IFERROR(SUM(X107:X110),"0")</f>
        <v>0</v>
      </c>
      <c r="Y112" s="579">
        <f>IFERROR(SUM(Y107:Y110),"0")</f>
        <v>0</v>
      </c>
      <c r="Z112" s="37"/>
      <c r="AA112" s="580"/>
      <c r="AB112" s="580"/>
      <c r="AC112" s="580"/>
    </row>
    <row r="113" spans="1:68" ht="14.25" hidden="1" customHeight="1" x14ac:dyDescent="0.25">
      <c r="A113" s="581" t="s">
        <v>142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219</v>
      </c>
      <c r="B114" s="54" t="s">
        <v>220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225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72</v>
      </c>
      <c r="Q117" s="597"/>
      <c r="R117" s="597"/>
      <c r="S117" s="597"/>
      <c r="T117" s="597"/>
      <c r="U117" s="597"/>
      <c r="V117" s="598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72</v>
      </c>
      <c r="Q118" s="597"/>
      <c r="R118" s="597"/>
      <c r="S118" s="597"/>
      <c r="T118" s="597"/>
      <c r="U118" s="597"/>
      <c r="V118" s="598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81" t="s">
        <v>74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27" hidden="1" customHeight="1" x14ac:dyDescent="0.25">
      <c r="A120" s="54" t="s">
        <v>226</v>
      </c>
      <c r="B120" s="54" t="s">
        <v>227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8"/>
      <c r="R120" s="588"/>
      <c r="S120" s="588"/>
      <c r="T120" s="589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77">
        <v>200</v>
      </c>
      <c r="Y121" s="578">
        <f t="shared" si="21"/>
        <v>202.5</v>
      </c>
      <c r="Z121" s="36">
        <f>IFERROR(IF(Y121=0,"",ROUNDUP(Y121/H121,0)*0.01898),"")</f>
        <v>0.47450000000000003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212.66666666666666</v>
      </c>
      <c r="BN121" s="64">
        <f t="shared" si="23"/>
        <v>215.32499999999999</v>
      </c>
      <c r="BO121" s="64">
        <f t="shared" si="24"/>
        <v>0.38580246913580246</v>
      </c>
      <c r="BP121" s="64">
        <f t="shared" si="25"/>
        <v>0.390625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70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hidden="1" customHeight="1" x14ac:dyDescent="0.25">
      <c r="A124" s="54" t="s">
        <v>235</v>
      </c>
      <c r="B124" s="54" t="s">
        <v>236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72</v>
      </c>
      <c r="Q126" s="597"/>
      <c r="R126" s="597"/>
      <c r="S126" s="597"/>
      <c r="T126" s="597"/>
      <c r="U126" s="597"/>
      <c r="V126" s="598"/>
      <c r="W126" s="37" t="s">
        <v>73</v>
      </c>
      <c r="X126" s="579">
        <f>IFERROR(X120/H120,"0")+IFERROR(X121/H121,"0")+IFERROR(X122/H122,"0")+IFERROR(X123/H123,"0")+IFERROR(X124/H124,"0")+IFERROR(X125/H125,"0")</f>
        <v>24.691358024691358</v>
      </c>
      <c r="Y126" s="579">
        <f>IFERROR(Y120/H120,"0")+IFERROR(Y121/H121,"0")+IFERROR(Y122/H122,"0")+IFERROR(Y123/H123,"0")+IFERROR(Y124/H124,"0")+IFERROR(Y125/H125,"0")</f>
        <v>25</v>
      </c>
      <c r="Z126" s="579">
        <f>IFERROR(IF(Z120="",0,Z120),"0")+IFERROR(IF(Z121="",0,Z121),"0")+IFERROR(IF(Z122="",0,Z122),"0")+IFERROR(IF(Z123="",0,Z123),"0")+IFERROR(IF(Z124="",0,Z124),"0")+IFERROR(IF(Z125="",0,Z125),"0")</f>
        <v>0.47450000000000003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72</v>
      </c>
      <c r="Q127" s="597"/>
      <c r="R127" s="597"/>
      <c r="S127" s="597"/>
      <c r="T127" s="597"/>
      <c r="U127" s="597"/>
      <c r="V127" s="598"/>
      <c r="W127" s="37" t="s">
        <v>70</v>
      </c>
      <c r="X127" s="579">
        <f>IFERROR(SUM(X120:X125),"0")</f>
        <v>200</v>
      </c>
      <c r="Y127" s="579">
        <f>IFERROR(SUM(Y120:Y125),"0")</f>
        <v>202.5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177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241</v>
      </c>
      <c r="B129" s="54" t="s">
        <v>242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244</v>
      </c>
      <c r="B130" s="54" t="s">
        <v>245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72</v>
      </c>
      <c r="Q131" s="597"/>
      <c r="R131" s="597"/>
      <c r="S131" s="597"/>
      <c r="T131" s="597"/>
      <c r="U131" s="597"/>
      <c r="V131" s="598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72</v>
      </c>
      <c r="Q132" s="597"/>
      <c r="R132" s="597"/>
      <c r="S132" s="597"/>
      <c r="T132" s="597"/>
      <c r="U132" s="597"/>
      <c r="V132" s="598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247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103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248</v>
      </c>
      <c r="B135" s="54" t="s">
        <v>249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248</v>
      </c>
      <c r="B136" s="54" t="s">
        <v>251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72</v>
      </c>
      <c r="Q137" s="597"/>
      <c r="R137" s="597"/>
      <c r="S137" s="597"/>
      <c r="T137" s="597"/>
      <c r="U137" s="597"/>
      <c r="V137" s="598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72</v>
      </c>
      <c r="Q138" s="597"/>
      <c r="R138" s="597"/>
      <c r="S138" s="597"/>
      <c r="T138" s="597"/>
      <c r="U138" s="597"/>
      <c r="V138" s="598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81" t="s">
        <v>64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252</v>
      </c>
      <c r="B140" s="54" t="s">
        <v>253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252</v>
      </c>
      <c r="B141" s="54" t="s">
        <v>255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70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72</v>
      </c>
      <c r="Q142" s="597"/>
      <c r="R142" s="597"/>
      <c r="S142" s="597"/>
      <c r="T142" s="597"/>
      <c r="U142" s="597"/>
      <c r="V142" s="598"/>
      <c r="W142" s="37" t="s">
        <v>73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72</v>
      </c>
      <c r="Q143" s="597"/>
      <c r="R143" s="597"/>
      <c r="S143" s="597"/>
      <c r="T143" s="597"/>
      <c r="U143" s="597"/>
      <c r="V143" s="598"/>
      <c r="W143" s="37" t="s">
        <v>70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81" t="s">
        <v>74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256</v>
      </c>
      <c r="B145" s="54" t="s">
        <v>257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256</v>
      </c>
      <c r="B146" s="54" t="s">
        <v>258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70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72</v>
      </c>
      <c r="Q147" s="597"/>
      <c r="R147" s="597"/>
      <c r="S147" s="597"/>
      <c r="T147" s="597"/>
      <c r="U147" s="597"/>
      <c r="V147" s="598"/>
      <c r="W147" s="37" t="s">
        <v>73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72</v>
      </c>
      <c r="Q148" s="597"/>
      <c r="R148" s="597"/>
      <c r="S148" s="597"/>
      <c r="T148" s="597"/>
      <c r="U148" s="597"/>
      <c r="V148" s="598"/>
      <c r="W148" s="37" t="s">
        <v>70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593" t="s">
        <v>101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103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259</v>
      </c>
      <c r="B151" s="54" t="s">
        <v>260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72</v>
      </c>
      <c r="Q152" s="597"/>
      <c r="R152" s="597"/>
      <c r="S152" s="597"/>
      <c r="T152" s="597"/>
      <c r="U152" s="597"/>
      <c r="V152" s="598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72</v>
      </c>
      <c r="Q153" s="597"/>
      <c r="R153" s="597"/>
      <c r="S153" s="597"/>
      <c r="T153" s="597"/>
      <c r="U153" s="597"/>
      <c r="V153" s="598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64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262</v>
      </c>
      <c r="B155" s="54" t="s">
        <v>263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265</v>
      </c>
      <c r="B156" s="54" t="s">
        <v>266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268</v>
      </c>
      <c r="B157" s="54" t="s">
        <v>269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72</v>
      </c>
      <c r="Q158" s="597"/>
      <c r="R158" s="597"/>
      <c r="S158" s="597"/>
      <c r="T158" s="597"/>
      <c r="U158" s="597"/>
      <c r="V158" s="598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72</v>
      </c>
      <c r="Q159" s="597"/>
      <c r="R159" s="597"/>
      <c r="S159" s="597"/>
      <c r="T159" s="597"/>
      <c r="U159" s="597"/>
      <c r="V159" s="598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271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272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142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273</v>
      </c>
      <c r="B163" s="54" t="s">
        <v>274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72</v>
      </c>
      <c r="Q164" s="597"/>
      <c r="R164" s="597"/>
      <c r="S164" s="597"/>
      <c r="T164" s="597"/>
      <c r="U164" s="597"/>
      <c r="V164" s="598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72</v>
      </c>
      <c r="Q165" s="597"/>
      <c r="R165" s="597"/>
      <c r="S165" s="597"/>
      <c r="T165" s="597"/>
      <c r="U165" s="597"/>
      <c r="V165" s="598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64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hidden="1" customHeight="1" x14ac:dyDescent="0.25">
      <c r="A167" s="54" t="s">
        <v>276</v>
      </c>
      <c r="B167" s="54" t="s">
        <v>277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hidden="1" customHeight="1" x14ac:dyDescent="0.25">
      <c r="A173" s="54" t="s">
        <v>292</v>
      </c>
      <c r="B173" s="54" t="s">
        <v>293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294</v>
      </c>
      <c r="B174" s="54" t="s">
        <v>295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296</v>
      </c>
      <c r="B175" s="54" t="s">
        <v>297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idden="1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72</v>
      </c>
      <c r="Q176" s="597"/>
      <c r="R176" s="597"/>
      <c r="S176" s="597"/>
      <c r="T176" s="597"/>
      <c r="U176" s="597"/>
      <c r="V176" s="598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hidden="1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72</v>
      </c>
      <c r="Q177" s="597"/>
      <c r="R177" s="597"/>
      <c r="S177" s="597"/>
      <c r="T177" s="597"/>
      <c r="U177" s="597"/>
      <c r="V177" s="598"/>
      <c r="W177" s="37" t="s">
        <v>70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hidden="1" customHeight="1" x14ac:dyDescent="0.25">
      <c r="A178" s="581" t="s">
        <v>95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299</v>
      </c>
      <c r="B179" s="54" t="s">
        <v>300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72</v>
      </c>
      <c r="Q182" s="597"/>
      <c r="R182" s="597"/>
      <c r="S182" s="597"/>
      <c r="T182" s="597"/>
      <c r="U182" s="597"/>
      <c r="V182" s="598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72</v>
      </c>
      <c r="Q183" s="597"/>
      <c r="R183" s="597"/>
      <c r="S183" s="597"/>
      <c r="T183" s="597"/>
      <c r="U183" s="597"/>
      <c r="V183" s="598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309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310</v>
      </c>
      <c r="B185" s="54" t="s">
        <v>311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72</v>
      </c>
      <c r="Q186" s="597"/>
      <c r="R186" s="597"/>
      <c r="S186" s="597"/>
      <c r="T186" s="597"/>
      <c r="U186" s="597"/>
      <c r="V186" s="598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72</v>
      </c>
      <c r="Q187" s="597"/>
      <c r="R187" s="597"/>
      <c r="S187" s="597"/>
      <c r="T187" s="597"/>
      <c r="U187" s="597"/>
      <c r="V187" s="598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312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103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313</v>
      </c>
      <c r="B190" s="54" t="s">
        <v>314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72</v>
      </c>
      <c r="Q192" s="597"/>
      <c r="R192" s="597"/>
      <c r="S192" s="597"/>
      <c r="T192" s="597"/>
      <c r="U192" s="597"/>
      <c r="V192" s="598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72</v>
      </c>
      <c r="Q193" s="597"/>
      <c r="R193" s="597"/>
      <c r="S193" s="597"/>
      <c r="T193" s="597"/>
      <c r="U193" s="597"/>
      <c r="V193" s="598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142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318</v>
      </c>
      <c r="B195" s="54" t="s">
        <v>319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321</v>
      </c>
      <c r="B196" s="54" t="s">
        <v>322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72</v>
      </c>
      <c r="Q197" s="597"/>
      <c r="R197" s="597"/>
      <c r="S197" s="597"/>
      <c r="T197" s="597"/>
      <c r="U197" s="597"/>
      <c r="V197" s="598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72</v>
      </c>
      <c r="Q198" s="597"/>
      <c r="R198" s="597"/>
      <c r="S198" s="597"/>
      <c r="T198" s="597"/>
      <c r="U198" s="597"/>
      <c r="V198" s="598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64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hidden="1" customHeight="1" x14ac:dyDescent="0.25">
      <c r="A200" s="54" t="s">
        <v>323</v>
      </c>
      <c r="B200" s="54" t="s">
        <v>324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hidden="1" customHeight="1" x14ac:dyDescent="0.25">
      <c r="A201" s="54" t="s">
        <v>326</v>
      </c>
      <c r="B201" s="54" t="s">
        <v>327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337</v>
      </c>
      <c r="B205" s="54" t="s">
        <v>338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70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idden="1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72</v>
      </c>
      <c r="Q208" s="597"/>
      <c r="R208" s="597"/>
      <c r="S208" s="597"/>
      <c r="T208" s="597"/>
      <c r="U208" s="597"/>
      <c r="V208" s="598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0</v>
      </c>
      <c r="Y208" s="579">
        <f>IFERROR(Y200/H200,"0")+IFERROR(Y201/H201,"0")+IFERROR(Y202/H202,"0")+IFERROR(Y203/H203,"0")+IFERROR(Y204/H204,"0")+IFERROR(Y205/H205,"0")+IFERROR(Y206/H206,"0")+IFERROR(Y207/H207,"0")</f>
        <v>0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580"/>
      <c r="AB208" s="580"/>
      <c r="AC208" s="580"/>
    </row>
    <row r="209" spans="1:68" hidden="1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72</v>
      </c>
      <c r="Q209" s="597"/>
      <c r="R209" s="597"/>
      <c r="S209" s="597"/>
      <c r="T209" s="597"/>
      <c r="U209" s="597"/>
      <c r="V209" s="598"/>
      <c r="W209" s="37" t="s">
        <v>70</v>
      </c>
      <c r="X209" s="579">
        <f>IFERROR(SUM(X200:X207),"0")</f>
        <v>0</v>
      </c>
      <c r="Y209" s="579">
        <f>IFERROR(SUM(Y200:Y207),"0")</f>
        <v>0</v>
      </c>
      <c r="Z209" s="37"/>
      <c r="AA209" s="580"/>
      <c r="AB209" s="580"/>
      <c r="AC209" s="580"/>
    </row>
    <row r="210" spans="1:68" ht="14.25" hidden="1" customHeight="1" x14ac:dyDescent="0.25">
      <c r="A210" s="581" t="s">
        <v>74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343</v>
      </c>
      <c r="B211" s="54" t="s">
        <v>344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357</v>
      </c>
      <c r="B216" s="54" t="s">
        <v>358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364</v>
      </c>
      <c r="B219" s="54" t="s">
        <v>365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idden="1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72</v>
      </c>
      <c r="Q220" s="597"/>
      <c r="R220" s="597"/>
      <c r="S220" s="597"/>
      <c r="T220" s="597"/>
      <c r="U220" s="597"/>
      <c r="V220" s="598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0</v>
      </c>
      <c r="Y220" s="579">
        <f>IFERROR(Y211/H211,"0")+IFERROR(Y212/H212,"0")+IFERROR(Y213/H213,"0")+IFERROR(Y214/H214,"0")+IFERROR(Y215/H215,"0")+IFERROR(Y216/H216,"0")+IFERROR(Y217/H217,"0")+IFERROR(Y218/H218,"0")+IFERROR(Y219/H219,"0")</f>
        <v>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580"/>
      <c r="AB220" s="580"/>
      <c r="AC220" s="580"/>
    </row>
    <row r="221" spans="1:68" hidden="1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72</v>
      </c>
      <c r="Q221" s="597"/>
      <c r="R221" s="597"/>
      <c r="S221" s="597"/>
      <c r="T221" s="597"/>
      <c r="U221" s="597"/>
      <c r="V221" s="598"/>
      <c r="W221" s="37" t="s">
        <v>70</v>
      </c>
      <c r="X221" s="579">
        <f>IFERROR(SUM(X211:X219),"0")</f>
        <v>0</v>
      </c>
      <c r="Y221" s="579">
        <f>IFERROR(SUM(Y211:Y219),"0")</f>
        <v>0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177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367</v>
      </c>
      <c r="B223" s="54" t="s">
        <v>368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72</v>
      </c>
      <c r="Q225" s="597"/>
      <c r="R225" s="597"/>
      <c r="S225" s="597"/>
      <c r="T225" s="597"/>
      <c r="U225" s="597"/>
      <c r="V225" s="598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72</v>
      </c>
      <c r="Q226" s="597"/>
      <c r="R226" s="597"/>
      <c r="S226" s="597"/>
      <c r="T226" s="597"/>
      <c r="U226" s="597"/>
      <c r="V226" s="598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593" t="s">
        <v>373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103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374</v>
      </c>
      <c r="B229" s="54" t="s">
        <v>375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72</v>
      </c>
      <c r="Q235" s="597"/>
      <c r="R235" s="597"/>
      <c r="S235" s="597"/>
      <c r="T235" s="597"/>
      <c r="U235" s="597"/>
      <c r="V235" s="598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72</v>
      </c>
      <c r="Q236" s="597"/>
      <c r="R236" s="597"/>
      <c r="S236" s="597"/>
      <c r="T236" s="597"/>
      <c r="U236" s="597"/>
      <c r="V236" s="598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1" t="s">
        <v>142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389</v>
      </c>
      <c r="B238" s="54" t="s">
        <v>390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8"/>
      <c r="R238" s="588"/>
      <c r="S238" s="588"/>
      <c r="T238" s="589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389</v>
      </c>
      <c r="B239" s="54" t="s">
        <v>392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8"/>
      <c r="R239" s="588"/>
      <c r="S239" s="588"/>
      <c r="T239" s="589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72</v>
      </c>
      <c r="Q240" s="597"/>
      <c r="R240" s="597"/>
      <c r="S240" s="597"/>
      <c r="T240" s="597"/>
      <c r="U240" s="597"/>
      <c r="V240" s="598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72</v>
      </c>
      <c r="Q241" s="597"/>
      <c r="R241" s="597"/>
      <c r="S241" s="597"/>
      <c r="T241" s="597"/>
      <c r="U241" s="597"/>
      <c r="V241" s="598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393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394</v>
      </c>
      <c r="B243" s="54" t="s">
        <v>395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72</v>
      </c>
      <c r="Q244" s="597"/>
      <c r="R244" s="597"/>
      <c r="S244" s="597"/>
      <c r="T244" s="597"/>
      <c r="U244" s="597"/>
      <c r="V244" s="598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72</v>
      </c>
      <c r="Q245" s="597"/>
      <c r="R245" s="597"/>
      <c r="S245" s="597"/>
      <c r="T245" s="597"/>
      <c r="U245" s="597"/>
      <c r="V245" s="598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397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398</v>
      </c>
      <c r="B247" s="54" t="s">
        <v>399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407</v>
      </c>
      <c r="B251" s="54" t="s">
        <v>408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593" t="s">
        <v>409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103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410</v>
      </c>
      <c r="B256" s="54" t="s">
        <v>411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413</v>
      </c>
      <c r="B257" s="54" t="s">
        <v>414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416</v>
      </c>
      <c r="B258" s="54" t="s">
        <v>417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419</v>
      </c>
      <c r="B259" s="54" t="s">
        <v>420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425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103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426</v>
      </c>
      <c r="B265" s="54" t="s">
        <v>427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428</v>
      </c>
      <c r="B266" s="54" t="s">
        <v>429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431</v>
      </c>
      <c r="B267" s="54" t="s">
        <v>432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434</v>
      </c>
      <c r="B268" s="54" t="s">
        <v>435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9" t="s">
        <v>436</v>
      </c>
      <c r="Q268" s="588"/>
      <c r="R268" s="588"/>
      <c r="S268" s="588"/>
      <c r="T268" s="589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438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439</v>
      </c>
      <c r="B273" s="54" t="s">
        <v>440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442</v>
      </c>
      <c r="B274" s="54" t="s">
        <v>443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445</v>
      </c>
      <c r="B275" s="54" t="s">
        <v>446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hidden="1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hidden="1" customHeight="1" x14ac:dyDescent="0.25">
      <c r="A278" s="593" t="s">
        <v>448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64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449</v>
      </c>
      <c r="B280" s="54" t="s">
        <v>450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74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452</v>
      </c>
      <c r="B284" s="54" t="s">
        <v>453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455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74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456</v>
      </c>
      <c r="B289" s="54" t="s">
        <v>457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459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103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460</v>
      </c>
      <c r="B294" s="54" t="s">
        <v>461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72</v>
      </c>
      <c r="Q295" s="597"/>
      <c r="R295" s="597"/>
      <c r="S295" s="597"/>
      <c r="T295" s="597"/>
      <c r="U295" s="597"/>
      <c r="V295" s="598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72</v>
      </c>
      <c r="Q296" s="597"/>
      <c r="R296" s="597"/>
      <c r="S296" s="597"/>
      <c r="T296" s="597"/>
      <c r="U296" s="597"/>
      <c r="V296" s="598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464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103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465</v>
      </c>
      <c r="B299" s="54" t="s">
        <v>466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468</v>
      </c>
      <c r="B300" s="54" t="s">
        <v>469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468</v>
      </c>
      <c r="B301" s="54" t="s">
        <v>472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72</v>
      </c>
      <c r="Q305" s="597"/>
      <c r="R305" s="597"/>
      <c r="S305" s="597"/>
      <c r="T305" s="597"/>
      <c r="U305" s="597"/>
      <c r="V305" s="598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72</v>
      </c>
      <c r="Q306" s="597"/>
      <c r="R306" s="597"/>
      <c r="S306" s="597"/>
      <c r="T306" s="597"/>
      <c r="U306" s="597"/>
      <c r="V306" s="598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81" t="s">
        <v>64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72</v>
      </c>
      <c r="Q315" s="597"/>
      <c r="R315" s="597"/>
      <c r="S315" s="597"/>
      <c r="T315" s="597"/>
      <c r="U315" s="597"/>
      <c r="V315" s="598"/>
      <c r="W315" s="37" t="s">
        <v>73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hidden="1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72</v>
      </c>
      <c r="Q316" s="597"/>
      <c r="R316" s="597"/>
      <c r="S316" s="597"/>
      <c r="T316" s="597"/>
      <c r="U316" s="597"/>
      <c r="V316" s="598"/>
      <c r="W316" s="37" t="s">
        <v>70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hidden="1" customHeight="1" x14ac:dyDescent="0.25">
      <c r="A317" s="581" t="s">
        <v>74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hidden="1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70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hidden="1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177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hidden="1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70</v>
      </c>
      <c r="X327" s="577">
        <v>100</v>
      </c>
      <c r="Y327" s="578">
        <f>IFERROR(IF(X327="",0,CEILING((X327/$H327),1)*$H327),"")</f>
        <v>101.39999999999999</v>
      </c>
      <c r="Z327" s="36">
        <f>IFERROR(IF(Y327=0,"",ROUNDUP(Y327/H327,0)*0.01898),"")</f>
        <v>0.24674000000000001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106.65384615384617</v>
      </c>
      <c r="BN327" s="64">
        <f>IFERROR(Y327*I327/H327,"0")</f>
        <v>108.14700000000001</v>
      </c>
      <c r="BO327" s="64">
        <f>IFERROR(1/J327*(X327/H327),"0")</f>
        <v>0.20032051282051283</v>
      </c>
      <c r="BP327" s="64">
        <f>IFERROR(1/J327*(Y327/H327),"0")</f>
        <v>0.203125</v>
      </c>
    </row>
    <row r="328" spans="1:68" ht="16.5" hidden="1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72</v>
      </c>
      <c r="Q329" s="597"/>
      <c r="R329" s="597"/>
      <c r="S329" s="597"/>
      <c r="T329" s="597"/>
      <c r="U329" s="597"/>
      <c r="V329" s="598"/>
      <c r="W329" s="37" t="s">
        <v>73</v>
      </c>
      <c r="X329" s="579">
        <f>IFERROR(X326/H326,"0")+IFERROR(X327/H327,"0")+IFERROR(X328/H328,"0")</f>
        <v>12.820512820512821</v>
      </c>
      <c r="Y329" s="579">
        <f>IFERROR(Y326/H326,"0")+IFERROR(Y327/H327,"0")+IFERROR(Y328/H328,"0")</f>
        <v>13</v>
      </c>
      <c r="Z329" s="579">
        <f>IFERROR(IF(Z326="",0,Z326),"0")+IFERROR(IF(Z327="",0,Z327),"0")+IFERROR(IF(Z328="",0,Z328),"0")</f>
        <v>0.24674000000000001</v>
      </c>
      <c r="AA329" s="580"/>
      <c r="AB329" s="580"/>
      <c r="AC329" s="580"/>
    </row>
    <row r="330" spans="1:68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72</v>
      </c>
      <c r="Q330" s="597"/>
      <c r="R330" s="597"/>
      <c r="S330" s="597"/>
      <c r="T330" s="597"/>
      <c r="U330" s="597"/>
      <c r="V330" s="598"/>
      <c r="W330" s="37" t="s">
        <v>70</v>
      </c>
      <c r="X330" s="579">
        <f>IFERROR(SUM(X326:X328),"0")</f>
        <v>100</v>
      </c>
      <c r="Y330" s="579">
        <f>IFERROR(SUM(Y326:Y328),"0")</f>
        <v>101.39999999999999</v>
      </c>
      <c r="Z330" s="37"/>
      <c r="AA330" s="580"/>
      <c r="AB330" s="580"/>
      <c r="AC330" s="580"/>
    </row>
    <row r="331" spans="1:68" ht="14.25" hidden="1" customHeight="1" x14ac:dyDescent="0.25">
      <c r="A331" s="581" t="s">
        <v>95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4" t="s">
        <v>527</v>
      </c>
      <c r="Q332" s="588"/>
      <c r="R332" s="588"/>
      <c r="S332" s="588"/>
      <c r="T332" s="589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09" t="s">
        <v>531</v>
      </c>
      <c r="Q333" s="588"/>
      <c r="R333" s="588"/>
      <c r="S333" s="588"/>
      <c r="T333" s="589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72</v>
      </c>
      <c r="Q336" s="597"/>
      <c r="R336" s="597"/>
      <c r="S336" s="597"/>
      <c r="T336" s="597"/>
      <c r="U336" s="597"/>
      <c r="V336" s="598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hidden="1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72</v>
      </c>
      <c r="Q337" s="597"/>
      <c r="R337" s="597"/>
      <c r="S337" s="597"/>
      <c r="T337" s="597"/>
      <c r="U337" s="597"/>
      <c r="V337" s="598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538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72</v>
      </c>
      <c r="Q342" s="597"/>
      <c r="R342" s="597"/>
      <c r="S342" s="597"/>
      <c r="T342" s="597"/>
      <c r="U342" s="597"/>
      <c r="V342" s="598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72</v>
      </c>
      <c r="Q343" s="597"/>
      <c r="R343" s="597"/>
      <c r="S343" s="597"/>
      <c r="T343" s="597"/>
      <c r="U343" s="597"/>
      <c r="V343" s="598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547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74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70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72</v>
      </c>
      <c r="Q349" s="597"/>
      <c r="R349" s="597"/>
      <c r="S349" s="597"/>
      <c r="T349" s="597"/>
      <c r="U349" s="597"/>
      <c r="V349" s="598"/>
      <c r="W349" s="37" t="s">
        <v>73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hidden="1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72</v>
      </c>
      <c r="Q350" s="597"/>
      <c r="R350" s="597"/>
      <c r="S350" s="597"/>
      <c r="T350" s="597"/>
      <c r="U350" s="597"/>
      <c r="V350" s="598"/>
      <c r="W350" s="37" t="s">
        <v>70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hidden="1" customHeight="1" x14ac:dyDescent="0.2">
      <c r="A351" s="600" t="s">
        <v>557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558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103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77">
        <v>250</v>
      </c>
      <c r="Y354" s="578">
        <f t="shared" ref="Y354:Y360" si="57">IFERROR(IF(X354="",0,CEILING((X354/$H354),1)*$H354),"")</f>
        <v>255</v>
      </c>
      <c r="Z354" s="36">
        <f>IFERROR(IF(Y354=0,"",ROUNDUP(Y354/H354,0)*0.02175),"")</f>
        <v>0.36974999999999997</v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258</v>
      </c>
      <c r="BN354" s="64">
        <f t="shared" ref="BN354:BN360" si="59">IFERROR(Y354*I354/H354,"0")</f>
        <v>263.16000000000003</v>
      </c>
      <c r="BO354" s="64">
        <f t="shared" ref="BO354:BO360" si="60">IFERROR(1/J354*(X354/H354),"0")</f>
        <v>0.34722222222222221</v>
      </c>
      <c r="BP354" s="64">
        <f t="shared" ref="BP354:BP360" si="61">IFERROR(1/J354*(Y354/H354),"0")</f>
        <v>0.35416666666666663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70</v>
      </c>
      <c r="X355" s="577">
        <v>100</v>
      </c>
      <c r="Y355" s="578">
        <f t="shared" si="57"/>
        <v>105</v>
      </c>
      <c r="Z355" s="36">
        <f>IFERROR(IF(Y355=0,"",ROUNDUP(Y355/H355,0)*0.02175),"")</f>
        <v>0.15225</v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103.2</v>
      </c>
      <c r="BN355" s="64">
        <f t="shared" si="59"/>
        <v>108.36</v>
      </c>
      <c r="BO355" s="64">
        <f t="shared" si="60"/>
        <v>0.1388888888888889</v>
      </c>
      <c r="BP355" s="64">
        <f t="shared" si="61"/>
        <v>0.14583333333333331</v>
      </c>
    </row>
    <row r="356" spans="1:68" ht="27" hidden="1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70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hidden="1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9">
        <f>IFERROR(X354/H354,"0")+IFERROR(X355/H355,"0")+IFERROR(X356/H356,"0")+IFERROR(X357/H357,"0")+IFERROR(X358/H358,"0")+IFERROR(X359/H359,"0")+IFERROR(X360/H360,"0")</f>
        <v>23.333333333333336</v>
      </c>
      <c r="Y361" s="579">
        <f>IFERROR(Y354/H354,"0")+IFERROR(Y355/H355,"0")+IFERROR(Y356/H356,"0")+IFERROR(Y357/H357,"0")+IFERROR(Y358/H358,"0")+IFERROR(Y359/H359,"0")+IFERROR(Y360/H360,"0")</f>
        <v>24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0.52200000000000002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9">
        <f>IFERROR(SUM(X354:X360),"0")</f>
        <v>350</v>
      </c>
      <c r="Y362" s="579">
        <f>IFERROR(SUM(Y354:Y360),"0")</f>
        <v>360</v>
      </c>
      <c r="Z362" s="37"/>
      <c r="AA362" s="580"/>
      <c r="AB362" s="580"/>
      <c r="AC362" s="580"/>
    </row>
    <row r="363" spans="1:68" ht="14.25" hidden="1" customHeight="1" x14ac:dyDescent="0.25">
      <c r="A363" s="581" t="s">
        <v>142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70</v>
      </c>
      <c r="X364" s="577">
        <v>300</v>
      </c>
      <c r="Y364" s="578">
        <f>IFERROR(IF(X364="",0,CEILING((X364/$H364),1)*$H364),"")</f>
        <v>300</v>
      </c>
      <c r="Z364" s="36">
        <f>IFERROR(IF(Y364=0,"",ROUNDUP(Y364/H364,0)*0.02175),"")</f>
        <v>0.43499999999999994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309.60000000000002</v>
      </c>
      <c r="BN364" s="64">
        <f>IFERROR(Y364*I364/H364,"0")</f>
        <v>309.60000000000002</v>
      </c>
      <c r="BO364" s="64">
        <f>IFERROR(1/J364*(X364/H364),"0")</f>
        <v>0.41666666666666663</v>
      </c>
      <c r="BP364" s="64">
        <f>IFERROR(1/J364*(Y364/H364),"0")</f>
        <v>0.41666666666666663</v>
      </c>
    </row>
    <row r="365" spans="1:68" ht="16.5" hidden="1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9">
        <f>IFERROR(X364/H364,"0")+IFERROR(X365/H365,"0")</f>
        <v>20</v>
      </c>
      <c r="Y366" s="579">
        <f>IFERROR(Y364/H364,"0")+IFERROR(Y365/H365,"0")</f>
        <v>20</v>
      </c>
      <c r="Z366" s="579">
        <f>IFERROR(IF(Z364="",0,Z364),"0")+IFERROR(IF(Z365="",0,Z365),"0")</f>
        <v>0.43499999999999994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9">
        <f>IFERROR(SUM(X364:X365),"0")</f>
        <v>300</v>
      </c>
      <c r="Y367" s="579">
        <f>IFERROR(SUM(Y364:Y365),"0")</f>
        <v>300</v>
      </c>
      <c r="Z367" s="37"/>
      <c r="AA367" s="580"/>
      <c r="AB367" s="580"/>
      <c r="AC367" s="580"/>
    </row>
    <row r="368" spans="1:68" ht="14.25" hidden="1" customHeight="1" x14ac:dyDescent="0.25">
      <c r="A368" s="581" t="s">
        <v>74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177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hidden="1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72</v>
      </c>
      <c r="Q375" s="597"/>
      <c r="R375" s="597"/>
      <c r="S375" s="597"/>
      <c r="T375" s="597"/>
      <c r="U375" s="597"/>
      <c r="V375" s="598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72</v>
      </c>
      <c r="Q376" s="597"/>
      <c r="R376" s="597"/>
      <c r="S376" s="597"/>
      <c r="T376" s="597"/>
      <c r="U376" s="597"/>
      <c r="V376" s="598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593" t="s">
        <v>592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103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64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74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70</v>
      </c>
      <c r="X390" s="577">
        <v>200</v>
      </c>
      <c r="Y390" s="578">
        <f>IFERROR(IF(X390="",0,CEILING((X390/$H390),1)*$H390),"")</f>
        <v>207</v>
      </c>
      <c r="Z390" s="36">
        <f>IFERROR(IF(Y390=0,"",ROUNDUP(Y390/H390,0)*0.01898),"")</f>
        <v>0.43653999999999998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211.53333333333333</v>
      </c>
      <c r="BN390" s="64">
        <f>IFERROR(Y390*I390/H390,"0")</f>
        <v>218.93700000000001</v>
      </c>
      <c r="BO390" s="64">
        <f>IFERROR(1/J390*(X390/H390),"0")</f>
        <v>0.34722222222222221</v>
      </c>
      <c r="BP390" s="64">
        <f>IFERROR(1/J390*(Y390/H390),"0")</f>
        <v>0.359375</v>
      </c>
    </row>
    <row r="391" spans="1:68" ht="27" hidden="1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79">
        <f>IFERROR(X390/H390,"0")+IFERROR(X391/H391,"0")</f>
        <v>22.222222222222221</v>
      </c>
      <c r="Y392" s="579">
        <f>IFERROR(Y390/H390,"0")+IFERROR(Y391/H391,"0")</f>
        <v>23</v>
      </c>
      <c r="Z392" s="579">
        <f>IFERROR(IF(Z390="",0,Z390),"0")+IFERROR(IF(Z391="",0,Z391),"0")</f>
        <v>0.43653999999999998</v>
      </c>
      <c r="AA392" s="580"/>
      <c r="AB392" s="580"/>
      <c r="AC392" s="580"/>
    </row>
    <row r="393" spans="1:68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79">
        <f>IFERROR(SUM(X390:X391),"0")</f>
        <v>200</v>
      </c>
      <c r="Y393" s="579">
        <f>IFERROR(SUM(Y390:Y391),"0")</f>
        <v>207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72</v>
      </c>
      <c r="Q396" s="597"/>
      <c r="R396" s="597"/>
      <c r="S396" s="597"/>
      <c r="T396" s="597"/>
      <c r="U396" s="597"/>
      <c r="V396" s="598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72</v>
      </c>
      <c r="Q397" s="597"/>
      <c r="R397" s="597"/>
      <c r="S397" s="597"/>
      <c r="T397" s="597"/>
      <c r="U397" s="597"/>
      <c r="V397" s="598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614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615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64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4301031406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4301031382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idden="1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hidden="1" customHeight="1" x14ac:dyDescent="0.25">
      <c r="A413" s="581" t="s">
        <v>74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72</v>
      </c>
      <c r="Q416" s="597"/>
      <c r="R416" s="597"/>
      <c r="S416" s="597"/>
      <c r="T416" s="597"/>
      <c r="U416" s="597"/>
      <c r="V416" s="598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72</v>
      </c>
      <c r="Q417" s="597"/>
      <c r="R417" s="597"/>
      <c r="S417" s="597"/>
      <c r="T417" s="597"/>
      <c r="U417" s="597"/>
      <c r="V417" s="598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647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142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72</v>
      </c>
      <c r="Q422" s="597"/>
      <c r="R422" s="597"/>
      <c r="S422" s="597"/>
      <c r="T422" s="597"/>
      <c r="U422" s="597"/>
      <c r="V422" s="598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72</v>
      </c>
      <c r="Q423" s="597"/>
      <c r="R423" s="597"/>
      <c r="S423" s="597"/>
      <c r="T423" s="597"/>
      <c r="U423" s="597"/>
      <c r="V423" s="598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64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665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hidden="1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593" t="s">
        <v>669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64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72</v>
      </c>
      <c r="Q439" s="597"/>
      <c r="R439" s="597"/>
      <c r="S439" s="597"/>
      <c r="T439" s="597"/>
      <c r="U439" s="597"/>
      <c r="V439" s="598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72</v>
      </c>
      <c r="Q440" s="597"/>
      <c r="R440" s="597"/>
      <c r="S440" s="597"/>
      <c r="T440" s="597"/>
      <c r="U440" s="597"/>
      <c r="V440" s="598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673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673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103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hidden="1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77">
        <v>250</v>
      </c>
      <c r="Y446" s="578">
        <f t="shared" si="68"/>
        <v>253.44</v>
      </c>
      <c r="Z446" s="36">
        <f t="shared" si="69"/>
        <v>0.57408000000000003</v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267.04545454545456</v>
      </c>
      <c r="BN446" s="64">
        <f t="shared" si="71"/>
        <v>270.71999999999997</v>
      </c>
      <c r="BO446" s="64">
        <f t="shared" si="72"/>
        <v>0.45527389277389274</v>
      </c>
      <c r="BP446" s="64">
        <f t="shared" si="73"/>
        <v>0.46153846153846156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77">
        <v>300</v>
      </c>
      <c r="Y448" s="578">
        <f t="shared" si="68"/>
        <v>300.96000000000004</v>
      </c>
      <c r="Z448" s="36">
        <f t="shared" si="69"/>
        <v>0.68171999999999999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320.45454545454544</v>
      </c>
      <c r="BN448" s="64">
        <f t="shared" si="71"/>
        <v>321.48</v>
      </c>
      <c r="BO448" s="64">
        <f t="shared" si="72"/>
        <v>0.54632867132867136</v>
      </c>
      <c r="BP448" s="64">
        <f t="shared" si="73"/>
        <v>0.54807692307692313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72</v>
      </c>
      <c r="Q457" s="597"/>
      <c r="R457" s="597"/>
      <c r="S457" s="597"/>
      <c r="T457" s="597"/>
      <c r="U457" s="597"/>
      <c r="V457" s="598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104.16666666666666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105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1.2558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72</v>
      </c>
      <c r="Q458" s="597"/>
      <c r="R458" s="597"/>
      <c r="S458" s="597"/>
      <c r="T458" s="597"/>
      <c r="U458" s="597"/>
      <c r="V458" s="598"/>
      <c r="W458" s="37" t="s">
        <v>70</v>
      </c>
      <c r="X458" s="579">
        <f>IFERROR(SUM(X444:X456),"0")</f>
        <v>550</v>
      </c>
      <c r="Y458" s="579">
        <f>IFERROR(SUM(Y444:Y456),"0")</f>
        <v>554.40000000000009</v>
      </c>
      <c r="Z458" s="37"/>
      <c r="AA458" s="580"/>
      <c r="AB458" s="580"/>
      <c r="AC458" s="580"/>
    </row>
    <row r="459" spans="1:68" ht="14.25" hidden="1" customHeight="1" x14ac:dyDescent="0.25">
      <c r="A459" s="581" t="s">
        <v>142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70</v>
      </c>
      <c r="X460" s="577">
        <v>150</v>
      </c>
      <c r="Y460" s="578">
        <f>IFERROR(IF(X460="",0,CEILING((X460/$H460),1)*$H460),"")</f>
        <v>153.12</v>
      </c>
      <c r="Z460" s="36">
        <f>IFERROR(IF(Y460=0,"",ROUNDUP(Y460/H460,0)*0.01196),"")</f>
        <v>0.34683999999999998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160.22727272727272</v>
      </c>
      <c r="BN460" s="64">
        <f>IFERROR(Y460*I460/H460,"0")</f>
        <v>163.56</v>
      </c>
      <c r="BO460" s="64">
        <f>IFERROR(1/J460*(X460/H460),"0")</f>
        <v>0.27316433566433568</v>
      </c>
      <c r="BP460" s="64">
        <f>IFERROR(1/J460*(Y460/H460),"0")</f>
        <v>0.27884615384615385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72</v>
      </c>
      <c r="Q463" s="597"/>
      <c r="R463" s="597"/>
      <c r="S463" s="597"/>
      <c r="T463" s="597"/>
      <c r="U463" s="597"/>
      <c r="V463" s="598"/>
      <c r="W463" s="37" t="s">
        <v>73</v>
      </c>
      <c r="X463" s="579">
        <f>IFERROR(X460/H460,"0")+IFERROR(X461/H461,"0")+IFERROR(X462/H462,"0")</f>
        <v>28.409090909090907</v>
      </c>
      <c r="Y463" s="579">
        <f>IFERROR(Y460/H460,"0")+IFERROR(Y461/H461,"0")+IFERROR(Y462/H462,"0")</f>
        <v>29</v>
      </c>
      <c r="Z463" s="579">
        <f>IFERROR(IF(Z460="",0,Z460),"0")+IFERROR(IF(Z461="",0,Z461),"0")+IFERROR(IF(Z462="",0,Z462),"0")</f>
        <v>0.34683999999999998</v>
      </c>
      <c r="AA463" s="580"/>
      <c r="AB463" s="580"/>
      <c r="AC463" s="58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72</v>
      </c>
      <c r="Q464" s="597"/>
      <c r="R464" s="597"/>
      <c r="S464" s="597"/>
      <c r="T464" s="597"/>
      <c r="U464" s="597"/>
      <c r="V464" s="598"/>
      <c r="W464" s="37" t="s">
        <v>70</v>
      </c>
      <c r="X464" s="579">
        <f>IFERROR(SUM(X460:X462),"0")</f>
        <v>150</v>
      </c>
      <c r="Y464" s="579">
        <f>IFERROR(SUM(Y460:Y462),"0")</f>
        <v>153.12</v>
      </c>
      <c r="Z464" s="37"/>
      <c r="AA464" s="580"/>
      <c r="AB464" s="580"/>
      <c r="AC464" s="580"/>
    </row>
    <row r="465" spans="1:68" ht="14.25" hidden="1" customHeight="1" x14ac:dyDescent="0.25">
      <c r="A465" s="581" t="s">
        <v>64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77">
        <v>30</v>
      </c>
      <c r="Y466" s="578">
        <f t="shared" ref="Y466:Y472" si="74">IFERROR(IF(X466="",0,CEILING((X466/$H466),1)*$H466),"")</f>
        <v>31.68</v>
      </c>
      <c r="Z466" s="36">
        <f>IFERROR(IF(Y466=0,"",ROUNDUP(Y466/H466,0)*0.01196),"")</f>
        <v>7.1760000000000004E-2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32.04545454545454</v>
      </c>
      <c r="BN466" s="64">
        <f t="shared" ref="BN466:BN472" si="76">IFERROR(Y466*I466/H466,"0")</f>
        <v>33.839999999999996</v>
      </c>
      <c r="BO466" s="64">
        <f t="shared" ref="BO466:BO472" si="77">IFERROR(1/J466*(X466/H466),"0")</f>
        <v>5.4632867132867136E-2</v>
      </c>
      <c r="BP466" s="64">
        <f t="shared" ref="BP466:BP472" si="78">IFERROR(1/J466*(Y466/H466),"0")</f>
        <v>5.7692307692307696E-2</v>
      </c>
    </row>
    <row r="467" spans="1:68" ht="27" hidden="1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77">
        <v>45</v>
      </c>
      <c r="Y468" s="578">
        <f t="shared" si="74"/>
        <v>47.52</v>
      </c>
      <c r="Z468" s="36">
        <f>IFERROR(IF(Y468=0,"",ROUNDUP(Y468/H468,0)*0.01196),"")</f>
        <v>0.10764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48.068181818181813</v>
      </c>
      <c r="BN468" s="64">
        <f t="shared" si="76"/>
        <v>50.760000000000005</v>
      </c>
      <c r="BO468" s="64">
        <f t="shared" si="77"/>
        <v>8.1949300699300689E-2</v>
      </c>
      <c r="BP468" s="64">
        <f t="shared" si="78"/>
        <v>8.6538461538461536E-2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720</v>
      </c>
      <c r="B470" s="54" t="s">
        <v>722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72</v>
      </c>
      <c r="Q473" s="597"/>
      <c r="R473" s="597"/>
      <c r="S473" s="597"/>
      <c r="T473" s="597"/>
      <c r="U473" s="597"/>
      <c r="V473" s="598"/>
      <c r="W473" s="37" t="s">
        <v>73</v>
      </c>
      <c r="X473" s="579">
        <f>IFERROR(X466/H466,"0")+IFERROR(X467/H467,"0")+IFERROR(X468/H468,"0")+IFERROR(X469/H469,"0")+IFERROR(X470/H470,"0")+IFERROR(X471/H471,"0")+IFERROR(X472/H472,"0")</f>
        <v>14.204545454545453</v>
      </c>
      <c r="Y473" s="579">
        <f>IFERROR(Y466/H466,"0")+IFERROR(Y467/H467,"0")+IFERROR(Y468/H468,"0")+IFERROR(Y469/H469,"0")+IFERROR(Y470/H470,"0")+IFERROR(Y471/H471,"0")+IFERROR(Y472/H472,"0")</f>
        <v>15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0.1794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72</v>
      </c>
      <c r="Q474" s="597"/>
      <c r="R474" s="597"/>
      <c r="S474" s="597"/>
      <c r="T474" s="597"/>
      <c r="U474" s="597"/>
      <c r="V474" s="598"/>
      <c r="W474" s="37" t="s">
        <v>70</v>
      </c>
      <c r="X474" s="579">
        <f>IFERROR(SUM(X466:X472),"0")</f>
        <v>75</v>
      </c>
      <c r="Y474" s="579">
        <f>IFERROR(SUM(Y466:Y472),"0")</f>
        <v>79.2</v>
      </c>
      <c r="Z474" s="37"/>
      <c r="AA474" s="580"/>
      <c r="AB474" s="580"/>
      <c r="AC474" s="580"/>
    </row>
    <row r="475" spans="1:68" ht="14.25" hidden="1" customHeight="1" x14ac:dyDescent="0.25">
      <c r="A475" s="581" t="s">
        <v>74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72</v>
      </c>
      <c r="Q479" s="597"/>
      <c r="R479" s="597"/>
      <c r="S479" s="597"/>
      <c r="T479" s="597"/>
      <c r="U479" s="597"/>
      <c r="V479" s="598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72</v>
      </c>
      <c r="Q480" s="597"/>
      <c r="R480" s="597"/>
      <c r="S480" s="597"/>
      <c r="T480" s="597"/>
      <c r="U480" s="597"/>
      <c r="V480" s="598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177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72</v>
      </c>
      <c r="Q483" s="597"/>
      <c r="R483" s="597"/>
      <c r="S483" s="597"/>
      <c r="T483" s="597"/>
      <c r="U483" s="597"/>
      <c r="V483" s="598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72</v>
      </c>
      <c r="Q484" s="597"/>
      <c r="R484" s="597"/>
      <c r="S484" s="597"/>
      <c r="T484" s="597"/>
      <c r="U484" s="597"/>
      <c r="V484" s="598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739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739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694" t="s">
        <v>742</v>
      </c>
      <c r="Q488" s="588"/>
      <c r="R488" s="588"/>
      <c r="S488" s="588"/>
      <c r="T488" s="589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746</v>
      </c>
      <c r="Q489" s="588"/>
      <c r="R489" s="588"/>
      <c r="S489" s="588"/>
      <c r="T489" s="589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63" t="s">
        <v>750</v>
      </c>
      <c r="Q490" s="588"/>
      <c r="R490" s="588"/>
      <c r="S490" s="588"/>
      <c r="T490" s="589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72</v>
      </c>
      <c r="Q491" s="597"/>
      <c r="R491" s="597"/>
      <c r="S491" s="597"/>
      <c r="T491" s="597"/>
      <c r="U491" s="597"/>
      <c r="V491" s="598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72</v>
      </c>
      <c r="Q492" s="597"/>
      <c r="R492" s="597"/>
      <c r="S492" s="597"/>
      <c r="T492" s="597"/>
      <c r="U492" s="597"/>
      <c r="V492" s="598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142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87" t="s">
        <v>754</v>
      </c>
      <c r="Q494" s="588"/>
      <c r="R494" s="588"/>
      <c r="S494" s="588"/>
      <c r="T494" s="589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36" t="s">
        <v>757</v>
      </c>
      <c r="Q495" s="588"/>
      <c r="R495" s="588"/>
      <c r="S495" s="588"/>
      <c r="T495" s="589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51" t="s">
        <v>761</v>
      </c>
      <c r="Q496" s="588"/>
      <c r="R496" s="588"/>
      <c r="S496" s="588"/>
      <c r="T496" s="589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903" t="s">
        <v>764</v>
      </c>
      <c r="Q497" s="588"/>
      <c r="R497" s="588"/>
      <c r="S497" s="588"/>
      <c r="T497" s="589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03" t="s">
        <v>768</v>
      </c>
      <c r="Q501" s="588"/>
      <c r="R501" s="588"/>
      <c r="S501" s="588"/>
      <c r="T501" s="589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37" t="s">
        <v>772</v>
      </c>
      <c r="Q502" s="588"/>
      <c r="R502" s="588"/>
      <c r="S502" s="588"/>
      <c r="T502" s="589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81" t="s">
        <v>74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hidden="1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4" t="s">
        <v>776</v>
      </c>
      <c r="Q506" s="588"/>
      <c r="R506" s="588"/>
      <c r="S506" s="588"/>
      <c r="T506" s="589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5" t="s">
        <v>776</v>
      </c>
      <c r="Q507" s="588"/>
      <c r="R507" s="588"/>
      <c r="S507" s="588"/>
      <c r="T507" s="589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72</v>
      </c>
      <c r="Q508" s="597"/>
      <c r="R508" s="597"/>
      <c r="S508" s="597"/>
      <c r="T508" s="597"/>
      <c r="U508" s="597"/>
      <c r="V508" s="598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72</v>
      </c>
      <c r="Q509" s="597"/>
      <c r="R509" s="597"/>
      <c r="S509" s="597"/>
      <c r="T509" s="597"/>
      <c r="U509" s="597"/>
      <c r="V509" s="598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177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779</v>
      </c>
      <c r="B511" s="54" t="s">
        <v>780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73" t="s">
        <v>781</v>
      </c>
      <c r="Q511" s="588"/>
      <c r="R511" s="588"/>
      <c r="S511" s="588"/>
      <c r="T511" s="589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17" t="s">
        <v>784</v>
      </c>
      <c r="Q512" s="588"/>
      <c r="R512" s="588"/>
      <c r="S512" s="588"/>
      <c r="T512" s="589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38" t="s">
        <v>787</v>
      </c>
      <c r="Q513" s="588"/>
      <c r="R513" s="588"/>
      <c r="S513" s="588"/>
      <c r="T513" s="589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65" t="s">
        <v>790</v>
      </c>
      <c r="Q514" s="588"/>
      <c r="R514" s="588"/>
      <c r="S514" s="588"/>
      <c r="T514" s="589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791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142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02" t="s">
        <v>794</v>
      </c>
      <c r="Q519" s="588"/>
      <c r="R519" s="588"/>
      <c r="S519" s="588"/>
      <c r="T519" s="589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72</v>
      </c>
      <c r="Q520" s="597"/>
      <c r="R520" s="597"/>
      <c r="S520" s="597"/>
      <c r="T520" s="597"/>
      <c r="U520" s="597"/>
      <c r="V520" s="598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72</v>
      </c>
      <c r="Q521" s="597"/>
      <c r="R521" s="597"/>
      <c r="S521" s="597"/>
      <c r="T521" s="597"/>
      <c r="U521" s="597"/>
      <c r="V521" s="598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796</v>
      </c>
      <c r="Q522" s="665"/>
      <c r="R522" s="665"/>
      <c r="S522" s="665"/>
      <c r="T522" s="665"/>
      <c r="U522" s="665"/>
      <c r="V522" s="666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1955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1990.0200000000002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797</v>
      </c>
      <c r="Q523" s="665"/>
      <c r="R523" s="665"/>
      <c r="S523" s="665"/>
      <c r="T523" s="665"/>
      <c r="U523" s="665"/>
      <c r="V523" s="666"/>
      <c r="W523" s="37" t="s">
        <v>70</v>
      </c>
      <c r="X523" s="579">
        <f>IFERROR(SUM(BM22:BM519),"0")</f>
        <v>2060.7030885780887</v>
      </c>
      <c r="Y523" s="579">
        <f>IFERROR(SUM(BN22:BN519),"0")</f>
        <v>2097.5940000000001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798</v>
      </c>
      <c r="Q524" s="665"/>
      <c r="R524" s="665"/>
      <c r="S524" s="665"/>
      <c r="T524" s="665"/>
      <c r="U524" s="665"/>
      <c r="V524" s="666"/>
      <c r="W524" s="37" t="s">
        <v>799</v>
      </c>
      <c r="X524" s="38">
        <f>ROUNDUP(SUM(BO22:BO519),0)</f>
        <v>4</v>
      </c>
      <c r="Y524" s="38">
        <f>ROUNDUP(SUM(BP22:BP519),0)</f>
        <v>4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800</v>
      </c>
      <c r="Q525" s="665"/>
      <c r="R525" s="665"/>
      <c r="S525" s="665"/>
      <c r="T525" s="665"/>
      <c r="U525" s="665"/>
      <c r="V525" s="666"/>
      <c r="W525" s="37" t="s">
        <v>70</v>
      </c>
      <c r="X525" s="579">
        <f>GrossWeightTotal+PalletQtyTotal*25</f>
        <v>2160.7030885780887</v>
      </c>
      <c r="Y525" s="579">
        <f>GrossWeightTotalR+PalletQtyTotalR*25</f>
        <v>2197.5940000000001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801</v>
      </c>
      <c r="Q526" s="665"/>
      <c r="R526" s="665"/>
      <c r="S526" s="665"/>
      <c r="T526" s="665"/>
      <c r="U526" s="665"/>
      <c r="V526" s="666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252.62550720884053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257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802</v>
      </c>
      <c r="Q527" s="665"/>
      <c r="R527" s="665"/>
      <c r="S527" s="665"/>
      <c r="T527" s="665"/>
      <c r="U527" s="665"/>
      <c r="V527" s="666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3.9537599999999999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3" t="s">
        <v>101</v>
      </c>
      <c r="D529" s="699"/>
      <c r="E529" s="699"/>
      <c r="F529" s="699"/>
      <c r="G529" s="699"/>
      <c r="H529" s="634"/>
      <c r="I529" s="583" t="s">
        <v>271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557</v>
      </c>
      <c r="V529" s="634"/>
      <c r="W529" s="583" t="s">
        <v>614</v>
      </c>
      <c r="X529" s="699"/>
      <c r="Y529" s="699"/>
      <c r="Z529" s="634"/>
      <c r="AA529" s="574" t="s">
        <v>673</v>
      </c>
      <c r="AB529" s="583" t="s">
        <v>739</v>
      </c>
      <c r="AC529" s="634"/>
      <c r="AF529" s="575"/>
    </row>
    <row r="530" spans="1:32" ht="14.25" customHeight="1" thickTop="1" x14ac:dyDescent="0.2">
      <c r="A530" s="788" t="s">
        <v>805</v>
      </c>
      <c r="B530" s="583" t="s">
        <v>63</v>
      </c>
      <c r="C530" s="583" t="s">
        <v>102</v>
      </c>
      <c r="D530" s="583" t="s">
        <v>122</v>
      </c>
      <c r="E530" s="583" t="s">
        <v>184</v>
      </c>
      <c r="F530" s="583" t="s">
        <v>209</v>
      </c>
      <c r="G530" s="583" t="s">
        <v>247</v>
      </c>
      <c r="H530" s="583" t="s">
        <v>101</v>
      </c>
      <c r="I530" s="583" t="s">
        <v>272</v>
      </c>
      <c r="J530" s="583" t="s">
        <v>312</v>
      </c>
      <c r="K530" s="583" t="s">
        <v>373</v>
      </c>
      <c r="L530" s="583" t="s">
        <v>409</v>
      </c>
      <c r="M530" s="583" t="s">
        <v>425</v>
      </c>
      <c r="N530" s="575"/>
      <c r="O530" s="583" t="s">
        <v>438</v>
      </c>
      <c r="P530" s="583" t="s">
        <v>448</v>
      </c>
      <c r="Q530" s="583" t="s">
        <v>455</v>
      </c>
      <c r="R530" s="583" t="s">
        <v>459</v>
      </c>
      <c r="S530" s="583" t="s">
        <v>464</v>
      </c>
      <c r="T530" s="583" t="s">
        <v>547</v>
      </c>
      <c r="U530" s="583" t="s">
        <v>558</v>
      </c>
      <c r="V530" s="583" t="s">
        <v>592</v>
      </c>
      <c r="W530" s="583" t="s">
        <v>615</v>
      </c>
      <c r="X530" s="583" t="s">
        <v>647</v>
      </c>
      <c r="Y530" s="583" t="s">
        <v>665</v>
      </c>
      <c r="Z530" s="583" t="s">
        <v>669</v>
      </c>
      <c r="AA530" s="583" t="s">
        <v>673</v>
      </c>
      <c r="AB530" s="583" t="s">
        <v>739</v>
      </c>
      <c r="AC530" s="583" t="s">
        <v>791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0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32.400000000000006</v>
      </c>
      <c r="E532" s="46">
        <f>IFERROR(Y90*1,"0")+IFERROR(Y91*1,"0")+IFERROR(Y92*1,"0")+IFERROR(Y96*1,"0")+IFERROR(Y97*1,"0")+IFERROR(Y98*1,"0")+IFERROR(Y99*1,"0")+IFERROR(Y100*1,"0")+IFERROR(Y101*1,"0")+IFERROR(Y102*1,"0")</f>
        <v>0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202.5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101.39999999999999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660</v>
      </c>
      <c r="V532" s="46">
        <f>IFERROR(Y379*1,"0")+IFERROR(Y380*1,"0")+IFERROR(Y381*1,"0")+IFERROR(Y382*1,"0")+IFERROR(Y386*1,"0")+IFERROR(Y390*1,"0")+IFERROR(Y391*1,"0")+IFERROR(Y395*1,"0")</f>
        <v>207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786.72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55,00"/>
        <filter val="100,00"/>
        <filter val="104,17"/>
        <filter val="12,82"/>
        <filter val="14,20"/>
        <filter val="150,00"/>
        <filter val="2 060,70"/>
        <filter val="2 160,70"/>
        <filter val="2,78"/>
        <filter val="20,00"/>
        <filter val="200,00"/>
        <filter val="22,22"/>
        <filter val="23,33"/>
        <filter val="24,69"/>
        <filter val="250,00"/>
        <filter val="252,63"/>
        <filter val="28,41"/>
        <filter val="30,00"/>
        <filter val="300,00"/>
        <filter val="350,00"/>
        <filter val="4"/>
        <filter val="45,00"/>
        <filter val="550,00"/>
        <filter val="75,0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2025-06-03T11:34:02Z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