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Simf\"/>
    </mc:Choice>
  </mc:AlternateContent>
  <xr:revisionPtr revIDLastSave="0" documentId="13_ncr:1_{A8616CCB-CE88-4D12-9B02-E1E37BF5BB60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X507" i="1"/>
  <c r="BO506" i="1"/>
  <c r="BM506" i="1"/>
  <c r="Z506" i="1"/>
  <c r="Y506" i="1"/>
  <c r="BP505" i="1"/>
  <c r="BO505" i="1"/>
  <c r="BM505" i="1"/>
  <c r="Y505" i="1"/>
  <c r="BN505" i="1" s="1"/>
  <c r="BO504" i="1"/>
  <c r="BM504" i="1"/>
  <c r="Y504" i="1"/>
  <c r="Y508" i="1" s="1"/>
  <c r="BO503" i="1"/>
  <c r="BM503" i="1"/>
  <c r="Y503" i="1"/>
  <c r="Y501" i="1"/>
  <c r="X501" i="1"/>
  <c r="Z500" i="1"/>
  <c r="Y500" i="1"/>
  <c r="X500" i="1"/>
  <c r="BO499" i="1"/>
  <c r="BM499" i="1"/>
  <c r="Z499" i="1"/>
  <c r="Y499" i="1"/>
  <c r="BP498" i="1"/>
  <c r="BO498" i="1"/>
  <c r="BN498" i="1"/>
  <c r="BM498" i="1"/>
  <c r="Z498" i="1"/>
  <c r="Y498" i="1"/>
  <c r="X496" i="1"/>
  <c r="X495" i="1"/>
  <c r="BP494" i="1"/>
  <c r="BO494" i="1"/>
  <c r="BM494" i="1"/>
  <c r="Y494" i="1"/>
  <c r="BN494" i="1" s="1"/>
  <c r="BO493" i="1"/>
  <c r="BN493" i="1"/>
  <c r="BM493" i="1"/>
  <c r="Y493" i="1"/>
  <c r="X491" i="1"/>
  <c r="X490" i="1"/>
  <c r="BP489" i="1"/>
  <c r="BO489" i="1"/>
  <c r="BN489" i="1"/>
  <c r="BM489" i="1"/>
  <c r="Z489" i="1"/>
  <c r="Y489" i="1"/>
  <c r="BO488" i="1"/>
  <c r="BM488" i="1"/>
  <c r="Y488" i="1"/>
  <c r="BP487" i="1"/>
  <c r="BO487" i="1"/>
  <c r="BN487" i="1"/>
  <c r="BM487" i="1"/>
  <c r="Z487" i="1"/>
  <c r="Y487" i="1"/>
  <c r="BO486" i="1"/>
  <c r="BM486" i="1"/>
  <c r="Z486" i="1"/>
  <c r="Y486" i="1"/>
  <c r="X484" i="1"/>
  <c r="X483" i="1"/>
  <c r="BO482" i="1"/>
  <c r="BN482" i="1"/>
  <c r="BM482" i="1"/>
  <c r="Y482" i="1"/>
  <c r="BO481" i="1"/>
  <c r="BM481" i="1"/>
  <c r="Y481" i="1"/>
  <c r="Y483" i="1" s="1"/>
  <c r="BP480" i="1"/>
  <c r="BO480" i="1"/>
  <c r="BN480" i="1"/>
  <c r="BM480" i="1"/>
  <c r="Z480" i="1"/>
  <c r="Y480" i="1"/>
  <c r="AA524" i="1" s="1"/>
  <c r="X476" i="1"/>
  <c r="X475" i="1"/>
  <c r="BP474" i="1"/>
  <c r="BO474" i="1"/>
  <c r="BN474" i="1"/>
  <c r="BM474" i="1"/>
  <c r="Z474" i="1"/>
  <c r="Y474" i="1"/>
  <c r="P474" i="1"/>
  <c r="BO473" i="1"/>
  <c r="BM473" i="1"/>
  <c r="Z473" i="1"/>
  <c r="Y473" i="1"/>
  <c r="BP473" i="1" s="1"/>
  <c r="P473" i="1"/>
  <c r="BO472" i="1"/>
  <c r="BM472" i="1"/>
  <c r="Y472" i="1"/>
  <c r="Y475" i="1" s="1"/>
  <c r="P472" i="1"/>
  <c r="X470" i="1"/>
  <c r="X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N465" i="1"/>
  <c r="BM465" i="1"/>
  <c r="Z465" i="1"/>
  <c r="Y465" i="1"/>
  <c r="BP465" i="1" s="1"/>
  <c r="P465" i="1"/>
  <c r="BO464" i="1"/>
  <c r="BM464" i="1"/>
  <c r="Z464" i="1"/>
  <c r="Y464" i="1"/>
  <c r="P464" i="1"/>
  <c r="BP463" i="1"/>
  <c r="BO463" i="1"/>
  <c r="BM463" i="1"/>
  <c r="Y463" i="1"/>
  <c r="BN463" i="1" s="1"/>
  <c r="P463" i="1"/>
  <c r="BP462" i="1"/>
  <c r="BO462" i="1"/>
  <c r="BN462" i="1"/>
  <c r="BM462" i="1"/>
  <c r="Z462" i="1"/>
  <c r="Y462" i="1"/>
  <c r="P462" i="1"/>
  <c r="X460" i="1"/>
  <c r="X459" i="1"/>
  <c r="BP458" i="1"/>
  <c r="BO458" i="1"/>
  <c r="BN458" i="1"/>
  <c r="BM458" i="1"/>
  <c r="Z458" i="1"/>
  <c r="Y458" i="1"/>
  <c r="P458" i="1"/>
  <c r="BO457" i="1"/>
  <c r="BN457" i="1"/>
  <c r="BM457" i="1"/>
  <c r="Y457" i="1"/>
  <c r="BP457" i="1" s="1"/>
  <c r="P457" i="1"/>
  <c r="BO456" i="1"/>
  <c r="BM456" i="1"/>
  <c r="Z456" i="1"/>
  <c r="Y456" i="1"/>
  <c r="P456" i="1"/>
  <c r="X454" i="1"/>
  <c r="X453" i="1"/>
  <c r="BO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N449" i="1"/>
  <c r="BM449" i="1"/>
  <c r="Z449" i="1"/>
  <c r="Y449" i="1"/>
  <c r="BP449" i="1" s="1"/>
  <c r="P449" i="1"/>
  <c r="BO448" i="1"/>
  <c r="BM448" i="1"/>
  <c r="Z448" i="1"/>
  <c r="Y448" i="1"/>
  <c r="P448" i="1"/>
  <c r="BP447" i="1"/>
  <c r="BO447" i="1"/>
  <c r="BM447" i="1"/>
  <c r="Y447" i="1"/>
  <c r="BN447" i="1" s="1"/>
  <c r="P447" i="1"/>
  <c r="BP446" i="1"/>
  <c r="BO446" i="1"/>
  <c r="BN446" i="1"/>
  <c r="BM446" i="1"/>
  <c r="Z446" i="1"/>
  <c r="Y446" i="1"/>
  <c r="P446" i="1"/>
  <c r="BO445" i="1"/>
  <c r="BM445" i="1"/>
  <c r="Z445" i="1"/>
  <c r="Y445" i="1"/>
  <c r="P445" i="1"/>
  <c r="BP444" i="1"/>
  <c r="BO444" i="1"/>
  <c r="BN444" i="1"/>
  <c r="BM444" i="1"/>
  <c r="Y444" i="1"/>
  <c r="Z444" i="1" s="1"/>
  <c r="P444" i="1"/>
  <c r="BP443" i="1"/>
  <c r="BO443" i="1"/>
  <c r="BN443" i="1"/>
  <c r="BM443" i="1"/>
  <c r="Z443" i="1"/>
  <c r="Y443" i="1"/>
  <c r="P443" i="1"/>
  <c r="BO442" i="1"/>
  <c r="BN442" i="1"/>
  <c r="BM442" i="1"/>
  <c r="Y442" i="1"/>
  <c r="P442" i="1"/>
  <c r="BO441" i="1"/>
  <c r="BM441" i="1"/>
  <c r="Y441" i="1"/>
  <c r="BP441" i="1" s="1"/>
  <c r="P441" i="1"/>
  <c r="BP440" i="1"/>
  <c r="BO440" i="1"/>
  <c r="BN440" i="1"/>
  <c r="BM440" i="1"/>
  <c r="Y440" i="1"/>
  <c r="P440" i="1"/>
  <c r="Y436" i="1"/>
  <c r="X436" i="1"/>
  <c r="Y435" i="1"/>
  <c r="X435" i="1"/>
  <c r="BP434" i="1"/>
  <c r="BO434" i="1"/>
  <c r="BN434" i="1"/>
  <c r="BM434" i="1"/>
  <c r="Y434" i="1"/>
  <c r="Y524" i="1" s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Y426" i="1" s="1"/>
  <c r="P421" i="1"/>
  <c r="X419" i="1"/>
  <c r="X418" i="1"/>
  <c r="BP417" i="1"/>
  <c r="BO417" i="1"/>
  <c r="BN417" i="1"/>
  <c r="BM417" i="1"/>
  <c r="Y417" i="1"/>
  <c r="Z417" i="1" s="1"/>
  <c r="P417" i="1"/>
  <c r="BO416" i="1"/>
  <c r="BM416" i="1"/>
  <c r="Z416" i="1"/>
  <c r="Z418" i="1" s="1"/>
  <c r="Y416" i="1"/>
  <c r="P416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BP406" i="1" s="1"/>
  <c r="P406" i="1"/>
  <c r="BO405" i="1"/>
  <c r="BM405" i="1"/>
  <c r="Y405" i="1"/>
  <c r="P405" i="1"/>
  <c r="BP404" i="1"/>
  <c r="BO404" i="1"/>
  <c r="BM404" i="1"/>
  <c r="Y404" i="1"/>
  <c r="BN404" i="1" s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M401" i="1"/>
  <c r="Y401" i="1"/>
  <c r="Z401" i="1" s="1"/>
  <c r="P401" i="1"/>
  <c r="BP400" i="1"/>
  <c r="BO400" i="1"/>
  <c r="BN400" i="1"/>
  <c r="BM400" i="1"/>
  <c r="Y400" i="1"/>
  <c r="Z400" i="1" s="1"/>
  <c r="P400" i="1"/>
  <c r="BO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3" i="1"/>
  <c r="Y392" i="1"/>
  <c r="X392" i="1"/>
  <c r="BP391" i="1"/>
  <c r="BO391" i="1"/>
  <c r="BM391" i="1"/>
  <c r="Y391" i="1"/>
  <c r="BN391" i="1" s="1"/>
  <c r="P391" i="1"/>
  <c r="Y389" i="1"/>
  <c r="X389" i="1"/>
  <c r="Y388" i="1"/>
  <c r="X388" i="1"/>
  <c r="BO387" i="1"/>
  <c r="BM387" i="1"/>
  <c r="Y387" i="1"/>
  <c r="P387" i="1"/>
  <c r="BP386" i="1"/>
  <c r="BO386" i="1"/>
  <c r="BM386" i="1"/>
  <c r="Y386" i="1"/>
  <c r="BN386" i="1" s="1"/>
  <c r="P386" i="1"/>
  <c r="Y384" i="1"/>
  <c r="X384" i="1"/>
  <c r="Y383" i="1"/>
  <c r="X383" i="1"/>
  <c r="BO382" i="1"/>
  <c r="BM382" i="1"/>
  <c r="Y382" i="1"/>
  <c r="BP382" i="1" s="1"/>
  <c r="P382" i="1"/>
  <c r="Y380" i="1"/>
  <c r="X380" i="1"/>
  <c r="Z379" i="1"/>
  <c r="X379" i="1"/>
  <c r="BO378" i="1"/>
  <c r="BM378" i="1"/>
  <c r="Z378" i="1"/>
  <c r="Y378" i="1"/>
  <c r="P378" i="1"/>
  <c r="BP377" i="1"/>
  <c r="BO377" i="1"/>
  <c r="BN377" i="1"/>
  <c r="BM377" i="1"/>
  <c r="Y377" i="1"/>
  <c r="Z377" i="1" s="1"/>
  <c r="P377" i="1"/>
  <c r="BP376" i="1"/>
  <c r="BO376" i="1"/>
  <c r="BN376" i="1"/>
  <c r="BM376" i="1"/>
  <c r="Z376" i="1"/>
  <c r="Y376" i="1"/>
  <c r="P376" i="1"/>
  <c r="BO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Y367" i="1"/>
  <c r="X367" i="1"/>
  <c r="BP366" i="1"/>
  <c r="BO366" i="1"/>
  <c r="BN366" i="1"/>
  <c r="BM366" i="1"/>
  <c r="Z366" i="1"/>
  <c r="Y366" i="1"/>
  <c r="P366" i="1"/>
  <c r="BO365" i="1"/>
  <c r="BN365" i="1"/>
  <c r="BM365" i="1"/>
  <c r="Z365" i="1"/>
  <c r="Z367" i="1" s="1"/>
  <c r="Y365" i="1"/>
  <c r="P365" i="1"/>
  <c r="X363" i="1"/>
  <c r="X362" i="1"/>
  <c r="BP361" i="1"/>
  <c r="BO361" i="1"/>
  <c r="BN361" i="1"/>
  <c r="BM361" i="1"/>
  <c r="Y361" i="1"/>
  <c r="Z361" i="1" s="1"/>
  <c r="P361" i="1"/>
  <c r="BO360" i="1"/>
  <c r="BM360" i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M354" i="1"/>
  <c r="Y354" i="1"/>
  <c r="BN354" i="1" s="1"/>
  <c r="P354" i="1"/>
  <c r="BP353" i="1"/>
  <c r="BO353" i="1"/>
  <c r="BN353" i="1"/>
  <c r="BM353" i="1"/>
  <c r="Y353" i="1"/>
  <c r="Z353" i="1" s="1"/>
  <c r="P353" i="1"/>
  <c r="BO352" i="1"/>
  <c r="BM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6" i="1"/>
  <c r="X345" i="1"/>
  <c r="BP344" i="1"/>
  <c r="BO344" i="1"/>
  <c r="BM344" i="1"/>
  <c r="Y344" i="1"/>
  <c r="BN344" i="1" s="1"/>
  <c r="P344" i="1"/>
  <c r="BP343" i="1"/>
  <c r="BO343" i="1"/>
  <c r="BN343" i="1"/>
  <c r="BM343" i="1"/>
  <c r="Y343" i="1"/>
  <c r="Z343" i="1" s="1"/>
  <c r="P343" i="1"/>
  <c r="BO342" i="1"/>
  <c r="BM342" i="1"/>
  <c r="Z342" i="1"/>
  <c r="Y342" i="1"/>
  <c r="Y345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Z336" i="1" s="1"/>
  <c r="P336" i="1"/>
  <c r="BP335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M330" i="1"/>
  <c r="Y330" i="1"/>
  <c r="BN330" i="1" s="1"/>
  <c r="P330" i="1"/>
  <c r="BP329" i="1"/>
  <c r="BO329" i="1"/>
  <c r="BN329" i="1"/>
  <c r="BM329" i="1"/>
  <c r="Z329" i="1"/>
  <c r="Y329" i="1"/>
  <c r="BO328" i="1"/>
  <c r="BM328" i="1"/>
  <c r="Y328" i="1"/>
  <c r="Y332" i="1" s="1"/>
  <c r="BP327" i="1"/>
  <c r="BO327" i="1"/>
  <c r="BN327" i="1"/>
  <c r="BM327" i="1"/>
  <c r="Y327" i="1"/>
  <c r="Z327" i="1" s="1"/>
  <c r="X325" i="1"/>
  <c r="X324" i="1"/>
  <c r="BP323" i="1"/>
  <c r="BO323" i="1"/>
  <c r="BM323" i="1"/>
  <c r="Y323" i="1"/>
  <c r="BN323" i="1" s="1"/>
  <c r="P323" i="1"/>
  <c r="BP322" i="1"/>
  <c r="BO322" i="1"/>
  <c r="BN322" i="1"/>
  <c r="BM322" i="1"/>
  <c r="Z322" i="1"/>
  <c r="Y322" i="1"/>
  <c r="P322" i="1"/>
  <c r="BO321" i="1"/>
  <c r="BM321" i="1"/>
  <c r="Z321" i="1"/>
  <c r="Y321" i="1"/>
  <c r="Y324" i="1" s="1"/>
  <c r="P321" i="1"/>
  <c r="X319" i="1"/>
  <c r="X318" i="1"/>
  <c r="BO317" i="1"/>
  <c r="BN317" i="1"/>
  <c r="BM317" i="1"/>
  <c r="Z317" i="1"/>
  <c r="Y317" i="1"/>
  <c r="BP317" i="1" s="1"/>
  <c r="P317" i="1"/>
  <c r="BO316" i="1"/>
  <c r="BM316" i="1"/>
  <c r="Y316" i="1"/>
  <c r="P316" i="1"/>
  <c r="BP315" i="1"/>
  <c r="BO315" i="1"/>
  <c r="BM315" i="1"/>
  <c r="Y315" i="1"/>
  <c r="BN315" i="1" s="1"/>
  <c r="P315" i="1"/>
  <c r="BP314" i="1"/>
  <c r="BO314" i="1"/>
  <c r="BN314" i="1"/>
  <c r="BM314" i="1"/>
  <c r="Z314" i="1"/>
  <c r="Y314" i="1"/>
  <c r="P314" i="1"/>
  <c r="BO313" i="1"/>
  <c r="BM313" i="1"/>
  <c r="Z313" i="1"/>
  <c r="Y313" i="1"/>
  <c r="Y319" i="1" s="1"/>
  <c r="P313" i="1"/>
  <c r="X311" i="1"/>
  <c r="X310" i="1"/>
  <c r="BO309" i="1"/>
  <c r="BN309" i="1"/>
  <c r="BM309" i="1"/>
  <c r="Y309" i="1"/>
  <c r="BP309" i="1" s="1"/>
  <c r="P309" i="1"/>
  <c r="BO308" i="1"/>
  <c r="BM308" i="1"/>
  <c r="Z308" i="1"/>
  <c r="Y308" i="1"/>
  <c r="P308" i="1"/>
  <c r="BP307" i="1"/>
  <c r="BO307" i="1"/>
  <c r="BM307" i="1"/>
  <c r="Y307" i="1"/>
  <c r="BN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N304" i="1"/>
  <c r="BM304" i="1"/>
  <c r="Y304" i="1"/>
  <c r="P304" i="1"/>
  <c r="BP303" i="1"/>
  <c r="BO303" i="1"/>
  <c r="BN303" i="1"/>
  <c r="BM303" i="1"/>
  <c r="Z303" i="1"/>
  <c r="Y303" i="1"/>
  <c r="P303" i="1"/>
  <c r="X301" i="1"/>
  <c r="X300" i="1"/>
  <c r="BP299" i="1"/>
  <c r="BO299" i="1"/>
  <c r="BM299" i="1"/>
  <c r="Y299" i="1"/>
  <c r="BN299" i="1" s="1"/>
  <c r="P299" i="1"/>
  <c r="BP298" i="1"/>
  <c r="BO298" i="1"/>
  <c r="BN298" i="1"/>
  <c r="BM298" i="1"/>
  <c r="Z298" i="1"/>
  <c r="Y298" i="1"/>
  <c r="P298" i="1"/>
  <c r="BO297" i="1"/>
  <c r="BM297" i="1"/>
  <c r="Z297" i="1"/>
  <c r="Y297" i="1"/>
  <c r="BP297" i="1" s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4" i="1" s="1"/>
  <c r="P289" i="1"/>
  <c r="X286" i="1"/>
  <c r="Z285" i="1"/>
  <c r="Y285" i="1"/>
  <c r="X285" i="1"/>
  <c r="BP284" i="1"/>
  <c r="BO284" i="1"/>
  <c r="BN284" i="1"/>
  <c r="BM284" i="1"/>
  <c r="Z284" i="1"/>
  <c r="Y284" i="1"/>
  <c r="Y286" i="1" s="1"/>
  <c r="P284" i="1"/>
  <c r="X282" i="1"/>
  <c r="Y281" i="1"/>
  <c r="X281" i="1"/>
  <c r="BP280" i="1"/>
  <c r="BO280" i="1"/>
  <c r="BM280" i="1"/>
  <c r="Y280" i="1"/>
  <c r="Y282" i="1" s="1"/>
  <c r="P280" i="1"/>
  <c r="X277" i="1"/>
  <c r="X276" i="1"/>
  <c r="BO275" i="1"/>
  <c r="BM275" i="1"/>
  <c r="Y275" i="1"/>
  <c r="Z275" i="1" s="1"/>
  <c r="P275" i="1"/>
  <c r="BP274" i="1"/>
  <c r="BO274" i="1"/>
  <c r="BM274" i="1"/>
  <c r="Y274" i="1"/>
  <c r="BN274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Y268" i="1"/>
  <c r="Z268" i="1" s="1"/>
  <c r="BO267" i="1"/>
  <c r="BM267" i="1"/>
  <c r="Y267" i="1"/>
  <c r="BP267" i="1" s="1"/>
  <c r="P267" i="1"/>
  <c r="BO266" i="1"/>
  <c r="BM266" i="1"/>
  <c r="Y266" i="1"/>
  <c r="P266" i="1"/>
  <c r="BP265" i="1"/>
  <c r="BO265" i="1"/>
  <c r="BN265" i="1"/>
  <c r="BM265" i="1"/>
  <c r="Y265" i="1"/>
  <c r="Z265" i="1" s="1"/>
  <c r="P265" i="1"/>
  <c r="Y262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Z258" i="1"/>
  <c r="Y258" i="1"/>
  <c r="BP258" i="1" s="1"/>
  <c r="P258" i="1"/>
  <c r="BO257" i="1"/>
  <c r="BM257" i="1"/>
  <c r="Y257" i="1"/>
  <c r="P257" i="1"/>
  <c r="BP256" i="1"/>
  <c r="BO256" i="1"/>
  <c r="BN256" i="1"/>
  <c r="BM256" i="1"/>
  <c r="Y256" i="1"/>
  <c r="Z256" i="1" s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N249" i="1"/>
  <c r="BM249" i="1"/>
  <c r="Z249" i="1"/>
  <c r="Y249" i="1"/>
  <c r="BP249" i="1" s="1"/>
  <c r="P249" i="1"/>
  <c r="BO248" i="1"/>
  <c r="BM248" i="1"/>
  <c r="Y248" i="1"/>
  <c r="Z248" i="1" s="1"/>
  <c r="P248" i="1"/>
  <c r="BP247" i="1"/>
  <c r="BO247" i="1"/>
  <c r="BN247" i="1"/>
  <c r="BM247" i="1"/>
  <c r="Y247" i="1"/>
  <c r="Z247" i="1" s="1"/>
  <c r="BO246" i="1"/>
  <c r="BN246" i="1"/>
  <c r="BM246" i="1"/>
  <c r="Z246" i="1"/>
  <c r="Y246" i="1"/>
  <c r="BP246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39" i="1"/>
  <c r="X239" i="1"/>
  <c r="X238" i="1"/>
  <c r="BO237" i="1"/>
  <c r="BM237" i="1"/>
  <c r="Z237" i="1"/>
  <c r="Y237" i="1"/>
  <c r="BP237" i="1" s="1"/>
  <c r="P237" i="1"/>
  <c r="BO236" i="1"/>
  <c r="BM236" i="1"/>
  <c r="Z236" i="1"/>
  <c r="Y236" i="1"/>
  <c r="P236" i="1"/>
  <c r="X234" i="1"/>
  <c r="X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Y230" i="1"/>
  <c r="Z230" i="1" s="1"/>
  <c r="P230" i="1"/>
  <c r="BO229" i="1"/>
  <c r="BM229" i="1"/>
  <c r="Y229" i="1"/>
  <c r="BP229" i="1" s="1"/>
  <c r="P229" i="1"/>
  <c r="BO228" i="1"/>
  <c r="BM228" i="1"/>
  <c r="Z228" i="1"/>
  <c r="Y228" i="1"/>
  <c r="P228" i="1"/>
  <c r="BP227" i="1"/>
  <c r="BO227" i="1"/>
  <c r="BN227" i="1"/>
  <c r="BM227" i="1"/>
  <c r="Z227" i="1"/>
  <c r="Y227" i="1"/>
  <c r="P227" i="1"/>
  <c r="BP226" i="1"/>
  <c r="BO226" i="1"/>
  <c r="BN226" i="1"/>
  <c r="BM226" i="1"/>
  <c r="Y226" i="1"/>
  <c r="P226" i="1"/>
  <c r="X223" i="1"/>
  <c r="X222" i="1"/>
  <c r="BP221" i="1"/>
  <c r="BO221" i="1"/>
  <c r="BN221" i="1"/>
  <c r="BM221" i="1"/>
  <c r="Y221" i="1"/>
  <c r="Z221" i="1" s="1"/>
  <c r="P221" i="1"/>
  <c r="BO220" i="1"/>
  <c r="BM220" i="1"/>
  <c r="Y220" i="1"/>
  <c r="Z220" i="1" s="1"/>
  <c r="Z222" i="1" s="1"/>
  <c r="P220" i="1"/>
  <c r="X218" i="1"/>
  <c r="X217" i="1"/>
  <c r="BP216" i="1"/>
  <c r="BO216" i="1"/>
  <c r="BN216" i="1"/>
  <c r="BM216" i="1"/>
  <c r="Z216" i="1"/>
  <c r="Y216" i="1"/>
  <c r="P216" i="1"/>
  <c r="BO215" i="1"/>
  <c r="BN215" i="1"/>
  <c r="BM215" i="1"/>
  <c r="Z215" i="1"/>
  <c r="Y215" i="1"/>
  <c r="BP215" i="1" s="1"/>
  <c r="P215" i="1"/>
  <c r="BO214" i="1"/>
  <c r="BM214" i="1"/>
  <c r="Y214" i="1"/>
  <c r="P214" i="1"/>
  <c r="BP213" i="1"/>
  <c r="BO213" i="1"/>
  <c r="BN213" i="1"/>
  <c r="BM213" i="1"/>
  <c r="Y213" i="1"/>
  <c r="Z213" i="1" s="1"/>
  <c r="P213" i="1"/>
  <c r="BO212" i="1"/>
  <c r="BN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N204" i="1"/>
  <c r="BM204" i="1"/>
  <c r="Y204" i="1"/>
  <c r="BP204" i="1" s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N201" i="1"/>
  <c r="BM201" i="1"/>
  <c r="Z201" i="1"/>
  <c r="Y201" i="1"/>
  <c r="BP201" i="1" s="1"/>
  <c r="P201" i="1"/>
  <c r="BO200" i="1"/>
  <c r="BM200" i="1"/>
  <c r="Y200" i="1"/>
  <c r="Z200" i="1" s="1"/>
  <c r="P200" i="1"/>
  <c r="BP199" i="1"/>
  <c r="BO199" i="1"/>
  <c r="BM199" i="1"/>
  <c r="Y199" i="1"/>
  <c r="BN199" i="1" s="1"/>
  <c r="P199" i="1"/>
  <c r="BP198" i="1"/>
  <c r="BO198" i="1"/>
  <c r="BN198" i="1"/>
  <c r="BM198" i="1"/>
  <c r="Z198" i="1"/>
  <c r="Y198" i="1"/>
  <c r="P198" i="1"/>
  <c r="BO197" i="1"/>
  <c r="BM197" i="1"/>
  <c r="Y197" i="1"/>
  <c r="BN197" i="1" s="1"/>
  <c r="P197" i="1"/>
  <c r="Y195" i="1"/>
  <c r="X195" i="1"/>
  <c r="X194" i="1"/>
  <c r="BP193" i="1"/>
  <c r="BO193" i="1"/>
  <c r="BM193" i="1"/>
  <c r="Y193" i="1"/>
  <c r="BN193" i="1" s="1"/>
  <c r="P193" i="1"/>
  <c r="BO192" i="1"/>
  <c r="BM192" i="1"/>
  <c r="Y192" i="1"/>
  <c r="P192" i="1"/>
  <c r="X190" i="1"/>
  <c r="X189" i="1"/>
  <c r="BO188" i="1"/>
  <c r="BN188" i="1"/>
  <c r="BM188" i="1"/>
  <c r="Z188" i="1"/>
  <c r="Y188" i="1"/>
  <c r="BP188" i="1" s="1"/>
  <c r="P188" i="1"/>
  <c r="BO187" i="1"/>
  <c r="BM187" i="1"/>
  <c r="Y187" i="1"/>
  <c r="Y190" i="1" s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N177" i="1" s="1"/>
  <c r="P177" i="1"/>
  <c r="BP176" i="1"/>
  <c r="BO176" i="1"/>
  <c r="BM176" i="1"/>
  <c r="Y176" i="1"/>
  <c r="BN176" i="1" s="1"/>
  <c r="P176" i="1"/>
  <c r="Y174" i="1"/>
  <c r="X174" i="1"/>
  <c r="Y173" i="1"/>
  <c r="X173" i="1"/>
  <c r="BO172" i="1"/>
  <c r="BM172" i="1"/>
  <c r="Y172" i="1"/>
  <c r="P172" i="1"/>
  <c r="BP171" i="1"/>
  <c r="BO171" i="1"/>
  <c r="BN171" i="1"/>
  <c r="BM171" i="1"/>
  <c r="Y171" i="1"/>
  <c r="Z171" i="1" s="1"/>
  <c r="P171" i="1"/>
  <c r="BO170" i="1"/>
  <c r="BN170" i="1"/>
  <c r="BM170" i="1"/>
  <c r="Z170" i="1"/>
  <c r="Y170" i="1"/>
  <c r="BP170" i="1" s="1"/>
  <c r="P170" i="1"/>
  <c r="BP169" i="1"/>
  <c r="BO169" i="1"/>
  <c r="BM169" i="1"/>
  <c r="Y169" i="1"/>
  <c r="BN169" i="1" s="1"/>
  <c r="P169" i="1"/>
  <c r="BP168" i="1"/>
  <c r="BO168" i="1"/>
  <c r="BM168" i="1"/>
  <c r="Y168" i="1"/>
  <c r="BN168" i="1" s="1"/>
  <c r="P168" i="1"/>
  <c r="BP167" i="1"/>
  <c r="BO167" i="1"/>
  <c r="BN167" i="1"/>
  <c r="BM167" i="1"/>
  <c r="Z167" i="1"/>
  <c r="Y167" i="1"/>
  <c r="P167" i="1"/>
  <c r="BO166" i="1"/>
  <c r="BM166" i="1"/>
  <c r="Z166" i="1"/>
  <c r="Y166" i="1"/>
  <c r="BP166" i="1" s="1"/>
  <c r="P166" i="1"/>
  <c r="BP165" i="1"/>
  <c r="BO165" i="1"/>
  <c r="BM165" i="1"/>
  <c r="Y165" i="1"/>
  <c r="P165" i="1"/>
  <c r="BP164" i="1"/>
  <c r="BO164" i="1"/>
  <c r="BN164" i="1"/>
  <c r="BM164" i="1"/>
  <c r="Y164" i="1"/>
  <c r="P164" i="1"/>
  <c r="X162" i="1"/>
  <c r="Y161" i="1"/>
  <c r="X161" i="1"/>
  <c r="BP160" i="1"/>
  <c r="BO160" i="1"/>
  <c r="BM160" i="1"/>
  <c r="Y160" i="1"/>
  <c r="BN160" i="1" s="1"/>
  <c r="P160" i="1"/>
  <c r="X156" i="1"/>
  <c r="X155" i="1"/>
  <c r="BO154" i="1"/>
  <c r="BM154" i="1"/>
  <c r="Z154" i="1"/>
  <c r="Y154" i="1"/>
  <c r="P154" i="1"/>
  <c r="BP153" i="1"/>
  <c r="BO153" i="1"/>
  <c r="BN153" i="1"/>
  <c r="BM153" i="1"/>
  <c r="Y153" i="1"/>
  <c r="Z153" i="1" s="1"/>
  <c r="P153" i="1"/>
  <c r="BP152" i="1"/>
  <c r="BO152" i="1"/>
  <c r="BM152" i="1"/>
  <c r="Y152" i="1"/>
  <c r="H524" i="1" s="1"/>
  <c r="P152" i="1"/>
  <c r="Y150" i="1"/>
  <c r="X150" i="1"/>
  <c r="Z149" i="1"/>
  <c r="Y149" i="1"/>
  <c r="X149" i="1"/>
  <c r="BP148" i="1"/>
  <c r="BO148" i="1"/>
  <c r="BN148" i="1"/>
  <c r="BM148" i="1"/>
  <c r="Z148" i="1"/>
  <c r="Y148" i="1"/>
  <c r="P148" i="1"/>
  <c r="Y145" i="1"/>
  <c r="X145" i="1"/>
  <c r="Y144" i="1"/>
  <c r="X144" i="1"/>
  <c r="BP143" i="1"/>
  <c r="BO143" i="1"/>
  <c r="BM143" i="1"/>
  <c r="Y143" i="1"/>
  <c r="BN143" i="1" s="1"/>
  <c r="P143" i="1"/>
  <c r="BP142" i="1"/>
  <c r="BO142" i="1"/>
  <c r="BN142" i="1"/>
  <c r="BM142" i="1"/>
  <c r="Z142" i="1"/>
  <c r="Y142" i="1"/>
  <c r="P142" i="1"/>
  <c r="X140" i="1"/>
  <c r="Z139" i="1"/>
  <c r="Y139" i="1"/>
  <c r="X139" i="1"/>
  <c r="BP138" i="1"/>
  <c r="BO138" i="1"/>
  <c r="BN138" i="1"/>
  <c r="BM138" i="1"/>
  <c r="Z138" i="1"/>
  <c r="Y138" i="1"/>
  <c r="P138" i="1"/>
  <c r="BO137" i="1"/>
  <c r="BM137" i="1"/>
  <c r="Z137" i="1"/>
  <c r="Y137" i="1"/>
  <c r="Y140" i="1" s="1"/>
  <c r="P137" i="1"/>
  <c r="X135" i="1"/>
  <c r="Y134" i="1"/>
  <c r="X134" i="1"/>
  <c r="BP133" i="1"/>
  <c r="BO133" i="1"/>
  <c r="BM133" i="1"/>
  <c r="Y133" i="1"/>
  <c r="Z133" i="1" s="1"/>
  <c r="P133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Y126" i="1"/>
  <c r="P126" i="1"/>
  <c r="X124" i="1"/>
  <c r="X123" i="1"/>
  <c r="BO122" i="1"/>
  <c r="BM122" i="1"/>
  <c r="Y122" i="1"/>
  <c r="BP122" i="1" s="1"/>
  <c r="P122" i="1"/>
  <c r="BP121" i="1"/>
  <c r="BO121" i="1"/>
  <c r="BM121" i="1"/>
  <c r="Z121" i="1"/>
  <c r="Y121" i="1"/>
  <c r="BN121" i="1" s="1"/>
  <c r="P121" i="1"/>
  <c r="BP120" i="1"/>
  <c r="BO120" i="1"/>
  <c r="BM120" i="1"/>
  <c r="Y120" i="1"/>
  <c r="BN120" i="1" s="1"/>
  <c r="P120" i="1"/>
  <c r="BP119" i="1"/>
  <c r="BO119" i="1"/>
  <c r="BN119" i="1"/>
  <c r="BM119" i="1"/>
  <c r="Z119" i="1"/>
  <c r="Y119" i="1"/>
  <c r="P119" i="1"/>
  <c r="BO118" i="1"/>
  <c r="BM118" i="1"/>
  <c r="Z118" i="1"/>
  <c r="Y118" i="1"/>
  <c r="P118" i="1"/>
  <c r="X116" i="1"/>
  <c r="X115" i="1"/>
  <c r="BP114" i="1"/>
  <c r="BO114" i="1"/>
  <c r="BM114" i="1"/>
  <c r="Z114" i="1"/>
  <c r="Y114" i="1"/>
  <c r="BN114" i="1" s="1"/>
  <c r="P114" i="1"/>
  <c r="BP113" i="1"/>
  <c r="BO113" i="1"/>
  <c r="BM113" i="1"/>
  <c r="Y113" i="1"/>
  <c r="BN113" i="1" s="1"/>
  <c r="P113" i="1"/>
  <c r="BO112" i="1"/>
  <c r="BM112" i="1"/>
  <c r="Y112" i="1"/>
  <c r="P112" i="1"/>
  <c r="X110" i="1"/>
  <c r="X109" i="1"/>
  <c r="BO108" i="1"/>
  <c r="BM108" i="1"/>
  <c r="Z108" i="1"/>
  <c r="Y108" i="1"/>
  <c r="P108" i="1"/>
  <c r="BP107" i="1"/>
  <c r="BO107" i="1"/>
  <c r="BN107" i="1"/>
  <c r="BM107" i="1"/>
  <c r="Y107" i="1"/>
  <c r="Z107" i="1" s="1"/>
  <c r="P107" i="1"/>
  <c r="BP106" i="1"/>
  <c r="BO106" i="1"/>
  <c r="BN106" i="1"/>
  <c r="BM106" i="1"/>
  <c r="Y106" i="1"/>
  <c r="Z106" i="1" s="1"/>
  <c r="P106" i="1"/>
  <c r="BO105" i="1"/>
  <c r="BM105" i="1"/>
  <c r="Z105" i="1"/>
  <c r="Y105" i="1"/>
  <c r="P105" i="1"/>
  <c r="X102" i="1"/>
  <c r="X101" i="1"/>
  <c r="BO100" i="1"/>
  <c r="BM100" i="1"/>
  <c r="Z100" i="1"/>
  <c r="Y100" i="1"/>
  <c r="BP100" i="1" s="1"/>
  <c r="P100" i="1"/>
  <c r="BO99" i="1"/>
  <c r="BM99" i="1"/>
  <c r="Z99" i="1"/>
  <c r="Y99" i="1"/>
  <c r="P99" i="1"/>
  <c r="BP98" i="1"/>
  <c r="BO98" i="1"/>
  <c r="BN98" i="1"/>
  <c r="BM98" i="1"/>
  <c r="Y98" i="1"/>
  <c r="Z98" i="1" s="1"/>
  <c r="P98" i="1"/>
  <c r="BO97" i="1"/>
  <c r="BM97" i="1"/>
  <c r="Y97" i="1"/>
  <c r="BP97" i="1" s="1"/>
  <c r="P97" i="1"/>
  <c r="BO96" i="1"/>
  <c r="BM96" i="1"/>
  <c r="Y96" i="1"/>
  <c r="BN96" i="1" s="1"/>
  <c r="P96" i="1"/>
  <c r="BO95" i="1"/>
  <c r="BM95" i="1"/>
  <c r="Y95" i="1"/>
  <c r="X93" i="1"/>
  <c r="X92" i="1"/>
  <c r="BO91" i="1"/>
  <c r="BM91" i="1"/>
  <c r="Y91" i="1"/>
  <c r="Z91" i="1" s="1"/>
  <c r="P91" i="1"/>
  <c r="BP90" i="1"/>
  <c r="BO90" i="1"/>
  <c r="BN90" i="1"/>
  <c r="BM90" i="1"/>
  <c r="Z90" i="1"/>
  <c r="Y90" i="1"/>
  <c r="P90" i="1"/>
  <c r="BP89" i="1"/>
  <c r="BO89" i="1"/>
  <c r="BN89" i="1"/>
  <c r="BM89" i="1"/>
  <c r="Z89" i="1"/>
  <c r="Z92" i="1" s="1"/>
  <c r="Y89" i="1"/>
  <c r="P89" i="1"/>
  <c r="X86" i="1"/>
  <c r="X85" i="1"/>
  <c r="BP84" i="1"/>
  <c r="BO84" i="1"/>
  <c r="BN84" i="1"/>
  <c r="BM84" i="1"/>
  <c r="Z84" i="1"/>
  <c r="Y84" i="1"/>
  <c r="P84" i="1"/>
  <c r="BO83" i="1"/>
  <c r="BN83" i="1"/>
  <c r="BM83" i="1"/>
  <c r="Y83" i="1"/>
  <c r="P83" i="1"/>
  <c r="X81" i="1"/>
  <c r="X80" i="1"/>
  <c r="BO79" i="1"/>
  <c r="BM79" i="1"/>
  <c r="Y79" i="1"/>
  <c r="BP79" i="1" s="1"/>
  <c r="P79" i="1"/>
  <c r="BO78" i="1"/>
  <c r="BN78" i="1"/>
  <c r="BM78" i="1"/>
  <c r="Z78" i="1"/>
  <c r="Y78" i="1"/>
  <c r="BP78" i="1" s="1"/>
  <c r="P78" i="1"/>
  <c r="BP77" i="1"/>
  <c r="BO77" i="1"/>
  <c r="BM77" i="1"/>
  <c r="Y77" i="1"/>
  <c r="BN77" i="1" s="1"/>
  <c r="P77" i="1"/>
  <c r="BP76" i="1"/>
  <c r="BO76" i="1"/>
  <c r="BN76" i="1"/>
  <c r="BM76" i="1"/>
  <c r="Z76" i="1"/>
  <c r="Y76" i="1"/>
  <c r="P76" i="1"/>
  <c r="BO75" i="1"/>
  <c r="BN75" i="1"/>
  <c r="BM75" i="1"/>
  <c r="Z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Z70" i="1"/>
  <c r="Y70" i="1"/>
  <c r="BP70" i="1" s="1"/>
  <c r="P70" i="1"/>
  <c r="BP69" i="1"/>
  <c r="BO69" i="1"/>
  <c r="BM69" i="1"/>
  <c r="Y69" i="1"/>
  <c r="BN69" i="1" s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P63" i="1"/>
  <c r="BO63" i="1"/>
  <c r="BM63" i="1"/>
  <c r="Z63" i="1"/>
  <c r="Y63" i="1"/>
  <c r="BN63" i="1" s="1"/>
  <c r="P63" i="1"/>
  <c r="BO62" i="1"/>
  <c r="BM62" i="1"/>
  <c r="Y62" i="1"/>
  <c r="BP62" i="1" s="1"/>
  <c r="P62" i="1"/>
  <c r="BP61" i="1"/>
  <c r="BO61" i="1"/>
  <c r="BM61" i="1"/>
  <c r="Y61" i="1"/>
  <c r="Y66" i="1" s="1"/>
  <c r="P61" i="1"/>
  <c r="X59" i="1"/>
  <c r="X58" i="1"/>
  <c r="BO57" i="1"/>
  <c r="BM57" i="1"/>
  <c r="Z57" i="1"/>
  <c r="Y57" i="1"/>
  <c r="P57" i="1"/>
  <c r="BP56" i="1"/>
  <c r="BO56" i="1"/>
  <c r="BN56" i="1"/>
  <c r="BM56" i="1"/>
  <c r="Z56" i="1"/>
  <c r="Y56" i="1"/>
  <c r="P56" i="1"/>
  <c r="BP55" i="1"/>
  <c r="BO55" i="1"/>
  <c r="BN55" i="1"/>
  <c r="BM55" i="1"/>
  <c r="Z55" i="1"/>
  <c r="Y55" i="1"/>
  <c r="Y58" i="1" s="1"/>
  <c r="P55" i="1"/>
  <c r="BO54" i="1"/>
  <c r="BN54" i="1"/>
  <c r="BM54" i="1"/>
  <c r="Z54" i="1"/>
  <c r="Y54" i="1"/>
  <c r="BP54" i="1" s="1"/>
  <c r="P54" i="1"/>
  <c r="BP53" i="1"/>
  <c r="BO53" i="1"/>
  <c r="BM53" i="1"/>
  <c r="Y53" i="1"/>
  <c r="BN53" i="1" s="1"/>
  <c r="P53" i="1"/>
  <c r="BP52" i="1"/>
  <c r="BO52" i="1"/>
  <c r="BN52" i="1"/>
  <c r="BM52" i="1"/>
  <c r="Z52" i="1"/>
  <c r="Y52" i="1"/>
  <c r="P52" i="1"/>
  <c r="Y49" i="1"/>
  <c r="X49" i="1"/>
  <c r="Y48" i="1"/>
  <c r="X48" i="1"/>
  <c r="BP47" i="1"/>
  <c r="BO47" i="1"/>
  <c r="BN47" i="1"/>
  <c r="BM47" i="1"/>
  <c r="Z47" i="1"/>
  <c r="Z48" i="1" s="1"/>
  <c r="Y47" i="1"/>
  <c r="P47" i="1"/>
  <c r="X45" i="1"/>
  <c r="Y44" i="1"/>
  <c r="X44" i="1"/>
  <c r="BP43" i="1"/>
  <c r="BO43" i="1"/>
  <c r="BM43" i="1"/>
  <c r="Z43" i="1"/>
  <c r="Y43" i="1"/>
  <c r="BN43" i="1" s="1"/>
  <c r="P43" i="1"/>
  <c r="BO42" i="1"/>
  <c r="BM42" i="1"/>
  <c r="Y42" i="1"/>
  <c r="Z42" i="1" s="1"/>
  <c r="P42" i="1"/>
  <c r="BO41" i="1"/>
  <c r="BM41" i="1"/>
  <c r="Y41" i="1"/>
  <c r="P41" i="1"/>
  <c r="Y37" i="1"/>
  <c r="X37" i="1"/>
  <c r="Y36" i="1"/>
  <c r="X36" i="1"/>
  <c r="BP35" i="1"/>
  <c r="BO35" i="1"/>
  <c r="BN35" i="1"/>
  <c r="BM35" i="1"/>
  <c r="Z35" i="1"/>
  <c r="Z36" i="1" s="1"/>
  <c r="Y35" i="1"/>
  <c r="P35" i="1"/>
  <c r="X33" i="1"/>
  <c r="X32" i="1"/>
  <c r="BP31" i="1"/>
  <c r="BO31" i="1"/>
  <c r="BN31" i="1"/>
  <c r="BM31" i="1"/>
  <c r="Y31" i="1"/>
  <c r="Z31" i="1" s="1"/>
  <c r="P31" i="1"/>
  <c r="BP30" i="1"/>
  <c r="BO30" i="1"/>
  <c r="BM30" i="1"/>
  <c r="Z30" i="1"/>
  <c r="Y30" i="1"/>
  <c r="BN30" i="1" s="1"/>
  <c r="P30" i="1"/>
  <c r="BO29" i="1"/>
  <c r="BM29" i="1"/>
  <c r="Y29" i="1"/>
  <c r="BN29" i="1" s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Z26" i="1"/>
  <c r="Y26" i="1"/>
  <c r="Y32" i="1" s="1"/>
  <c r="P26" i="1"/>
  <c r="X24" i="1"/>
  <c r="X23" i="1"/>
  <c r="X518" i="1" s="1"/>
  <c r="BO22" i="1"/>
  <c r="BM22" i="1"/>
  <c r="Z22" i="1"/>
  <c r="Z23" i="1" s="1"/>
  <c r="Y22" i="1"/>
  <c r="H10" i="1"/>
  <c r="F9" i="1"/>
  <c r="A9" i="1"/>
  <c r="D7" i="1"/>
  <c r="Q6" i="1"/>
  <c r="P2" i="1"/>
  <c r="Z109" i="1" l="1"/>
  <c r="BP405" i="1"/>
  <c r="BN405" i="1"/>
  <c r="Z405" i="1"/>
  <c r="Z490" i="1"/>
  <c r="Y23" i="1"/>
  <c r="B524" i="1"/>
  <c r="BP96" i="1"/>
  <c r="Y123" i="1"/>
  <c r="BP118" i="1"/>
  <c r="Y180" i="1"/>
  <c r="Y222" i="1"/>
  <c r="Z232" i="1"/>
  <c r="BN260" i="1"/>
  <c r="Z260" i="1"/>
  <c r="BP308" i="1"/>
  <c r="BN308" i="1"/>
  <c r="Z421" i="1"/>
  <c r="BP456" i="1"/>
  <c r="BN456" i="1"/>
  <c r="Y460" i="1"/>
  <c r="BP493" i="1"/>
  <c r="Z493" i="1"/>
  <c r="Y496" i="1"/>
  <c r="C524" i="1"/>
  <c r="BP41" i="1"/>
  <c r="Y183" i="1"/>
  <c r="BP182" i="1"/>
  <c r="Z197" i="1"/>
  <c r="BN232" i="1"/>
  <c r="BP241" i="1"/>
  <c r="Y244" i="1"/>
  <c r="Y243" i="1"/>
  <c r="BP257" i="1"/>
  <c r="BN257" i="1"/>
  <c r="L524" i="1"/>
  <c r="Z267" i="1"/>
  <c r="BN296" i="1"/>
  <c r="Z296" i="1"/>
  <c r="Z300" i="1" s="1"/>
  <c r="BP351" i="1"/>
  <c r="Y357" i="1"/>
  <c r="BN351" i="1"/>
  <c r="Z351" i="1"/>
  <c r="T524" i="1"/>
  <c r="BP355" i="1"/>
  <c r="BN355" i="1"/>
  <c r="BP398" i="1"/>
  <c r="BN398" i="1"/>
  <c r="Z398" i="1"/>
  <c r="V524" i="1"/>
  <c r="BP402" i="1"/>
  <c r="BN402" i="1"/>
  <c r="BN421" i="1"/>
  <c r="BN472" i="1"/>
  <c r="BP472" i="1"/>
  <c r="Y476" i="1"/>
  <c r="Z79" i="1"/>
  <c r="Z41" i="1"/>
  <c r="Z44" i="1" s="1"/>
  <c r="BN91" i="1"/>
  <c r="Z97" i="1"/>
  <c r="BN100" i="1"/>
  <c r="BN118" i="1"/>
  <c r="Z164" i="1"/>
  <c r="I524" i="1"/>
  <c r="Z182" i="1"/>
  <c r="Z183" i="1" s="1"/>
  <c r="Y233" i="1"/>
  <c r="K524" i="1"/>
  <c r="Z229" i="1"/>
  <c r="Z241" i="1"/>
  <c r="Z243" i="1" s="1"/>
  <c r="Z257" i="1"/>
  <c r="Z261" i="1" s="1"/>
  <c r="BP260" i="1"/>
  <c r="Z305" i="1"/>
  <c r="Z355" i="1"/>
  <c r="Z402" i="1"/>
  <c r="Z472" i="1"/>
  <c r="Z475" i="1" s="1"/>
  <c r="BN28" i="1"/>
  <c r="Z28" i="1"/>
  <c r="Y45" i="1"/>
  <c r="X516" i="1"/>
  <c r="Y65" i="1"/>
  <c r="BN79" i="1"/>
  <c r="BP154" i="1"/>
  <c r="BN154" i="1"/>
  <c r="Z204" i="1"/>
  <c r="Z226" i="1"/>
  <c r="BN267" i="1"/>
  <c r="Z406" i="1"/>
  <c r="BP429" i="1"/>
  <c r="BN429" i="1"/>
  <c r="X524" i="1"/>
  <c r="BN112" i="1"/>
  <c r="Y115" i="1"/>
  <c r="Z112" i="1"/>
  <c r="BP200" i="1"/>
  <c r="BN200" i="1"/>
  <c r="BP197" i="1"/>
  <c r="Y205" i="1"/>
  <c r="BP336" i="1"/>
  <c r="BN336" i="1"/>
  <c r="BN70" i="1"/>
  <c r="BP22" i="1"/>
  <c r="BN41" i="1"/>
  <c r="Z62" i="1"/>
  <c r="BP91" i="1"/>
  <c r="BN97" i="1"/>
  <c r="Z113" i="1"/>
  <c r="Z122" i="1"/>
  <c r="BN182" i="1"/>
  <c r="BN229" i="1"/>
  <c r="BN241" i="1"/>
  <c r="Y261" i="1"/>
  <c r="BP296" i="1"/>
  <c r="Y300" i="1"/>
  <c r="BN305" i="1"/>
  <c r="Z429" i="1"/>
  <c r="Z430" i="1" s="1"/>
  <c r="Z524" i="1"/>
  <c r="AB524" i="1"/>
  <c r="BP511" i="1"/>
  <c r="BN511" i="1"/>
  <c r="X515" i="1"/>
  <c r="X517" i="1" s="1"/>
  <c r="BP112" i="1"/>
  <c r="BP192" i="1"/>
  <c r="BN192" i="1"/>
  <c r="Y194" i="1"/>
  <c r="BN251" i="1"/>
  <c r="Z251" i="1"/>
  <c r="Z252" i="1" s="1"/>
  <c r="Z309" i="1"/>
  <c r="Y325" i="1"/>
  <c r="BP321" i="1"/>
  <c r="BP352" i="1"/>
  <c r="BN352" i="1"/>
  <c r="BP399" i="1"/>
  <c r="BN399" i="1"/>
  <c r="BN406" i="1"/>
  <c r="Y419" i="1"/>
  <c r="W524" i="1"/>
  <c r="Y418" i="1"/>
  <c r="BP416" i="1"/>
  <c r="BN416" i="1"/>
  <c r="Z457" i="1"/>
  <c r="Z459" i="1" s="1"/>
  <c r="Y507" i="1"/>
  <c r="Z511" i="1"/>
  <c r="Z512" i="1" s="1"/>
  <c r="BN22" i="1"/>
  <c r="BP28" i="1"/>
  <c r="Y71" i="1"/>
  <c r="BN62" i="1"/>
  <c r="E524" i="1"/>
  <c r="Y92" i="1"/>
  <c r="BN122" i="1"/>
  <c r="BN137" i="1"/>
  <c r="Z177" i="1"/>
  <c r="Z192" i="1"/>
  <c r="Z194" i="1" s="1"/>
  <c r="Y234" i="1"/>
  <c r="BP331" i="1"/>
  <c r="BN331" i="1"/>
  <c r="Z331" i="1"/>
  <c r="Z352" i="1"/>
  <c r="Z357" i="1" s="1"/>
  <c r="BN488" i="1"/>
  <c r="BP488" i="1"/>
  <c r="BN214" i="1"/>
  <c r="Z214" i="1"/>
  <c r="Z29" i="1"/>
  <c r="X514" i="1"/>
  <c r="BP57" i="1"/>
  <c r="BN57" i="1"/>
  <c r="Y72" i="1"/>
  <c r="BP108" i="1"/>
  <c r="BN108" i="1"/>
  <c r="Y135" i="1"/>
  <c r="BP132" i="1"/>
  <c r="BP137" i="1"/>
  <c r="Y155" i="1"/>
  <c r="BN165" i="1"/>
  <c r="Z165" i="1"/>
  <c r="BP236" i="1"/>
  <c r="BN236" i="1"/>
  <c r="Y238" i="1"/>
  <c r="BP251" i="1"/>
  <c r="BP294" i="1"/>
  <c r="Y301" i="1"/>
  <c r="R524" i="1"/>
  <c r="BN321" i="1"/>
  <c r="Y368" i="1"/>
  <c r="BP365" i="1"/>
  <c r="Y430" i="1"/>
  <c r="BP451" i="1"/>
  <c r="BN451" i="1"/>
  <c r="Z451" i="1"/>
  <c r="Z488" i="1"/>
  <c r="Y495" i="1"/>
  <c r="BP504" i="1"/>
  <c r="Z504" i="1"/>
  <c r="Y223" i="1"/>
  <c r="BP220" i="1"/>
  <c r="BP248" i="1"/>
  <c r="BN248" i="1"/>
  <c r="BP275" i="1"/>
  <c r="BN275" i="1"/>
  <c r="Y33" i="1"/>
  <c r="BP26" i="1"/>
  <c r="BN42" i="1"/>
  <c r="Y93" i="1"/>
  <c r="F524" i="1"/>
  <c r="BN105" i="1"/>
  <c r="Z134" i="1"/>
  <c r="BP177" i="1"/>
  <c r="Y184" i="1"/>
  <c r="Y206" i="1"/>
  <c r="Z238" i="1"/>
  <c r="BN258" i="1"/>
  <c r="BN297" i="1"/>
  <c r="Y408" i="1"/>
  <c r="BN473" i="1"/>
  <c r="Y512" i="1"/>
  <c r="Y80" i="1"/>
  <c r="Z74" i="1"/>
  <c r="Z80" i="1" s="1"/>
  <c r="BN95" i="1"/>
  <c r="Z95" i="1"/>
  <c r="Y101" i="1"/>
  <c r="BP172" i="1"/>
  <c r="BN172" i="1"/>
  <c r="BP211" i="1"/>
  <c r="BN211" i="1"/>
  <c r="BP214" i="1"/>
  <c r="BN220" i="1"/>
  <c r="Y252" i="1"/>
  <c r="BP448" i="1"/>
  <c r="BN448" i="1"/>
  <c r="BP467" i="1"/>
  <c r="BN467" i="1"/>
  <c r="Z467" i="1"/>
  <c r="BP482" i="1"/>
  <c r="Z482" i="1"/>
  <c r="BN504" i="1"/>
  <c r="Y24" i="1"/>
  <c r="Y102" i="1"/>
  <c r="BP29" i="1"/>
  <c r="BP83" i="1"/>
  <c r="Y86" i="1"/>
  <c r="Y85" i="1"/>
  <c r="Y124" i="1"/>
  <c r="Z152" i="1"/>
  <c r="Z155" i="1" s="1"/>
  <c r="Y156" i="1"/>
  <c r="Z172" i="1"/>
  <c r="BP187" i="1"/>
  <c r="BN187" i="1"/>
  <c r="Y189" i="1"/>
  <c r="J524" i="1"/>
  <c r="Z193" i="1"/>
  <c r="Y218" i="1"/>
  <c r="BP208" i="1"/>
  <c r="Y217" i="1"/>
  <c r="BN208" i="1"/>
  <c r="Z211" i="1"/>
  <c r="Y269" i="1"/>
  <c r="Y311" i="1"/>
  <c r="BP316" i="1"/>
  <c r="BN316" i="1"/>
  <c r="BP328" i="1"/>
  <c r="BN328" i="1"/>
  <c r="Z328" i="1"/>
  <c r="Y413" i="1"/>
  <c r="Y412" i="1"/>
  <c r="BP410" i="1"/>
  <c r="BN410" i="1"/>
  <c r="BP423" i="1"/>
  <c r="BN423" i="1"/>
  <c r="Z423" i="1"/>
  <c r="Y431" i="1"/>
  <c r="BP42" i="1"/>
  <c r="BN26" i="1"/>
  <c r="BN74" i="1"/>
  <c r="Z83" i="1"/>
  <c r="Z85" i="1" s="1"/>
  <c r="Z169" i="1"/>
  <c r="Z178" i="1"/>
  <c r="Z187" i="1"/>
  <c r="Z189" i="1" s="1"/>
  <c r="Z208" i="1"/>
  <c r="Z217" i="1" s="1"/>
  <c r="Y276" i="1"/>
  <c r="Z316" i="1"/>
  <c r="Z410" i="1"/>
  <c r="Z412" i="1" s="1"/>
  <c r="BP452" i="1"/>
  <c r="BN452" i="1"/>
  <c r="BP464" i="1"/>
  <c r="BN464" i="1"/>
  <c r="Y470" i="1"/>
  <c r="Y469" i="1"/>
  <c r="Y513" i="1"/>
  <c r="BP95" i="1"/>
  <c r="BP105" i="1"/>
  <c r="Y109" i="1"/>
  <c r="Y129" i="1"/>
  <c r="Y128" i="1"/>
  <c r="BP126" i="1"/>
  <c r="BN152" i="1"/>
  <c r="BN231" i="1"/>
  <c r="Z231" i="1"/>
  <c r="Y253" i="1"/>
  <c r="BP313" i="1"/>
  <c r="Y318" i="1"/>
  <c r="Y333" i="1"/>
  <c r="BP378" i="1"/>
  <c r="BN378" i="1"/>
  <c r="BP445" i="1"/>
  <c r="BN445" i="1"/>
  <c r="Y425" i="1"/>
  <c r="BP421" i="1"/>
  <c r="A10" i="1"/>
  <c r="J9" i="1"/>
  <c r="BP74" i="1"/>
  <c r="BP99" i="1"/>
  <c r="BN99" i="1"/>
  <c r="Z128" i="1"/>
  <c r="BN178" i="1"/>
  <c r="S524" i="1"/>
  <c r="BP342" i="1"/>
  <c r="Y346" i="1"/>
  <c r="BN342" i="1"/>
  <c r="Y358" i="1"/>
  <c r="Y379" i="1"/>
  <c r="BP375" i="1"/>
  <c r="U524" i="1"/>
  <c r="Y407" i="1"/>
  <c r="BP442" i="1"/>
  <c r="Y454" i="1"/>
  <c r="BP468" i="1"/>
  <c r="BN468" i="1"/>
  <c r="BP266" i="1"/>
  <c r="BN266" i="1"/>
  <c r="O524" i="1"/>
  <c r="Y277" i="1"/>
  <c r="Y310" i="1"/>
  <c r="Y339" i="1"/>
  <c r="Y363" i="1"/>
  <c r="Y362" i="1"/>
  <c r="BP360" i="1"/>
  <c r="BN360" i="1"/>
  <c r="BP424" i="1"/>
  <c r="BN424" i="1"/>
  <c r="Z442" i="1"/>
  <c r="Z468" i="1"/>
  <c r="H9" i="1"/>
  <c r="D524" i="1"/>
  <c r="Y59" i="1"/>
  <c r="Z96" i="1"/>
  <c r="Y110" i="1"/>
  <c r="BN126" i="1"/>
  <c r="BN133" i="1"/>
  <c r="BN166" i="1"/>
  <c r="Z212" i="1"/>
  <c r="BP228" i="1"/>
  <c r="BN228" i="1"/>
  <c r="BP231" i="1"/>
  <c r="BN237" i="1"/>
  <c r="Z266" i="1"/>
  <c r="Z269" i="1" s="1"/>
  <c r="BN313" i="1"/>
  <c r="Z360" i="1"/>
  <c r="Z362" i="1" s="1"/>
  <c r="BP387" i="1"/>
  <c r="BN387" i="1"/>
  <c r="Z387" i="1"/>
  <c r="Z424" i="1"/>
  <c r="Y484" i="1"/>
  <c r="BN499" i="1"/>
  <c r="BP499" i="1"/>
  <c r="BP506" i="1"/>
  <c r="BN506" i="1"/>
  <c r="F10" i="1"/>
  <c r="Y116" i="1"/>
  <c r="BP203" i="1"/>
  <c r="BN203" i="1"/>
  <c r="Z280" i="1"/>
  <c r="Z281" i="1" s="1"/>
  <c r="BN280" i="1"/>
  <c r="P524" i="1"/>
  <c r="BN375" i="1"/>
  <c r="Y459" i="1"/>
  <c r="Y491" i="1"/>
  <c r="Y490" i="1"/>
  <c r="BP486" i="1"/>
  <c r="BN486" i="1"/>
  <c r="G524" i="1"/>
  <c r="Z382" i="1"/>
  <c r="Z383" i="1" s="1"/>
  <c r="Y393" i="1"/>
  <c r="Z441" i="1"/>
  <c r="Z481" i="1"/>
  <c r="Z483" i="1" s="1"/>
  <c r="Z503" i="1"/>
  <c r="Z507" i="1" s="1"/>
  <c r="Z434" i="1"/>
  <c r="Z435" i="1" s="1"/>
  <c r="M524" i="1"/>
  <c r="Y162" i="1"/>
  <c r="Z304" i="1"/>
  <c r="Z53" i="1"/>
  <c r="Z58" i="1" s="1"/>
  <c r="Z61" i="1"/>
  <c r="Z65" i="1" s="1"/>
  <c r="Z69" i="1"/>
  <c r="Z71" i="1" s="1"/>
  <c r="Z77" i="1"/>
  <c r="Z143" i="1"/>
  <c r="Z144" i="1" s="1"/>
  <c r="Z199" i="1"/>
  <c r="Y270" i="1"/>
  <c r="Z299" i="1"/>
  <c r="Z307" i="1"/>
  <c r="Z315" i="1"/>
  <c r="Z318" i="1" s="1"/>
  <c r="Z323" i="1"/>
  <c r="Z324" i="1" s="1"/>
  <c r="BN382" i="1"/>
  <c r="BN441" i="1"/>
  <c r="Z447" i="1"/>
  <c r="Z463" i="1"/>
  <c r="Z469" i="1" s="1"/>
  <c r="BN481" i="1"/>
  <c r="BN503" i="1"/>
  <c r="Y453" i="1"/>
  <c r="BN61" i="1"/>
  <c r="Y291" i="1"/>
  <c r="BP481" i="1"/>
  <c r="BP503" i="1"/>
  <c r="Z344" i="1"/>
  <c r="Z345" i="1" s="1"/>
  <c r="Z391" i="1"/>
  <c r="Z392" i="1" s="1"/>
  <c r="Z274" i="1"/>
  <c r="Z276" i="1" s="1"/>
  <c r="Z330" i="1"/>
  <c r="Z386" i="1"/>
  <c r="Z404" i="1"/>
  <c r="Z407" i="1" s="1"/>
  <c r="Z494" i="1"/>
  <c r="Z505" i="1"/>
  <c r="Z335" i="1"/>
  <c r="Z338" i="1" s="1"/>
  <c r="Z354" i="1"/>
  <c r="Z160" i="1"/>
  <c r="Z161" i="1" s="1"/>
  <c r="Z168" i="1"/>
  <c r="Z176" i="1"/>
  <c r="Z179" i="1" s="1"/>
  <c r="BN335" i="1"/>
  <c r="BN401" i="1"/>
  <c r="Z440" i="1"/>
  <c r="Y338" i="1"/>
  <c r="Z120" i="1"/>
  <c r="Z123" i="1" s="1"/>
  <c r="Y179" i="1"/>
  <c r="Z205" i="1" l="1"/>
  <c r="Y515" i="1"/>
  <c r="Z233" i="1"/>
  <c r="Y518" i="1"/>
  <c r="Z332" i="1"/>
  <c r="Y516" i="1"/>
  <c r="Z173" i="1"/>
  <c r="Z495" i="1"/>
  <c r="Z101" i="1"/>
  <c r="Y514" i="1"/>
  <c r="Z32" i="1"/>
  <c r="Z425" i="1"/>
  <c r="Z388" i="1"/>
  <c r="Z310" i="1"/>
  <c r="Z115" i="1"/>
  <c r="Z453" i="1"/>
  <c r="Z519" i="1" l="1"/>
  <c r="Y517" i="1"/>
</calcChain>
</file>

<file path=xl/sharedStrings.xml><?xml version="1.0" encoding="utf-8"?>
<sst xmlns="http://schemas.openxmlformats.org/spreadsheetml/2006/main" count="2308" uniqueCount="817">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</sst>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0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4" t="s">
        <v>0</v>
      </c>
      <c r="E1" s="605"/>
      <c r="F1" s="605"/>
      <c r="G1" s="14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8"/>
      <c r="Q3" s="588"/>
      <c r="R3" s="588"/>
      <c r="S3" s="588"/>
      <c r="T3" s="588"/>
      <c r="U3" s="588"/>
      <c r="V3" s="588"/>
      <c r="W3" s="58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69"/>
      <c r="P5" s="26" t="s">
        <v>10</v>
      </c>
      <c r="Q5" s="892">
        <v>45823</v>
      </c>
      <c r="R5" s="705"/>
      <c r="T5" s="755" t="s">
        <v>11</v>
      </c>
      <c r="U5" s="756"/>
      <c r="V5" s="758" t="s">
        <v>12</v>
      </c>
      <c r="W5" s="705"/>
      <c r="AB5" s="57"/>
      <c r="AC5" s="57"/>
      <c r="AD5" s="57"/>
      <c r="AE5" s="57"/>
    </row>
    <row r="6" spans="1:32" s="17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70"/>
      <c r="P6" s="26" t="s">
        <v>15</v>
      </c>
      <c r="Q6" s="901" t="str">
        <f>IF(Q5=0," ",CHOOSE(WEEKDAY(Q5,2),"Понедельник","Вторник","Среда","Четверг","Пятница","Суббота","Воскресенье"))</f>
        <v>Воскресенье</v>
      </c>
      <c r="R6" s="583"/>
      <c r="T6" s="763" t="s">
        <v>16</v>
      </c>
      <c r="U6" s="756"/>
      <c r="V6" s="816" t="s">
        <v>17</v>
      </c>
      <c r="W6" s="62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71"/>
      <c r="P7" s="26"/>
      <c r="Q7" s="46"/>
      <c r="R7" s="46"/>
      <c r="T7" s="588"/>
      <c r="U7" s="756"/>
      <c r="V7" s="817"/>
      <c r="W7" s="818"/>
      <c r="AB7" s="57"/>
      <c r="AC7" s="57"/>
      <c r="AD7" s="57"/>
      <c r="AE7" s="57"/>
    </row>
    <row r="8" spans="1:32" s="17" customFormat="1" ht="25.5" customHeight="1" x14ac:dyDescent="0.2">
      <c r="A8" s="911" t="s">
        <v>18</v>
      </c>
      <c r="B8" s="594"/>
      <c r="C8" s="595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72"/>
      <c r="P8" s="26" t="s">
        <v>20</v>
      </c>
      <c r="Q8" s="718">
        <v>0.375</v>
      </c>
      <c r="R8" s="638"/>
      <c r="T8" s="588"/>
      <c r="U8" s="756"/>
      <c r="V8" s="817"/>
      <c r="W8" s="818"/>
      <c r="AB8" s="57"/>
      <c r="AC8" s="57"/>
      <c r="AD8" s="57"/>
      <c r="AE8" s="57"/>
    </row>
    <row r="9" spans="1:32" s="17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67"/>
      <c r="P9" s="29" t="s">
        <v>21</v>
      </c>
      <c r="Q9" s="701"/>
      <c r="R9" s="702"/>
      <c r="T9" s="588"/>
      <c r="U9" s="756"/>
      <c r="V9" s="819"/>
      <c r="W9" s="82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68"/>
      <c r="P10" s="29" t="s">
        <v>22</v>
      </c>
      <c r="Q10" s="764"/>
      <c r="R10" s="765"/>
      <c r="U10" s="26" t="s">
        <v>23</v>
      </c>
      <c r="V10" s="622" t="s">
        <v>24</v>
      </c>
      <c r="W10" s="62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04"/>
      <c r="R11" s="705"/>
      <c r="U11" s="26" t="s">
        <v>27</v>
      </c>
      <c r="V11" s="850" t="s">
        <v>28</v>
      </c>
      <c r="W11" s="70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50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73"/>
      <c r="P12" s="26" t="s">
        <v>30</v>
      </c>
      <c r="Q12" s="718"/>
      <c r="R12" s="638"/>
      <c r="S12" s="27"/>
      <c r="U12" s="26"/>
      <c r="V12" s="605"/>
      <c r="W12" s="588"/>
      <c r="AB12" s="57"/>
      <c r="AC12" s="57"/>
      <c r="AD12" s="57"/>
      <c r="AE12" s="57"/>
    </row>
    <row r="13" spans="1:32" s="17" customFormat="1" ht="23.25" customHeight="1" x14ac:dyDescent="0.2">
      <c r="A13" s="750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73"/>
      <c r="O13" s="29"/>
      <c r="P13" s="29" t="s">
        <v>32</v>
      </c>
      <c r="Q13" s="850"/>
      <c r="R13" s="70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50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0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74"/>
      <c r="P15" s="743" t="s">
        <v>35</v>
      </c>
      <c r="Q15" s="605"/>
      <c r="R15" s="605"/>
      <c r="S15" s="605"/>
      <c r="T15" s="60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4"/>
      <c r="Q16" s="744"/>
      <c r="R16" s="744"/>
      <c r="S16" s="744"/>
      <c r="T16" s="7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6" t="s">
        <v>36</v>
      </c>
      <c r="B17" s="616" t="s">
        <v>37</v>
      </c>
      <c r="C17" s="729" t="s">
        <v>38</v>
      </c>
      <c r="D17" s="616" t="s">
        <v>39</v>
      </c>
      <c r="E17" s="684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83"/>
      <c r="R17" s="683"/>
      <c r="S17" s="683"/>
      <c r="T17" s="684"/>
      <c r="U17" s="909" t="s">
        <v>51</v>
      </c>
      <c r="V17" s="586"/>
      <c r="W17" s="616" t="s">
        <v>52</v>
      </c>
      <c r="X17" s="616" t="s">
        <v>53</v>
      </c>
      <c r="Y17" s="907" t="s">
        <v>54</v>
      </c>
      <c r="Z17" s="827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77"/>
      <c r="AF17" s="878"/>
      <c r="AG17" s="77"/>
      <c r="BD17" s="76" t="s">
        <v>60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78" t="s">
        <v>61</v>
      </c>
      <c r="V18" s="78" t="s">
        <v>62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77"/>
      <c r="BD18" s="76"/>
    </row>
    <row r="19" spans="1:68" ht="27.75" customHeight="1" x14ac:dyDescent="0.2">
      <c r="A19" s="618" t="s">
        <v>63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52"/>
      <c r="AB19" s="52"/>
      <c r="AC19" s="52"/>
    </row>
    <row r="20" spans="1:68" ht="16.5" customHeight="1" x14ac:dyDescent="0.25">
      <c r="A20" s="635" t="s">
        <v>63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2"/>
      <c r="AB20" s="62"/>
      <c r="AC20" s="62"/>
    </row>
    <row r="21" spans="1:68" ht="14.25" customHeight="1" x14ac:dyDescent="0.25">
      <c r="A21" s="587" t="s">
        <v>64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63"/>
      <c r="AB21" s="63"/>
      <c r="AC21" s="63"/>
    </row>
    <row r="22" spans="1:68" ht="27" customHeight="1" x14ac:dyDescent="0.25">
      <c r="A22" s="60" t="s">
        <v>65</v>
      </c>
      <c r="B22" s="60" t="s">
        <v>66</v>
      </c>
      <c r="C22" s="34">
        <v>4301031278</v>
      </c>
      <c r="D22" s="582">
        <v>4680115886643</v>
      </c>
      <c r="E22" s="583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67</v>
      </c>
      <c r="L22" s="35"/>
      <c r="M22" s="36" t="s">
        <v>68</v>
      </c>
      <c r="N22" s="36"/>
      <c r="O22" s="35">
        <v>40</v>
      </c>
      <c r="P22" s="824" t="s">
        <v>69</v>
      </c>
      <c r="Q22" s="580"/>
      <c r="R22" s="580"/>
      <c r="S22" s="580"/>
      <c r="T22" s="581"/>
      <c r="U22" s="37"/>
      <c r="V22" s="37"/>
      <c r="W22" s="38" t="s">
        <v>70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71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72</v>
      </c>
      <c r="Q23" s="594"/>
      <c r="R23" s="594"/>
      <c r="S23" s="594"/>
      <c r="T23" s="594"/>
      <c r="U23" s="594"/>
      <c r="V23" s="595"/>
      <c r="W23" s="40" t="s">
        <v>73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72</v>
      </c>
      <c r="Q24" s="594"/>
      <c r="R24" s="594"/>
      <c r="S24" s="594"/>
      <c r="T24" s="594"/>
      <c r="U24" s="594"/>
      <c r="V24" s="595"/>
      <c r="W24" s="40" t="s">
        <v>70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87" t="s">
        <v>74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63"/>
      <c r="AB25" s="63"/>
      <c r="AC25" s="63"/>
    </row>
    <row r="26" spans="1:68" ht="27" customHeight="1" x14ac:dyDescent="0.25">
      <c r="A26" s="60" t="s">
        <v>75</v>
      </c>
      <c r="B26" s="60" t="s">
        <v>76</v>
      </c>
      <c r="C26" s="34">
        <v>4301051866</v>
      </c>
      <c r="D26" s="582">
        <v>4680115885912</v>
      </c>
      <c r="E26" s="5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77</v>
      </c>
      <c r="L26" s="35"/>
      <c r="M26" s="36" t="s">
        <v>78</v>
      </c>
      <c r="N26" s="36"/>
      <c r="O26" s="35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7"/>
      <c r="V26" s="37"/>
      <c r="W26" s="38" t="s">
        <v>70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79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80</v>
      </c>
      <c r="B27" s="60" t="s">
        <v>81</v>
      </c>
      <c r="C27" s="34">
        <v>4301051556</v>
      </c>
      <c r="D27" s="582">
        <v>4607091388237</v>
      </c>
      <c r="E27" s="5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77</v>
      </c>
      <c r="L27" s="35"/>
      <c r="M27" s="36" t="s">
        <v>78</v>
      </c>
      <c r="N27" s="36"/>
      <c r="O27" s="35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7"/>
      <c r="V27" s="37"/>
      <c r="W27" s="38" t="s">
        <v>70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79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82</v>
      </c>
      <c r="B28" s="60" t="s">
        <v>83</v>
      </c>
      <c r="C28" s="34">
        <v>4301051907</v>
      </c>
      <c r="D28" s="582">
        <v>4680115886230</v>
      </c>
      <c r="E28" s="5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77</v>
      </c>
      <c r="L28" s="35"/>
      <c r="M28" s="36" t="s">
        <v>68</v>
      </c>
      <c r="N28" s="36"/>
      <c r="O28" s="35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7"/>
      <c r="V28" s="37"/>
      <c r="W28" s="38" t="s">
        <v>70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84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85</v>
      </c>
      <c r="B29" s="60" t="s">
        <v>86</v>
      </c>
      <c r="C29" s="34">
        <v>4301051909</v>
      </c>
      <c r="D29" s="582">
        <v>4680115886247</v>
      </c>
      <c r="E29" s="5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77</v>
      </c>
      <c r="L29" s="35"/>
      <c r="M29" s="36" t="s">
        <v>68</v>
      </c>
      <c r="N29" s="36"/>
      <c r="O29" s="35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7"/>
      <c r="V29" s="37"/>
      <c r="W29" s="38" t="s">
        <v>70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87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88</v>
      </c>
      <c r="B30" s="60" t="s">
        <v>89</v>
      </c>
      <c r="C30" s="34">
        <v>4301051861</v>
      </c>
      <c r="D30" s="582">
        <v>4680115885905</v>
      </c>
      <c r="E30" s="583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77</v>
      </c>
      <c r="L30" s="35"/>
      <c r="M30" s="36" t="s">
        <v>68</v>
      </c>
      <c r="N30" s="36"/>
      <c r="O30" s="35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7"/>
      <c r="V30" s="37"/>
      <c r="W30" s="38" t="s">
        <v>70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90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91</v>
      </c>
      <c r="B31" s="60" t="s">
        <v>92</v>
      </c>
      <c r="C31" s="34">
        <v>4301051595</v>
      </c>
      <c r="D31" s="582">
        <v>4607091388244</v>
      </c>
      <c r="E31" s="583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77</v>
      </c>
      <c r="L31" s="35"/>
      <c r="M31" s="36" t="s">
        <v>93</v>
      </c>
      <c r="N31" s="36"/>
      <c r="O31" s="35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7"/>
      <c r="V31" s="37"/>
      <c r="W31" s="38" t="s">
        <v>70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94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72</v>
      </c>
      <c r="Q32" s="594"/>
      <c r="R32" s="594"/>
      <c r="S32" s="594"/>
      <c r="T32" s="594"/>
      <c r="U32" s="594"/>
      <c r="V32" s="595"/>
      <c r="W32" s="40" t="s">
        <v>73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72</v>
      </c>
      <c r="Q33" s="594"/>
      <c r="R33" s="594"/>
      <c r="S33" s="594"/>
      <c r="T33" s="594"/>
      <c r="U33" s="594"/>
      <c r="V33" s="595"/>
      <c r="W33" s="40" t="s">
        <v>70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87" t="s">
        <v>95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63"/>
      <c r="AB34" s="63"/>
      <c r="AC34" s="63"/>
    </row>
    <row r="35" spans="1:68" ht="27" customHeight="1" x14ac:dyDescent="0.25">
      <c r="A35" s="60" t="s">
        <v>96</v>
      </c>
      <c r="B35" s="60" t="s">
        <v>97</v>
      </c>
      <c r="C35" s="34">
        <v>4301032013</v>
      </c>
      <c r="D35" s="582">
        <v>4607091388503</v>
      </c>
      <c r="E35" s="583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77</v>
      </c>
      <c r="L35" s="35"/>
      <c r="M35" s="36" t="s">
        <v>98</v>
      </c>
      <c r="N35" s="36"/>
      <c r="O35" s="35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7"/>
      <c r="V35" s="37"/>
      <c r="W35" s="38" t="s">
        <v>70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99</v>
      </c>
      <c r="AG35" s="75"/>
      <c r="AJ35" s="79"/>
      <c r="AK35" s="79">
        <v>0</v>
      </c>
      <c r="BB35" s="96" t="s">
        <v>100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72</v>
      </c>
      <c r="Q36" s="594"/>
      <c r="R36" s="594"/>
      <c r="S36" s="594"/>
      <c r="T36" s="594"/>
      <c r="U36" s="594"/>
      <c r="V36" s="595"/>
      <c r="W36" s="40" t="s">
        <v>73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72</v>
      </c>
      <c r="Q37" s="594"/>
      <c r="R37" s="594"/>
      <c r="S37" s="594"/>
      <c r="T37" s="594"/>
      <c r="U37" s="594"/>
      <c r="V37" s="595"/>
      <c r="W37" s="40" t="s">
        <v>70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18" t="s">
        <v>101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52"/>
      <c r="AB38" s="52"/>
      <c r="AC38" s="52"/>
    </row>
    <row r="39" spans="1:68" ht="16.5" customHeight="1" x14ac:dyDescent="0.25">
      <c r="A39" s="635" t="s">
        <v>102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2"/>
      <c r="AB39" s="62"/>
      <c r="AC39" s="62"/>
    </row>
    <row r="40" spans="1:68" ht="14.25" customHeight="1" x14ac:dyDescent="0.25">
      <c r="A40" s="587" t="s">
        <v>103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63"/>
      <c r="AB40" s="63"/>
      <c r="AC40" s="63"/>
    </row>
    <row r="41" spans="1:68" ht="16.5" customHeight="1" x14ac:dyDescent="0.25">
      <c r="A41" s="60" t="s">
        <v>104</v>
      </c>
      <c r="B41" s="60" t="s">
        <v>105</v>
      </c>
      <c r="C41" s="34">
        <v>4301011380</v>
      </c>
      <c r="D41" s="582">
        <v>4607091385670</v>
      </c>
      <c r="E41" s="583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106</v>
      </c>
      <c r="L41" s="35"/>
      <c r="M41" s="36" t="s">
        <v>107</v>
      </c>
      <c r="N41" s="36"/>
      <c r="O41" s="35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7"/>
      <c r="V41" s="37"/>
      <c r="W41" s="38" t="s">
        <v>70</v>
      </c>
      <c r="X41" s="56">
        <v>150</v>
      </c>
      <c r="Y41" s="53">
        <f>IFERROR(IF(X41="",0,CEILING((X41/$H41),1)*$H41),"")</f>
        <v>151.20000000000002</v>
      </c>
      <c r="Z41" s="39">
        <f>IFERROR(IF(Y41=0,"",ROUNDUP(Y41/H41,0)*0.01898),"")</f>
        <v>0.26572000000000001</v>
      </c>
      <c r="AA41" s="65"/>
      <c r="AB41" s="66"/>
      <c r="AC41" s="97" t="s">
        <v>108</v>
      </c>
      <c r="AG41" s="75"/>
      <c r="AJ41" s="79"/>
      <c r="AK41" s="79">
        <v>0</v>
      </c>
      <c r="BB41" s="98" t="s">
        <v>1</v>
      </c>
      <c r="BM41" s="75">
        <f>IFERROR(X41*I41/H41,"0")</f>
        <v>156.04166666666666</v>
      </c>
      <c r="BN41" s="75">
        <f>IFERROR(Y41*I41/H41,"0")</f>
        <v>157.29000000000002</v>
      </c>
      <c r="BO41" s="75">
        <f>IFERROR(1/J41*(X41/H41),"0")</f>
        <v>0.21701388888888887</v>
      </c>
      <c r="BP41" s="75">
        <f>IFERROR(1/J41*(Y41/H41),"0")</f>
        <v>0.21875</v>
      </c>
    </row>
    <row r="42" spans="1:68" ht="27" customHeight="1" x14ac:dyDescent="0.25">
      <c r="A42" s="60" t="s">
        <v>109</v>
      </c>
      <c r="B42" s="60" t="s">
        <v>110</v>
      </c>
      <c r="C42" s="34">
        <v>4301011382</v>
      </c>
      <c r="D42" s="582">
        <v>4607091385687</v>
      </c>
      <c r="E42" s="583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111</v>
      </c>
      <c r="L42" s="35" t="s">
        <v>112</v>
      </c>
      <c r="M42" s="36" t="s">
        <v>78</v>
      </c>
      <c r="N42" s="36"/>
      <c r="O42" s="35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7"/>
      <c r="V42" s="37"/>
      <c r="W42" s="38" t="s">
        <v>70</v>
      </c>
      <c r="X42" s="56">
        <v>280</v>
      </c>
      <c r="Y42" s="53">
        <f>IFERROR(IF(X42="",0,CEILING((X42/$H42),1)*$H42),"")</f>
        <v>280</v>
      </c>
      <c r="Z42" s="39">
        <f>IFERROR(IF(Y42=0,"",ROUNDUP(Y42/H42,0)*0.00902),"")</f>
        <v>0.63139999999999996</v>
      </c>
      <c r="AA42" s="65"/>
      <c r="AB42" s="66"/>
      <c r="AC42" s="99" t="s">
        <v>108</v>
      </c>
      <c r="AG42" s="75"/>
      <c r="AJ42" s="79" t="s">
        <v>113</v>
      </c>
      <c r="AK42" s="79">
        <v>528</v>
      </c>
      <c r="BB42" s="100" t="s">
        <v>1</v>
      </c>
      <c r="BM42" s="75">
        <f>IFERROR(X42*I42/H42,"0")</f>
        <v>294.7</v>
      </c>
      <c r="BN42" s="75">
        <f>IFERROR(Y42*I42/H42,"0")</f>
        <v>294.7</v>
      </c>
      <c r="BO42" s="75">
        <f>IFERROR(1/J42*(X42/H42),"0")</f>
        <v>0.53030303030303028</v>
      </c>
      <c r="BP42" s="75">
        <f>IFERROR(1/J42*(Y42/H42),"0")</f>
        <v>0.53030303030303028</v>
      </c>
    </row>
    <row r="43" spans="1:68" ht="27" customHeight="1" x14ac:dyDescent="0.25">
      <c r="A43" s="60" t="s">
        <v>114</v>
      </c>
      <c r="B43" s="60" t="s">
        <v>115</v>
      </c>
      <c r="C43" s="34">
        <v>4301011565</v>
      </c>
      <c r="D43" s="582">
        <v>4680115882539</v>
      </c>
      <c r="E43" s="583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111</v>
      </c>
      <c r="L43" s="35"/>
      <c r="M43" s="36" t="s">
        <v>78</v>
      </c>
      <c r="N43" s="36"/>
      <c r="O43" s="35">
        <v>50</v>
      </c>
      <c r="P43" s="7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7"/>
      <c r="V43" s="37"/>
      <c r="W43" s="38" t="s">
        <v>70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108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72</v>
      </c>
      <c r="Q44" s="594"/>
      <c r="R44" s="594"/>
      <c r="S44" s="594"/>
      <c r="T44" s="594"/>
      <c r="U44" s="594"/>
      <c r="V44" s="595"/>
      <c r="W44" s="40" t="s">
        <v>73</v>
      </c>
      <c r="X44" s="41">
        <f>IFERROR(X41/H41,"0")+IFERROR(X42/H42,"0")+IFERROR(X43/H43,"0")</f>
        <v>83.888888888888886</v>
      </c>
      <c r="Y44" s="41">
        <f>IFERROR(Y41/H41,"0")+IFERROR(Y42/H42,"0")+IFERROR(Y43/H43,"0")</f>
        <v>84</v>
      </c>
      <c r="Z44" s="41">
        <f>IFERROR(IF(Z41="",0,Z41),"0")+IFERROR(IF(Z42="",0,Z42),"0")+IFERROR(IF(Z43="",0,Z43),"0")</f>
        <v>0.89711999999999992</v>
      </c>
      <c r="AA44" s="64"/>
      <c r="AB44" s="64"/>
      <c r="AC44" s="64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72</v>
      </c>
      <c r="Q45" s="594"/>
      <c r="R45" s="594"/>
      <c r="S45" s="594"/>
      <c r="T45" s="594"/>
      <c r="U45" s="594"/>
      <c r="V45" s="595"/>
      <c r="W45" s="40" t="s">
        <v>70</v>
      </c>
      <c r="X45" s="41">
        <f>IFERROR(SUM(X41:X43),"0")</f>
        <v>430</v>
      </c>
      <c r="Y45" s="41">
        <f>IFERROR(SUM(Y41:Y43),"0")</f>
        <v>431.20000000000005</v>
      </c>
      <c r="Z45" s="40"/>
      <c r="AA45" s="64"/>
      <c r="AB45" s="64"/>
      <c r="AC45" s="64"/>
    </row>
    <row r="46" spans="1:68" ht="14.25" customHeight="1" x14ac:dyDescent="0.25">
      <c r="A46" s="587" t="s">
        <v>74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63"/>
      <c r="AB46" s="63"/>
      <c r="AC46" s="63"/>
    </row>
    <row r="47" spans="1:68" ht="16.5" customHeight="1" x14ac:dyDescent="0.25">
      <c r="A47" s="60" t="s">
        <v>116</v>
      </c>
      <c r="B47" s="60" t="s">
        <v>117</v>
      </c>
      <c r="C47" s="34">
        <v>4301051820</v>
      </c>
      <c r="D47" s="582">
        <v>4680115884915</v>
      </c>
      <c r="E47" s="583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77</v>
      </c>
      <c r="L47" s="35"/>
      <c r="M47" s="36" t="s">
        <v>78</v>
      </c>
      <c r="N47" s="36"/>
      <c r="O47" s="35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7"/>
      <c r="V47" s="37"/>
      <c r="W47" s="38" t="s">
        <v>70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118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72</v>
      </c>
      <c r="Q48" s="594"/>
      <c r="R48" s="594"/>
      <c r="S48" s="594"/>
      <c r="T48" s="594"/>
      <c r="U48" s="594"/>
      <c r="V48" s="595"/>
      <c r="W48" s="40" t="s">
        <v>73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72</v>
      </c>
      <c r="Q49" s="594"/>
      <c r="R49" s="594"/>
      <c r="S49" s="594"/>
      <c r="T49" s="594"/>
      <c r="U49" s="594"/>
      <c r="V49" s="595"/>
      <c r="W49" s="40" t="s">
        <v>70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635" t="s">
        <v>119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2"/>
      <c r="AB50" s="62"/>
      <c r="AC50" s="62"/>
    </row>
    <row r="51" spans="1:68" ht="14.25" customHeight="1" x14ac:dyDescent="0.25">
      <c r="A51" s="587" t="s">
        <v>103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63"/>
      <c r="AB51" s="63"/>
      <c r="AC51" s="63"/>
    </row>
    <row r="52" spans="1:68" ht="27" customHeight="1" x14ac:dyDescent="0.25">
      <c r="A52" s="60" t="s">
        <v>120</v>
      </c>
      <c r="B52" s="60" t="s">
        <v>121</v>
      </c>
      <c r="C52" s="34">
        <v>4301012030</v>
      </c>
      <c r="D52" s="582">
        <v>4680115885882</v>
      </c>
      <c r="E52" s="583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106</v>
      </c>
      <c r="L52" s="35"/>
      <c r="M52" s="36" t="s">
        <v>78</v>
      </c>
      <c r="N52" s="36"/>
      <c r="O52" s="35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7"/>
      <c r="V52" s="37"/>
      <c r="W52" s="38" t="s">
        <v>70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122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123</v>
      </c>
      <c r="B53" s="60" t="s">
        <v>124</v>
      </c>
      <c r="C53" s="34">
        <v>4301011816</v>
      </c>
      <c r="D53" s="582">
        <v>4680115881426</v>
      </c>
      <c r="E53" s="583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106</v>
      </c>
      <c r="L53" s="35" t="s">
        <v>112</v>
      </c>
      <c r="M53" s="36" t="s">
        <v>107</v>
      </c>
      <c r="N53" s="36"/>
      <c r="O53" s="35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7"/>
      <c r="V53" s="37"/>
      <c r="W53" s="38" t="s">
        <v>70</v>
      </c>
      <c r="X53" s="56">
        <v>400</v>
      </c>
      <c r="Y53" s="53">
        <f t="shared" si="6"/>
        <v>410.40000000000003</v>
      </c>
      <c r="Z53" s="39">
        <f>IFERROR(IF(Y53=0,"",ROUNDUP(Y53/H53,0)*0.01898),"")</f>
        <v>0.72123999999999999</v>
      </c>
      <c r="AA53" s="65"/>
      <c r="AB53" s="66"/>
      <c r="AC53" s="107" t="s">
        <v>125</v>
      </c>
      <c r="AG53" s="75"/>
      <c r="AJ53" s="79" t="s">
        <v>113</v>
      </c>
      <c r="AK53" s="79">
        <v>691.2</v>
      </c>
      <c r="BB53" s="108" t="s">
        <v>1</v>
      </c>
      <c r="BM53" s="75">
        <f t="shared" si="7"/>
        <v>416.11111111111109</v>
      </c>
      <c r="BN53" s="75">
        <f t="shared" si="8"/>
        <v>426.92999999999995</v>
      </c>
      <c r="BO53" s="75">
        <f t="shared" si="9"/>
        <v>0.57870370370370372</v>
      </c>
      <c r="BP53" s="75">
        <f t="shared" si="10"/>
        <v>0.59375</v>
      </c>
    </row>
    <row r="54" spans="1:68" ht="27" customHeight="1" x14ac:dyDescent="0.25">
      <c r="A54" s="60" t="s">
        <v>126</v>
      </c>
      <c r="B54" s="60" t="s">
        <v>127</v>
      </c>
      <c r="C54" s="34">
        <v>4301011386</v>
      </c>
      <c r="D54" s="582">
        <v>4680115880283</v>
      </c>
      <c r="E54" s="583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111</v>
      </c>
      <c r="L54" s="35"/>
      <c r="M54" s="36" t="s">
        <v>107</v>
      </c>
      <c r="N54" s="36"/>
      <c r="O54" s="35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7"/>
      <c r="V54" s="37"/>
      <c r="W54" s="38" t="s">
        <v>70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128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129</v>
      </c>
      <c r="B55" s="60" t="s">
        <v>130</v>
      </c>
      <c r="C55" s="34">
        <v>4301011806</v>
      </c>
      <c r="D55" s="582">
        <v>4680115881525</v>
      </c>
      <c r="E55" s="583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111</v>
      </c>
      <c r="L55" s="35"/>
      <c r="M55" s="36" t="s">
        <v>107</v>
      </c>
      <c r="N55" s="36"/>
      <c r="O55" s="35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7"/>
      <c r="V55" s="37"/>
      <c r="W55" s="38" t="s">
        <v>70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125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131</v>
      </c>
      <c r="B56" s="60" t="s">
        <v>132</v>
      </c>
      <c r="C56" s="34">
        <v>4301011589</v>
      </c>
      <c r="D56" s="582">
        <v>4680115885899</v>
      </c>
      <c r="E56" s="583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77</v>
      </c>
      <c r="L56" s="35"/>
      <c r="M56" s="36" t="s">
        <v>93</v>
      </c>
      <c r="N56" s="36"/>
      <c r="O56" s="35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7"/>
      <c r="V56" s="37"/>
      <c r="W56" s="38" t="s">
        <v>70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133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134</v>
      </c>
      <c r="B57" s="60" t="s">
        <v>135</v>
      </c>
      <c r="C57" s="34">
        <v>4301011801</v>
      </c>
      <c r="D57" s="582">
        <v>4680115881419</v>
      </c>
      <c r="E57" s="583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111</v>
      </c>
      <c r="L57" s="35" t="s">
        <v>112</v>
      </c>
      <c r="M57" s="36" t="s">
        <v>107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7"/>
      <c r="V57" s="37"/>
      <c r="W57" s="38" t="s">
        <v>70</v>
      </c>
      <c r="X57" s="56">
        <v>540</v>
      </c>
      <c r="Y57" s="53">
        <f t="shared" si="6"/>
        <v>540</v>
      </c>
      <c r="Z57" s="39">
        <f>IFERROR(IF(Y57=0,"",ROUNDUP(Y57/H57,0)*0.00902),"")</f>
        <v>1.0824</v>
      </c>
      <c r="AA57" s="65"/>
      <c r="AB57" s="66"/>
      <c r="AC57" s="115" t="s">
        <v>136</v>
      </c>
      <c r="AG57" s="75"/>
      <c r="AJ57" s="79" t="s">
        <v>113</v>
      </c>
      <c r="AK57" s="79">
        <v>594</v>
      </c>
      <c r="BB57" s="116" t="s">
        <v>1</v>
      </c>
      <c r="BM57" s="75">
        <f t="shared" si="7"/>
        <v>565.20000000000005</v>
      </c>
      <c r="BN57" s="75">
        <f t="shared" si="8"/>
        <v>565.20000000000005</v>
      </c>
      <c r="BO57" s="75">
        <f t="shared" si="9"/>
        <v>0.90909090909090917</v>
      </c>
      <c r="BP57" s="75">
        <f t="shared" si="10"/>
        <v>0.90909090909090917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72</v>
      </c>
      <c r="Q58" s="594"/>
      <c r="R58" s="594"/>
      <c r="S58" s="594"/>
      <c r="T58" s="594"/>
      <c r="U58" s="594"/>
      <c r="V58" s="595"/>
      <c r="W58" s="40" t="s">
        <v>73</v>
      </c>
      <c r="X58" s="41">
        <f>IFERROR(X52/H52,"0")+IFERROR(X53/H53,"0")+IFERROR(X54/H54,"0")+IFERROR(X55/H55,"0")+IFERROR(X56/H56,"0")+IFERROR(X57/H57,"0")</f>
        <v>157.03703703703704</v>
      </c>
      <c r="Y58" s="41">
        <f>IFERROR(Y52/H52,"0")+IFERROR(Y53/H53,"0")+IFERROR(Y54/H54,"0")+IFERROR(Y55/H55,"0")+IFERROR(Y56/H56,"0")+IFERROR(Y57/H57,"0")</f>
        <v>158</v>
      </c>
      <c r="Z58" s="41">
        <f>IFERROR(IF(Z52="",0,Z52),"0")+IFERROR(IF(Z53="",0,Z53),"0")+IFERROR(IF(Z54="",0,Z54),"0")+IFERROR(IF(Z55="",0,Z55),"0")+IFERROR(IF(Z56="",0,Z56),"0")+IFERROR(IF(Z57="",0,Z57),"0")</f>
        <v>1.8036400000000001</v>
      </c>
      <c r="AA58" s="64"/>
      <c r="AB58" s="64"/>
      <c r="AC58" s="64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72</v>
      </c>
      <c r="Q59" s="594"/>
      <c r="R59" s="594"/>
      <c r="S59" s="594"/>
      <c r="T59" s="594"/>
      <c r="U59" s="594"/>
      <c r="V59" s="595"/>
      <c r="W59" s="40" t="s">
        <v>70</v>
      </c>
      <c r="X59" s="41">
        <f>IFERROR(SUM(X52:X57),"0")</f>
        <v>940</v>
      </c>
      <c r="Y59" s="41">
        <f>IFERROR(SUM(Y52:Y57),"0")</f>
        <v>950.40000000000009</v>
      </c>
      <c r="Z59" s="40"/>
      <c r="AA59" s="64"/>
      <c r="AB59" s="64"/>
      <c r="AC59" s="64"/>
    </row>
    <row r="60" spans="1:68" ht="14.25" customHeight="1" x14ac:dyDescent="0.25">
      <c r="A60" s="587" t="s">
        <v>137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63"/>
      <c r="AB60" s="63"/>
      <c r="AC60" s="63"/>
    </row>
    <row r="61" spans="1:68" ht="16.5" customHeight="1" x14ac:dyDescent="0.25">
      <c r="A61" s="60" t="s">
        <v>138</v>
      </c>
      <c r="B61" s="60" t="s">
        <v>139</v>
      </c>
      <c r="C61" s="34">
        <v>4301020298</v>
      </c>
      <c r="D61" s="582">
        <v>4680115881440</v>
      </c>
      <c r="E61" s="583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106</v>
      </c>
      <c r="L61" s="35"/>
      <c r="M61" s="36" t="s">
        <v>107</v>
      </c>
      <c r="N61" s="36"/>
      <c r="O61" s="35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7"/>
      <c r="V61" s="37"/>
      <c r="W61" s="38" t="s">
        <v>70</v>
      </c>
      <c r="X61" s="56">
        <v>50</v>
      </c>
      <c r="Y61" s="53">
        <f>IFERROR(IF(X61="",0,CEILING((X61/$H61),1)*$H61),"")</f>
        <v>54</v>
      </c>
      <c r="Z61" s="39">
        <f>IFERROR(IF(Y61=0,"",ROUNDUP(Y61/H61,0)*0.01898),"")</f>
        <v>9.4899999999999998E-2</v>
      </c>
      <c r="AA61" s="65"/>
      <c r="AB61" s="66"/>
      <c r="AC61" s="117" t="s">
        <v>140</v>
      </c>
      <c r="AG61" s="75"/>
      <c r="AJ61" s="79"/>
      <c r="AK61" s="79">
        <v>0</v>
      </c>
      <c r="BB61" s="118" t="s">
        <v>1</v>
      </c>
      <c r="BM61" s="75">
        <f>IFERROR(X61*I61/H61,"0")</f>
        <v>52.013888888888886</v>
      </c>
      <c r="BN61" s="75">
        <f>IFERROR(Y61*I61/H61,"0")</f>
        <v>56.17499999999999</v>
      </c>
      <c r="BO61" s="75">
        <f>IFERROR(1/J61*(X61/H61),"0")</f>
        <v>7.2337962962962965E-2</v>
      </c>
      <c r="BP61" s="75">
        <f>IFERROR(1/J61*(Y61/H61),"0")</f>
        <v>7.8125E-2</v>
      </c>
    </row>
    <row r="62" spans="1:68" ht="27" customHeight="1" x14ac:dyDescent="0.25">
      <c r="A62" s="60" t="s">
        <v>141</v>
      </c>
      <c r="B62" s="60" t="s">
        <v>142</v>
      </c>
      <c r="C62" s="34">
        <v>4301020228</v>
      </c>
      <c r="D62" s="582">
        <v>4680115882751</v>
      </c>
      <c r="E62" s="583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111</v>
      </c>
      <c r="L62" s="35"/>
      <c r="M62" s="36" t="s">
        <v>107</v>
      </c>
      <c r="N62" s="36"/>
      <c r="O62" s="35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7"/>
      <c r="V62" s="37"/>
      <c r="W62" s="38" t="s">
        <v>70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143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144</v>
      </c>
      <c r="B63" s="60" t="s">
        <v>145</v>
      </c>
      <c r="C63" s="34">
        <v>4301020358</v>
      </c>
      <c r="D63" s="582">
        <v>4680115885950</v>
      </c>
      <c r="E63" s="583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77</v>
      </c>
      <c r="L63" s="35"/>
      <c r="M63" s="36" t="s">
        <v>78</v>
      </c>
      <c r="N63" s="36"/>
      <c r="O63" s="35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7"/>
      <c r="V63" s="37"/>
      <c r="W63" s="38" t="s">
        <v>70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140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146</v>
      </c>
      <c r="B64" s="60" t="s">
        <v>147</v>
      </c>
      <c r="C64" s="34">
        <v>4301020296</v>
      </c>
      <c r="D64" s="582">
        <v>4680115881433</v>
      </c>
      <c r="E64" s="583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77</v>
      </c>
      <c r="L64" s="35" t="s">
        <v>112</v>
      </c>
      <c r="M64" s="36" t="s">
        <v>107</v>
      </c>
      <c r="N64" s="36"/>
      <c r="O64" s="35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7"/>
      <c r="V64" s="37"/>
      <c r="W64" s="38" t="s">
        <v>70</v>
      </c>
      <c r="X64" s="56">
        <v>135</v>
      </c>
      <c r="Y64" s="53">
        <f>IFERROR(IF(X64="",0,CEILING((X64/$H64),1)*$H64),"")</f>
        <v>135</v>
      </c>
      <c r="Z64" s="39">
        <f>IFERROR(IF(Y64=0,"",ROUNDUP(Y64/H64,0)*0.00651),"")</f>
        <v>0.32550000000000001</v>
      </c>
      <c r="AA64" s="65"/>
      <c r="AB64" s="66"/>
      <c r="AC64" s="123" t="s">
        <v>140</v>
      </c>
      <c r="AG64" s="75"/>
      <c r="AJ64" s="79" t="s">
        <v>113</v>
      </c>
      <c r="AK64" s="79">
        <v>491.4</v>
      </c>
      <c r="BB64" s="124" t="s">
        <v>1</v>
      </c>
      <c r="BM64" s="75">
        <f>IFERROR(X64*I64/H64,"0")</f>
        <v>144</v>
      </c>
      <c r="BN64" s="75">
        <f>IFERROR(Y64*I64/H64,"0")</f>
        <v>144</v>
      </c>
      <c r="BO64" s="75">
        <f>IFERROR(1/J64*(X64/H64),"0")</f>
        <v>0.27472527472527475</v>
      </c>
      <c r="BP64" s="75">
        <f>IFERROR(1/J64*(Y64/H64),"0")</f>
        <v>0.27472527472527475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72</v>
      </c>
      <c r="Q65" s="594"/>
      <c r="R65" s="594"/>
      <c r="S65" s="594"/>
      <c r="T65" s="594"/>
      <c r="U65" s="594"/>
      <c r="V65" s="595"/>
      <c r="W65" s="40" t="s">
        <v>73</v>
      </c>
      <c r="X65" s="41">
        <f>IFERROR(X61/H61,"0")+IFERROR(X62/H62,"0")+IFERROR(X63/H63,"0")+IFERROR(X64/H64,"0")</f>
        <v>54.629629629629633</v>
      </c>
      <c r="Y65" s="41">
        <f>IFERROR(Y61/H61,"0")+IFERROR(Y62/H62,"0")+IFERROR(Y63/H63,"0")+IFERROR(Y64/H64,"0")</f>
        <v>55</v>
      </c>
      <c r="Z65" s="41">
        <f>IFERROR(IF(Z61="",0,Z61),"0")+IFERROR(IF(Z62="",0,Z62),"0")+IFERROR(IF(Z63="",0,Z63),"0")+IFERROR(IF(Z64="",0,Z64),"0")</f>
        <v>0.4204</v>
      </c>
      <c r="AA65" s="64"/>
      <c r="AB65" s="64"/>
      <c r="AC65" s="64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72</v>
      </c>
      <c r="Q66" s="594"/>
      <c r="R66" s="594"/>
      <c r="S66" s="594"/>
      <c r="T66" s="594"/>
      <c r="U66" s="594"/>
      <c r="V66" s="595"/>
      <c r="W66" s="40" t="s">
        <v>70</v>
      </c>
      <c r="X66" s="41">
        <f>IFERROR(SUM(X61:X64),"0")</f>
        <v>185</v>
      </c>
      <c r="Y66" s="41">
        <f>IFERROR(SUM(Y61:Y64),"0")</f>
        <v>189</v>
      </c>
      <c r="Z66" s="40"/>
      <c r="AA66" s="64"/>
      <c r="AB66" s="64"/>
      <c r="AC66" s="64"/>
    </row>
    <row r="67" spans="1:68" ht="14.25" customHeight="1" x14ac:dyDescent="0.25">
      <c r="A67" s="587" t="s">
        <v>64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63"/>
      <c r="AB67" s="63"/>
      <c r="AC67" s="63"/>
    </row>
    <row r="68" spans="1:68" ht="27" customHeight="1" x14ac:dyDescent="0.25">
      <c r="A68" s="60" t="s">
        <v>148</v>
      </c>
      <c r="B68" s="60" t="s">
        <v>149</v>
      </c>
      <c r="C68" s="34">
        <v>4301031243</v>
      </c>
      <c r="D68" s="582">
        <v>4680115885073</v>
      </c>
      <c r="E68" s="583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67</v>
      </c>
      <c r="L68" s="35"/>
      <c r="M68" s="36" t="s">
        <v>68</v>
      </c>
      <c r="N68" s="36"/>
      <c r="O68" s="35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7"/>
      <c r="V68" s="37"/>
      <c r="W68" s="38" t="s">
        <v>70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150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151</v>
      </c>
      <c r="B69" s="60" t="s">
        <v>152</v>
      </c>
      <c r="C69" s="34">
        <v>4301031241</v>
      </c>
      <c r="D69" s="582">
        <v>4680115885059</v>
      </c>
      <c r="E69" s="583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67</v>
      </c>
      <c r="L69" s="35"/>
      <c r="M69" s="36" t="s">
        <v>68</v>
      </c>
      <c r="N69" s="36"/>
      <c r="O69" s="35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7"/>
      <c r="V69" s="37"/>
      <c r="W69" s="38" t="s">
        <v>70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153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154</v>
      </c>
      <c r="B70" s="60" t="s">
        <v>155</v>
      </c>
      <c r="C70" s="34">
        <v>4301031316</v>
      </c>
      <c r="D70" s="582">
        <v>4680115885097</v>
      </c>
      <c r="E70" s="583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67</v>
      </c>
      <c r="L70" s="35"/>
      <c r="M70" s="36" t="s">
        <v>68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7"/>
      <c r="V70" s="37"/>
      <c r="W70" s="38" t="s">
        <v>70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156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72</v>
      </c>
      <c r="Q71" s="594"/>
      <c r="R71" s="594"/>
      <c r="S71" s="594"/>
      <c r="T71" s="594"/>
      <c r="U71" s="594"/>
      <c r="V71" s="595"/>
      <c r="W71" s="40" t="s">
        <v>73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72</v>
      </c>
      <c r="Q72" s="594"/>
      <c r="R72" s="594"/>
      <c r="S72" s="594"/>
      <c r="T72" s="594"/>
      <c r="U72" s="594"/>
      <c r="V72" s="595"/>
      <c r="W72" s="40" t="s">
        <v>70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87" t="s">
        <v>74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63"/>
      <c r="AB73" s="63"/>
      <c r="AC73" s="63"/>
    </row>
    <row r="74" spans="1:68" ht="16.5" customHeight="1" x14ac:dyDescent="0.25">
      <c r="A74" s="60" t="s">
        <v>157</v>
      </c>
      <c r="B74" s="60" t="s">
        <v>158</v>
      </c>
      <c r="C74" s="34">
        <v>4301051838</v>
      </c>
      <c r="D74" s="582">
        <v>4680115881891</v>
      </c>
      <c r="E74" s="583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106</v>
      </c>
      <c r="L74" s="35"/>
      <c r="M74" s="36" t="s">
        <v>78</v>
      </c>
      <c r="N74" s="36"/>
      <c r="O74" s="35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7"/>
      <c r="V74" s="37"/>
      <c r="W74" s="38" t="s">
        <v>70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159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160</v>
      </c>
      <c r="B75" s="60" t="s">
        <v>161</v>
      </c>
      <c r="C75" s="34">
        <v>4301051846</v>
      </c>
      <c r="D75" s="582">
        <v>4680115885769</v>
      </c>
      <c r="E75" s="583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106</v>
      </c>
      <c r="L75" s="35"/>
      <c r="M75" s="36" t="s">
        <v>78</v>
      </c>
      <c r="N75" s="36"/>
      <c r="O75" s="35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7"/>
      <c r="V75" s="37"/>
      <c r="W75" s="38" t="s">
        <v>70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162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163</v>
      </c>
      <c r="B76" s="60" t="s">
        <v>164</v>
      </c>
      <c r="C76" s="34">
        <v>4301051927</v>
      </c>
      <c r="D76" s="582">
        <v>4680115884410</v>
      </c>
      <c r="E76" s="583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106</v>
      </c>
      <c r="L76" s="35"/>
      <c r="M76" s="36" t="s">
        <v>78</v>
      </c>
      <c r="N76" s="36"/>
      <c r="O76" s="35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7"/>
      <c r="V76" s="37"/>
      <c r="W76" s="38" t="s">
        <v>70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165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166</v>
      </c>
      <c r="B77" s="60" t="s">
        <v>167</v>
      </c>
      <c r="C77" s="34">
        <v>4301051837</v>
      </c>
      <c r="D77" s="582">
        <v>4680115884311</v>
      </c>
      <c r="E77" s="583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77</v>
      </c>
      <c r="L77" s="35"/>
      <c r="M77" s="36" t="s">
        <v>78</v>
      </c>
      <c r="N77" s="36"/>
      <c r="O77" s="35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7"/>
      <c r="V77" s="37"/>
      <c r="W77" s="38" t="s">
        <v>70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159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168</v>
      </c>
      <c r="B78" s="60" t="s">
        <v>169</v>
      </c>
      <c r="C78" s="34">
        <v>4301051844</v>
      </c>
      <c r="D78" s="582">
        <v>4680115885929</v>
      </c>
      <c r="E78" s="583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77</v>
      </c>
      <c r="L78" s="35"/>
      <c r="M78" s="36" t="s">
        <v>78</v>
      </c>
      <c r="N78" s="36"/>
      <c r="O78" s="35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7"/>
      <c r="V78" s="37"/>
      <c r="W78" s="38" t="s">
        <v>70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162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170</v>
      </c>
      <c r="B79" s="60" t="s">
        <v>171</v>
      </c>
      <c r="C79" s="34">
        <v>4301051929</v>
      </c>
      <c r="D79" s="582">
        <v>4680115884403</v>
      </c>
      <c r="E79" s="583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77</v>
      </c>
      <c r="L79" s="35"/>
      <c r="M79" s="36" t="s">
        <v>78</v>
      </c>
      <c r="N79" s="36"/>
      <c r="O79" s="35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7"/>
      <c r="V79" s="37"/>
      <c r="W79" s="38" t="s">
        <v>70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165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72</v>
      </c>
      <c r="Q80" s="594"/>
      <c r="R80" s="594"/>
      <c r="S80" s="594"/>
      <c r="T80" s="594"/>
      <c r="U80" s="594"/>
      <c r="V80" s="595"/>
      <c r="W80" s="40" t="s">
        <v>73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72</v>
      </c>
      <c r="Q81" s="594"/>
      <c r="R81" s="594"/>
      <c r="S81" s="594"/>
      <c r="T81" s="594"/>
      <c r="U81" s="594"/>
      <c r="V81" s="595"/>
      <c r="W81" s="40" t="s">
        <v>70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87" t="s">
        <v>172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63"/>
      <c r="AB82" s="63"/>
      <c r="AC82" s="63"/>
    </row>
    <row r="83" spans="1:68" ht="27" customHeight="1" x14ac:dyDescent="0.25">
      <c r="A83" s="60" t="s">
        <v>173</v>
      </c>
      <c r="B83" s="60" t="s">
        <v>174</v>
      </c>
      <c r="C83" s="34">
        <v>4301060455</v>
      </c>
      <c r="D83" s="582">
        <v>4680115881532</v>
      </c>
      <c r="E83" s="583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106</v>
      </c>
      <c r="L83" s="35"/>
      <c r="M83" s="36" t="s">
        <v>93</v>
      </c>
      <c r="N83" s="36"/>
      <c r="O83" s="35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7"/>
      <c r="V83" s="37"/>
      <c r="W83" s="38" t="s">
        <v>70</v>
      </c>
      <c r="X83" s="56">
        <v>20</v>
      </c>
      <c r="Y83" s="53">
        <f>IFERROR(IF(X83="",0,CEILING((X83/$H83),1)*$H83),"")</f>
        <v>23.4</v>
      </c>
      <c r="Z83" s="39">
        <f>IFERROR(IF(Y83=0,"",ROUNDUP(Y83/H83,0)*0.01898),"")</f>
        <v>5.6940000000000004E-2</v>
      </c>
      <c r="AA83" s="65"/>
      <c r="AB83" s="66"/>
      <c r="AC83" s="143" t="s">
        <v>175</v>
      </c>
      <c r="AG83" s="75"/>
      <c r="AJ83" s="79"/>
      <c r="AK83" s="79">
        <v>0</v>
      </c>
      <c r="BB83" s="144" t="s">
        <v>1</v>
      </c>
      <c r="BM83" s="75">
        <f>IFERROR(X83*I83/H83,"0")</f>
        <v>21.115384615384613</v>
      </c>
      <c r="BN83" s="75">
        <f>IFERROR(Y83*I83/H83,"0")</f>
        <v>24.704999999999998</v>
      </c>
      <c r="BO83" s="75">
        <f>IFERROR(1/J83*(X83/H83),"0")</f>
        <v>4.0064102564102567E-2</v>
      </c>
      <c r="BP83" s="75">
        <f>IFERROR(1/J83*(Y83/H83),"0")</f>
        <v>4.6875E-2</v>
      </c>
    </row>
    <row r="84" spans="1:68" ht="27" customHeight="1" x14ac:dyDescent="0.25">
      <c r="A84" s="60" t="s">
        <v>176</v>
      </c>
      <c r="B84" s="60" t="s">
        <v>177</v>
      </c>
      <c r="C84" s="34">
        <v>4301060351</v>
      </c>
      <c r="D84" s="582">
        <v>4680115881464</v>
      </c>
      <c r="E84" s="583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111</v>
      </c>
      <c r="L84" s="35"/>
      <c r="M84" s="36" t="s">
        <v>78</v>
      </c>
      <c r="N84" s="36"/>
      <c r="O84" s="35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7"/>
      <c r="V84" s="37"/>
      <c r="W84" s="38" t="s">
        <v>70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178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72</v>
      </c>
      <c r="Q85" s="594"/>
      <c r="R85" s="594"/>
      <c r="S85" s="594"/>
      <c r="T85" s="594"/>
      <c r="U85" s="594"/>
      <c r="V85" s="595"/>
      <c r="W85" s="40" t="s">
        <v>73</v>
      </c>
      <c r="X85" s="41">
        <f>IFERROR(X83/H83,"0")+IFERROR(X84/H84,"0")</f>
        <v>2.5641025641025643</v>
      </c>
      <c r="Y85" s="41">
        <f>IFERROR(Y83/H83,"0")+IFERROR(Y84/H84,"0")</f>
        <v>3</v>
      </c>
      <c r="Z85" s="41">
        <f>IFERROR(IF(Z83="",0,Z83),"0")+IFERROR(IF(Z84="",0,Z84),"0")</f>
        <v>5.6940000000000004E-2</v>
      </c>
      <c r="AA85" s="64"/>
      <c r="AB85" s="64"/>
      <c r="AC85" s="64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72</v>
      </c>
      <c r="Q86" s="594"/>
      <c r="R86" s="594"/>
      <c r="S86" s="594"/>
      <c r="T86" s="594"/>
      <c r="U86" s="594"/>
      <c r="V86" s="595"/>
      <c r="W86" s="40" t="s">
        <v>70</v>
      </c>
      <c r="X86" s="41">
        <f>IFERROR(SUM(X83:X84),"0")</f>
        <v>20</v>
      </c>
      <c r="Y86" s="41">
        <f>IFERROR(SUM(Y83:Y84),"0")</f>
        <v>23.4</v>
      </c>
      <c r="Z86" s="40"/>
      <c r="AA86" s="64"/>
      <c r="AB86" s="64"/>
      <c r="AC86" s="64"/>
    </row>
    <row r="87" spans="1:68" ht="16.5" customHeight="1" x14ac:dyDescent="0.25">
      <c r="A87" s="635" t="s">
        <v>179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2"/>
      <c r="AB87" s="62"/>
      <c r="AC87" s="62"/>
    </row>
    <row r="88" spans="1:68" ht="14.25" customHeight="1" x14ac:dyDescent="0.25">
      <c r="A88" s="587" t="s">
        <v>103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63"/>
      <c r="AB88" s="63"/>
      <c r="AC88" s="63"/>
    </row>
    <row r="89" spans="1:68" ht="27" customHeight="1" x14ac:dyDescent="0.25">
      <c r="A89" s="60" t="s">
        <v>180</v>
      </c>
      <c r="B89" s="60" t="s">
        <v>181</v>
      </c>
      <c r="C89" s="34">
        <v>4301011468</v>
      </c>
      <c r="D89" s="582">
        <v>4680115881327</v>
      </c>
      <c r="E89" s="583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106</v>
      </c>
      <c r="L89" s="35"/>
      <c r="M89" s="36" t="s">
        <v>93</v>
      </c>
      <c r="N89" s="36"/>
      <c r="O89" s="35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7"/>
      <c r="V89" s="37"/>
      <c r="W89" s="38" t="s">
        <v>70</v>
      </c>
      <c r="X89" s="56">
        <v>300</v>
      </c>
      <c r="Y89" s="53">
        <f>IFERROR(IF(X89="",0,CEILING((X89/$H89),1)*$H89),"")</f>
        <v>302.40000000000003</v>
      </c>
      <c r="Z89" s="39">
        <f>IFERROR(IF(Y89=0,"",ROUNDUP(Y89/H89,0)*0.01898),"")</f>
        <v>0.53144000000000002</v>
      </c>
      <c r="AA89" s="65"/>
      <c r="AB89" s="66"/>
      <c r="AC89" s="147" t="s">
        <v>182</v>
      </c>
      <c r="AG89" s="75"/>
      <c r="AJ89" s="79"/>
      <c r="AK89" s="79">
        <v>0</v>
      </c>
      <c r="BB89" s="148" t="s">
        <v>1</v>
      </c>
      <c r="BM89" s="75">
        <f>IFERROR(X89*I89/H89,"0")</f>
        <v>312.08333333333331</v>
      </c>
      <c r="BN89" s="75">
        <f>IFERROR(Y89*I89/H89,"0")</f>
        <v>314.58000000000004</v>
      </c>
      <c r="BO89" s="75">
        <f>IFERROR(1/J89*(X89/H89),"0")</f>
        <v>0.43402777777777773</v>
      </c>
      <c r="BP89" s="75">
        <f>IFERROR(1/J89*(Y89/H89),"0")</f>
        <v>0.4375</v>
      </c>
    </row>
    <row r="90" spans="1:68" ht="16.5" customHeight="1" x14ac:dyDescent="0.25">
      <c r="A90" s="60" t="s">
        <v>183</v>
      </c>
      <c r="B90" s="60" t="s">
        <v>184</v>
      </c>
      <c r="C90" s="34">
        <v>4301011476</v>
      </c>
      <c r="D90" s="582">
        <v>4680115881518</v>
      </c>
      <c r="E90" s="583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111</v>
      </c>
      <c r="L90" s="35"/>
      <c r="M90" s="36" t="s">
        <v>78</v>
      </c>
      <c r="N90" s="36"/>
      <c r="O90" s="35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7"/>
      <c r="V90" s="37"/>
      <c r="W90" s="38" t="s">
        <v>70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182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185</v>
      </c>
      <c r="B91" s="60" t="s">
        <v>186</v>
      </c>
      <c r="C91" s="34">
        <v>4301011443</v>
      </c>
      <c r="D91" s="582">
        <v>4680115881303</v>
      </c>
      <c r="E91" s="583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111</v>
      </c>
      <c r="L91" s="35" t="s">
        <v>112</v>
      </c>
      <c r="M91" s="36" t="s">
        <v>93</v>
      </c>
      <c r="N91" s="36"/>
      <c r="O91" s="35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7"/>
      <c r="V91" s="37"/>
      <c r="W91" s="38" t="s">
        <v>70</v>
      </c>
      <c r="X91" s="56">
        <v>540</v>
      </c>
      <c r="Y91" s="53">
        <f>IFERROR(IF(X91="",0,CEILING((X91/$H91),1)*$H91),"")</f>
        <v>540</v>
      </c>
      <c r="Z91" s="39">
        <f>IFERROR(IF(Y91=0,"",ROUNDUP(Y91/H91,0)*0.00902),"")</f>
        <v>1.0824</v>
      </c>
      <c r="AA91" s="65"/>
      <c r="AB91" s="66"/>
      <c r="AC91" s="151" t="s">
        <v>182</v>
      </c>
      <c r="AG91" s="75"/>
      <c r="AJ91" s="79" t="s">
        <v>113</v>
      </c>
      <c r="AK91" s="79">
        <v>594</v>
      </c>
      <c r="BB91" s="152" t="s">
        <v>1</v>
      </c>
      <c r="BM91" s="75">
        <f>IFERROR(X91*I91/H91,"0")</f>
        <v>565.20000000000005</v>
      </c>
      <c r="BN91" s="75">
        <f>IFERROR(Y91*I91/H91,"0")</f>
        <v>565.20000000000005</v>
      </c>
      <c r="BO91" s="75">
        <f>IFERROR(1/J91*(X91/H91),"0")</f>
        <v>0.90909090909090917</v>
      </c>
      <c r="BP91" s="75">
        <f>IFERROR(1/J91*(Y91/H91),"0")</f>
        <v>0.90909090909090917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72</v>
      </c>
      <c r="Q92" s="594"/>
      <c r="R92" s="594"/>
      <c r="S92" s="594"/>
      <c r="T92" s="594"/>
      <c r="U92" s="594"/>
      <c r="V92" s="595"/>
      <c r="W92" s="40" t="s">
        <v>73</v>
      </c>
      <c r="X92" s="41">
        <f>IFERROR(X89/H89,"0")+IFERROR(X90/H90,"0")+IFERROR(X91/H91,"0")</f>
        <v>147.77777777777777</v>
      </c>
      <c r="Y92" s="41">
        <f>IFERROR(Y89/H89,"0")+IFERROR(Y90/H90,"0")+IFERROR(Y91/H91,"0")</f>
        <v>148</v>
      </c>
      <c r="Z92" s="41">
        <f>IFERROR(IF(Z89="",0,Z89),"0")+IFERROR(IF(Z90="",0,Z90),"0")+IFERROR(IF(Z91="",0,Z91),"0")</f>
        <v>1.6138400000000002</v>
      </c>
      <c r="AA92" s="64"/>
      <c r="AB92" s="64"/>
      <c r="AC92" s="64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72</v>
      </c>
      <c r="Q93" s="594"/>
      <c r="R93" s="594"/>
      <c r="S93" s="594"/>
      <c r="T93" s="594"/>
      <c r="U93" s="594"/>
      <c r="V93" s="595"/>
      <c r="W93" s="40" t="s">
        <v>70</v>
      </c>
      <c r="X93" s="41">
        <f>IFERROR(SUM(X89:X91),"0")</f>
        <v>840</v>
      </c>
      <c r="Y93" s="41">
        <f>IFERROR(SUM(Y89:Y91),"0")</f>
        <v>842.40000000000009</v>
      </c>
      <c r="Z93" s="40"/>
      <c r="AA93" s="64"/>
      <c r="AB93" s="64"/>
      <c r="AC93" s="64"/>
    </row>
    <row r="94" spans="1:68" ht="14.25" customHeight="1" x14ac:dyDescent="0.25">
      <c r="A94" s="587" t="s">
        <v>74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63"/>
      <c r="AB94" s="63"/>
      <c r="AC94" s="63"/>
    </row>
    <row r="95" spans="1:68" ht="16.5" customHeight="1" x14ac:dyDescent="0.25">
      <c r="A95" s="60" t="s">
        <v>187</v>
      </c>
      <c r="B95" s="60" t="s">
        <v>188</v>
      </c>
      <c r="C95" s="34">
        <v>4301051712</v>
      </c>
      <c r="D95" s="582">
        <v>4607091386967</v>
      </c>
      <c r="E95" s="583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/>
      <c r="M95" s="36" t="s">
        <v>93</v>
      </c>
      <c r="N95" s="36"/>
      <c r="O95" s="35">
        <v>45</v>
      </c>
      <c r="P95" s="652" t="s">
        <v>189</v>
      </c>
      <c r="Q95" s="580"/>
      <c r="R95" s="580"/>
      <c r="S95" s="580"/>
      <c r="T95" s="581"/>
      <c r="U95" s="37"/>
      <c r="V95" s="37"/>
      <c r="W95" s="38" t="s">
        <v>70</v>
      </c>
      <c r="X95" s="56">
        <v>250</v>
      </c>
      <c r="Y95" s="53">
        <f t="shared" ref="Y95:Y100" si="16">IFERROR(IF(X95="",0,CEILING((X95/$H95),1)*$H95),"")</f>
        <v>251.1</v>
      </c>
      <c r="Z95" s="39">
        <f>IFERROR(IF(Y95=0,"",ROUNDUP(Y95/H95,0)*0.01898),"")</f>
        <v>0.58838000000000001</v>
      </c>
      <c r="AA95" s="65"/>
      <c r="AB95" s="66"/>
      <c r="AC95" s="153" t="s">
        <v>190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266.01851851851853</v>
      </c>
      <c r="BN95" s="75">
        <f t="shared" ref="BN95:BN100" si="18">IFERROR(Y95*I95/H95,"0")</f>
        <v>267.18900000000002</v>
      </c>
      <c r="BO95" s="75">
        <f t="shared" ref="BO95:BO100" si="19">IFERROR(1/J95*(X95/H95),"0")</f>
        <v>0.48225308641975312</v>
      </c>
      <c r="BP95" s="75">
        <f t="shared" ref="BP95:BP100" si="20">IFERROR(1/J95*(Y95/H95),"0")</f>
        <v>0.484375</v>
      </c>
    </row>
    <row r="96" spans="1:68" ht="16.5" customHeight="1" x14ac:dyDescent="0.25">
      <c r="A96" s="60" t="s">
        <v>187</v>
      </c>
      <c r="B96" s="60" t="s">
        <v>191</v>
      </c>
      <c r="C96" s="34">
        <v>4301051437</v>
      </c>
      <c r="D96" s="582">
        <v>4607091386967</v>
      </c>
      <c r="E96" s="583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106</v>
      </c>
      <c r="L96" s="35"/>
      <c r="M96" s="36" t="s">
        <v>78</v>
      </c>
      <c r="N96" s="36"/>
      <c r="O96" s="35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7"/>
      <c r="V96" s="37"/>
      <c r="W96" s="38" t="s">
        <v>70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192</v>
      </c>
      <c r="B97" s="60" t="s">
        <v>193</v>
      </c>
      <c r="C97" s="34">
        <v>4301051788</v>
      </c>
      <c r="D97" s="582">
        <v>4680115884953</v>
      </c>
      <c r="E97" s="583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77</v>
      </c>
      <c r="L97" s="35"/>
      <c r="M97" s="36" t="s">
        <v>78</v>
      </c>
      <c r="N97" s="36"/>
      <c r="O97" s="35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7"/>
      <c r="V97" s="37"/>
      <c r="W97" s="38" t="s">
        <v>70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194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customHeight="1" x14ac:dyDescent="0.25">
      <c r="A98" s="60" t="s">
        <v>195</v>
      </c>
      <c r="B98" s="60" t="s">
        <v>196</v>
      </c>
      <c r="C98" s="34">
        <v>4301051718</v>
      </c>
      <c r="D98" s="582">
        <v>4607091385731</v>
      </c>
      <c r="E98" s="583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77</v>
      </c>
      <c r="L98" s="35"/>
      <c r="M98" s="36" t="s">
        <v>93</v>
      </c>
      <c r="N98" s="36"/>
      <c r="O98" s="35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7"/>
      <c r="V98" s="37"/>
      <c r="W98" s="38" t="s">
        <v>70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190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195</v>
      </c>
      <c r="B99" s="60" t="s">
        <v>197</v>
      </c>
      <c r="C99" s="34">
        <v>4301052039</v>
      </c>
      <c r="D99" s="582">
        <v>4607091385731</v>
      </c>
      <c r="E99" s="583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77</v>
      </c>
      <c r="L99" s="35"/>
      <c r="M99" s="36" t="s">
        <v>78</v>
      </c>
      <c r="N99" s="36"/>
      <c r="O99" s="35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7"/>
      <c r="V99" s="37"/>
      <c r="W99" s="38" t="s">
        <v>70</v>
      </c>
      <c r="X99" s="56">
        <v>495</v>
      </c>
      <c r="Y99" s="53">
        <f t="shared" si="16"/>
        <v>496.8</v>
      </c>
      <c r="Z99" s="39">
        <f>IFERROR(IF(Y99=0,"",ROUNDUP(Y99/H99,0)*0.00651),"")</f>
        <v>1.19784</v>
      </c>
      <c r="AA99" s="65"/>
      <c r="AB99" s="66"/>
      <c r="AC99" s="161" t="s">
        <v>198</v>
      </c>
      <c r="AG99" s="75"/>
      <c r="AJ99" s="79"/>
      <c r="AK99" s="79">
        <v>0</v>
      </c>
      <c r="BB99" s="162" t="s">
        <v>1</v>
      </c>
      <c r="BM99" s="75">
        <f t="shared" si="17"/>
        <v>541.19999999999993</v>
      </c>
      <c r="BN99" s="75">
        <f t="shared" si="18"/>
        <v>543.16800000000001</v>
      </c>
      <c r="BO99" s="75">
        <f t="shared" si="19"/>
        <v>1.0073260073260073</v>
      </c>
      <c r="BP99" s="75">
        <f t="shared" si="20"/>
        <v>1.0109890109890112</v>
      </c>
    </row>
    <row r="100" spans="1:68" ht="16.5" customHeight="1" x14ac:dyDescent="0.25">
      <c r="A100" s="60" t="s">
        <v>199</v>
      </c>
      <c r="B100" s="60" t="s">
        <v>200</v>
      </c>
      <c r="C100" s="34">
        <v>4301051438</v>
      </c>
      <c r="D100" s="582">
        <v>4680115880894</v>
      </c>
      <c r="E100" s="583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77</v>
      </c>
      <c r="L100" s="35"/>
      <c r="M100" s="36" t="s">
        <v>78</v>
      </c>
      <c r="N100" s="36"/>
      <c r="O100" s="35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7"/>
      <c r="V100" s="37"/>
      <c r="W100" s="38" t="s">
        <v>70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201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72</v>
      </c>
      <c r="Q101" s="594"/>
      <c r="R101" s="594"/>
      <c r="S101" s="594"/>
      <c r="T101" s="594"/>
      <c r="U101" s="594"/>
      <c r="V101" s="595"/>
      <c r="W101" s="40" t="s">
        <v>73</v>
      </c>
      <c r="X101" s="41">
        <f>IFERROR(X95/H95,"0")+IFERROR(X96/H96,"0")+IFERROR(X97/H97,"0")+IFERROR(X98/H98,"0")+IFERROR(X99/H99,"0")+IFERROR(X100/H100,"0")</f>
        <v>214.19753086419752</v>
      </c>
      <c r="Y101" s="41">
        <f>IFERROR(Y95/H95,"0")+IFERROR(Y96/H96,"0")+IFERROR(Y97/H97,"0")+IFERROR(Y98/H98,"0")+IFERROR(Y99/H99,"0")+IFERROR(Y100/H100,"0")</f>
        <v>215</v>
      </c>
      <c r="Z101" s="41">
        <f>IFERROR(IF(Z95="",0,Z95),"0")+IFERROR(IF(Z96="",0,Z96),"0")+IFERROR(IF(Z97="",0,Z97),"0")+IFERROR(IF(Z98="",0,Z98),"0")+IFERROR(IF(Z99="",0,Z99),"0")+IFERROR(IF(Z100="",0,Z100),"0")</f>
        <v>1.7862200000000001</v>
      </c>
      <c r="AA101" s="64"/>
      <c r="AB101" s="64"/>
      <c r="AC101" s="64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72</v>
      </c>
      <c r="Q102" s="594"/>
      <c r="R102" s="594"/>
      <c r="S102" s="594"/>
      <c r="T102" s="594"/>
      <c r="U102" s="594"/>
      <c r="V102" s="595"/>
      <c r="W102" s="40" t="s">
        <v>70</v>
      </c>
      <c r="X102" s="41">
        <f>IFERROR(SUM(X95:X100),"0")</f>
        <v>745</v>
      </c>
      <c r="Y102" s="41">
        <f>IFERROR(SUM(Y95:Y100),"0")</f>
        <v>747.9</v>
      </c>
      <c r="Z102" s="40"/>
      <c r="AA102" s="64"/>
      <c r="AB102" s="64"/>
      <c r="AC102" s="64"/>
    </row>
    <row r="103" spans="1:68" ht="16.5" customHeight="1" x14ac:dyDescent="0.25">
      <c r="A103" s="635" t="s">
        <v>202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62"/>
      <c r="AB103" s="62"/>
      <c r="AC103" s="62"/>
    </row>
    <row r="104" spans="1:68" ht="14.25" customHeight="1" x14ac:dyDescent="0.25">
      <c r="A104" s="587" t="s">
        <v>103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63"/>
      <c r="AB104" s="63"/>
      <c r="AC104" s="63"/>
    </row>
    <row r="105" spans="1:68" ht="16.5" customHeight="1" x14ac:dyDescent="0.25">
      <c r="A105" s="60" t="s">
        <v>203</v>
      </c>
      <c r="B105" s="60" t="s">
        <v>204</v>
      </c>
      <c r="C105" s="34">
        <v>4301011514</v>
      </c>
      <c r="D105" s="582">
        <v>4680115882133</v>
      </c>
      <c r="E105" s="583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106</v>
      </c>
      <c r="L105" s="35"/>
      <c r="M105" s="36" t="s">
        <v>107</v>
      </c>
      <c r="N105" s="36"/>
      <c r="O105" s="35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7"/>
      <c r="V105" s="37"/>
      <c r="W105" s="38" t="s">
        <v>70</v>
      </c>
      <c r="X105" s="56">
        <v>50</v>
      </c>
      <c r="Y105" s="53">
        <f>IFERROR(IF(X105="",0,CEILING((X105/$H105),1)*$H105),"")</f>
        <v>54</v>
      </c>
      <c r="Z105" s="39">
        <f>IFERROR(IF(Y105=0,"",ROUNDUP(Y105/H105,0)*0.01898),"")</f>
        <v>9.4899999999999998E-2</v>
      </c>
      <c r="AA105" s="65"/>
      <c r="AB105" s="66"/>
      <c r="AC105" s="165" t="s">
        <v>205</v>
      </c>
      <c r="AG105" s="75"/>
      <c r="AJ105" s="79"/>
      <c r="AK105" s="79">
        <v>0</v>
      </c>
      <c r="BB105" s="166" t="s">
        <v>1</v>
      </c>
      <c r="BM105" s="75">
        <f>IFERROR(X105*I105/H105,"0")</f>
        <v>52.013888888888886</v>
      </c>
      <c r="BN105" s="75">
        <f>IFERROR(Y105*I105/H105,"0")</f>
        <v>56.17499999999999</v>
      </c>
      <c r="BO105" s="75">
        <f>IFERROR(1/J105*(X105/H105),"0")</f>
        <v>7.2337962962962965E-2</v>
      </c>
      <c r="BP105" s="75">
        <f>IFERROR(1/J105*(Y105/H105),"0")</f>
        <v>7.8125E-2</v>
      </c>
    </row>
    <row r="106" spans="1:68" ht="16.5" customHeight="1" x14ac:dyDescent="0.25">
      <c r="A106" s="60" t="s">
        <v>206</v>
      </c>
      <c r="B106" s="60" t="s">
        <v>207</v>
      </c>
      <c r="C106" s="34">
        <v>4301011417</v>
      </c>
      <c r="D106" s="582">
        <v>4680115880269</v>
      </c>
      <c r="E106" s="583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111</v>
      </c>
      <c r="L106" s="35"/>
      <c r="M106" s="36" t="s">
        <v>78</v>
      </c>
      <c r="N106" s="36"/>
      <c r="O106" s="35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7"/>
      <c r="V106" s="37"/>
      <c r="W106" s="38" t="s">
        <v>70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205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208</v>
      </c>
      <c r="B107" s="60" t="s">
        <v>209</v>
      </c>
      <c r="C107" s="34">
        <v>4301011415</v>
      </c>
      <c r="D107" s="582">
        <v>4680115880429</v>
      </c>
      <c r="E107" s="583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111</v>
      </c>
      <c r="L107" s="35"/>
      <c r="M107" s="36" t="s">
        <v>78</v>
      </c>
      <c r="N107" s="36"/>
      <c r="O107" s="35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7"/>
      <c r="V107" s="37"/>
      <c r="W107" s="38" t="s">
        <v>70</v>
      </c>
      <c r="X107" s="56">
        <v>765</v>
      </c>
      <c r="Y107" s="53">
        <f>IFERROR(IF(X107="",0,CEILING((X107/$H107),1)*$H107),"")</f>
        <v>765</v>
      </c>
      <c r="Z107" s="39">
        <f>IFERROR(IF(Y107=0,"",ROUNDUP(Y107/H107,0)*0.00902),"")</f>
        <v>1.5334000000000001</v>
      </c>
      <c r="AA107" s="65"/>
      <c r="AB107" s="66"/>
      <c r="AC107" s="169" t="s">
        <v>205</v>
      </c>
      <c r="AG107" s="75"/>
      <c r="AJ107" s="79"/>
      <c r="AK107" s="79">
        <v>0</v>
      </c>
      <c r="BB107" s="170" t="s">
        <v>1</v>
      </c>
      <c r="BM107" s="75">
        <f>IFERROR(X107*I107/H107,"0")</f>
        <v>800.7</v>
      </c>
      <c r="BN107" s="75">
        <f>IFERROR(Y107*I107/H107,"0")</f>
        <v>800.7</v>
      </c>
      <c r="BO107" s="75">
        <f>IFERROR(1/J107*(X107/H107),"0")</f>
        <v>1.2878787878787878</v>
      </c>
      <c r="BP107" s="75">
        <f>IFERROR(1/J107*(Y107/H107),"0")</f>
        <v>1.2878787878787878</v>
      </c>
    </row>
    <row r="108" spans="1:68" ht="16.5" customHeight="1" x14ac:dyDescent="0.25">
      <c r="A108" s="60" t="s">
        <v>210</v>
      </c>
      <c r="B108" s="60" t="s">
        <v>211</v>
      </c>
      <c r="C108" s="34">
        <v>4301011462</v>
      </c>
      <c r="D108" s="582">
        <v>4680115881457</v>
      </c>
      <c r="E108" s="583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111</v>
      </c>
      <c r="L108" s="35"/>
      <c r="M108" s="36" t="s">
        <v>78</v>
      </c>
      <c r="N108" s="36"/>
      <c r="O108" s="35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7"/>
      <c r="V108" s="37"/>
      <c r="W108" s="38" t="s">
        <v>70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205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72</v>
      </c>
      <c r="Q109" s="594"/>
      <c r="R109" s="594"/>
      <c r="S109" s="594"/>
      <c r="T109" s="594"/>
      <c r="U109" s="594"/>
      <c r="V109" s="595"/>
      <c r="W109" s="40" t="s">
        <v>73</v>
      </c>
      <c r="X109" s="41">
        <f>IFERROR(X105/H105,"0")+IFERROR(X106/H106,"0")+IFERROR(X107/H107,"0")+IFERROR(X108/H108,"0")</f>
        <v>174.62962962962962</v>
      </c>
      <c r="Y109" s="41">
        <f>IFERROR(Y105/H105,"0")+IFERROR(Y106/H106,"0")+IFERROR(Y107/H107,"0")+IFERROR(Y108/H108,"0")</f>
        <v>175</v>
      </c>
      <c r="Z109" s="41">
        <f>IFERROR(IF(Z105="",0,Z105),"0")+IFERROR(IF(Z106="",0,Z106),"0")+IFERROR(IF(Z107="",0,Z107),"0")+IFERROR(IF(Z108="",0,Z108),"0")</f>
        <v>1.6283000000000001</v>
      </c>
      <c r="AA109" s="64"/>
      <c r="AB109" s="64"/>
      <c r="AC109" s="64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72</v>
      </c>
      <c r="Q110" s="594"/>
      <c r="R110" s="594"/>
      <c r="S110" s="594"/>
      <c r="T110" s="594"/>
      <c r="U110" s="594"/>
      <c r="V110" s="595"/>
      <c r="W110" s="40" t="s">
        <v>70</v>
      </c>
      <c r="X110" s="41">
        <f>IFERROR(SUM(X105:X108),"0")</f>
        <v>815</v>
      </c>
      <c r="Y110" s="41">
        <f>IFERROR(SUM(Y105:Y108),"0")</f>
        <v>819</v>
      </c>
      <c r="Z110" s="40"/>
      <c r="AA110" s="64"/>
      <c r="AB110" s="64"/>
      <c r="AC110" s="64"/>
    </row>
    <row r="111" spans="1:68" ht="14.25" customHeight="1" x14ac:dyDescent="0.25">
      <c r="A111" s="587" t="s">
        <v>137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63"/>
      <c r="AB111" s="63"/>
      <c r="AC111" s="63"/>
    </row>
    <row r="112" spans="1:68" ht="16.5" customHeight="1" x14ac:dyDescent="0.25">
      <c r="A112" s="60" t="s">
        <v>212</v>
      </c>
      <c r="B112" s="60" t="s">
        <v>213</v>
      </c>
      <c r="C112" s="34">
        <v>4301020345</v>
      </c>
      <c r="D112" s="582">
        <v>4680115881488</v>
      </c>
      <c r="E112" s="583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106</v>
      </c>
      <c r="L112" s="35"/>
      <c r="M112" s="36" t="s">
        <v>107</v>
      </c>
      <c r="N112" s="36"/>
      <c r="O112" s="35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7"/>
      <c r="V112" s="37"/>
      <c r="W112" s="38" t="s">
        <v>70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IFERROR(IF(Y112=0,"",ROUNDUP(Y112/H112,0)*0.01898),"")</f>
        <v/>
      </c>
      <c r="AA112" s="65"/>
      <c r="AB112" s="66"/>
      <c r="AC112" s="173" t="s">
        <v>214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215</v>
      </c>
      <c r="B113" s="60" t="s">
        <v>216</v>
      </c>
      <c r="C113" s="34">
        <v>4301020346</v>
      </c>
      <c r="D113" s="582">
        <v>4680115882775</v>
      </c>
      <c r="E113" s="583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67</v>
      </c>
      <c r="L113" s="35"/>
      <c r="M113" s="36" t="s">
        <v>107</v>
      </c>
      <c r="N113" s="36"/>
      <c r="O113" s="35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7"/>
      <c r="V113" s="37"/>
      <c r="W113" s="38" t="s">
        <v>70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214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217</v>
      </c>
      <c r="B114" s="60" t="s">
        <v>218</v>
      </c>
      <c r="C114" s="34">
        <v>4301020344</v>
      </c>
      <c r="D114" s="582">
        <v>4680115880658</v>
      </c>
      <c r="E114" s="583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77</v>
      </c>
      <c r="L114" s="35"/>
      <c r="M114" s="36" t="s">
        <v>107</v>
      </c>
      <c r="N114" s="36"/>
      <c r="O114" s="35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7"/>
      <c r="V114" s="37"/>
      <c r="W114" s="38" t="s">
        <v>70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214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72</v>
      </c>
      <c r="Q115" s="594"/>
      <c r="R115" s="594"/>
      <c r="S115" s="594"/>
      <c r="T115" s="594"/>
      <c r="U115" s="594"/>
      <c r="V115" s="595"/>
      <c r="W115" s="40" t="s">
        <v>73</v>
      </c>
      <c r="X115" s="41">
        <f>IFERROR(X112/H112,"0")+IFERROR(X113/H113,"0")+IFERROR(X114/H114,"0")</f>
        <v>0</v>
      </c>
      <c r="Y115" s="41">
        <f>IFERROR(Y112/H112,"0")+IFERROR(Y113/H113,"0")+IFERROR(Y114/H114,"0")</f>
        <v>0</v>
      </c>
      <c r="Z115" s="41">
        <f>IFERROR(IF(Z112="",0,Z112),"0")+IFERROR(IF(Z113="",0,Z113),"0")+IFERROR(IF(Z114="",0,Z114),"0")</f>
        <v>0</v>
      </c>
      <c r="AA115" s="64"/>
      <c r="AB115" s="64"/>
      <c r="AC115" s="64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72</v>
      </c>
      <c r="Q116" s="594"/>
      <c r="R116" s="594"/>
      <c r="S116" s="594"/>
      <c r="T116" s="594"/>
      <c r="U116" s="594"/>
      <c r="V116" s="595"/>
      <c r="W116" s="40" t="s">
        <v>70</v>
      </c>
      <c r="X116" s="41">
        <f>IFERROR(SUM(X112:X114),"0")</f>
        <v>0</v>
      </c>
      <c r="Y116" s="41">
        <f>IFERROR(SUM(Y112:Y114),"0")</f>
        <v>0</v>
      </c>
      <c r="Z116" s="40"/>
      <c r="AA116" s="64"/>
      <c r="AB116" s="64"/>
      <c r="AC116" s="64"/>
    </row>
    <row r="117" spans="1:68" ht="14.25" customHeight="1" x14ac:dyDescent="0.25">
      <c r="A117" s="587" t="s">
        <v>74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63"/>
      <c r="AB117" s="63"/>
      <c r="AC117" s="63"/>
    </row>
    <row r="118" spans="1:68" ht="27" customHeight="1" x14ac:dyDescent="0.25">
      <c r="A118" s="60" t="s">
        <v>219</v>
      </c>
      <c r="B118" s="60" t="s">
        <v>220</v>
      </c>
      <c r="C118" s="34">
        <v>4301051360</v>
      </c>
      <c r="D118" s="582">
        <v>4607091385168</v>
      </c>
      <c r="E118" s="583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106</v>
      </c>
      <c r="L118" s="35"/>
      <c r="M118" s="36" t="s">
        <v>78</v>
      </c>
      <c r="N118" s="36"/>
      <c r="O118" s="35">
        <v>45</v>
      </c>
      <c r="P118" s="7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0"/>
      <c r="R118" s="580"/>
      <c r="S118" s="580"/>
      <c r="T118" s="581"/>
      <c r="U118" s="37"/>
      <c r="V118" s="37"/>
      <c r="W118" s="38" t="s">
        <v>70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221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219</v>
      </c>
      <c r="B119" s="60" t="s">
        <v>222</v>
      </c>
      <c r="C119" s="34">
        <v>4301051724</v>
      </c>
      <c r="D119" s="582">
        <v>4607091385168</v>
      </c>
      <c r="E119" s="583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106</v>
      </c>
      <c r="L119" s="35"/>
      <c r="M119" s="36" t="s">
        <v>93</v>
      </c>
      <c r="N119" s="36"/>
      <c r="O119" s="35">
        <v>45</v>
      </c>
      <c r="P119" s="7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7"/>
      <c r="V119" s="37"/>
      <c r="W119" s="38" t="s">
        <v>70</v>
      </c>
      <c r="X119" s="56">
        <v>650</v>
      </c>
      <c r="Y119" s="53">
        <f>IFERROR(IF(X119="",0,CEILING((X119/$H119),1)*$H119),"")</f>
        <v>656.1</v>
      </c>
      <c r="Z119" s="39">
        <f>IFERROR(IF(Y119=0,"",ROUNDUP(Y119/H119,0)*0.01898),"")</f>
        <v>1.53738</v>
      </c>
      <c r="AA119" s="65"/>
      <c r="AB119" s="66"/>
      <c r="AC119" s="181" t="s">
        <v>223</v>
      </c>
      <c r="AG119" s="75"/>
      <c r="AJ119" s="79"/>
      <c r="AK119" s="79">
        <v>0</v>
      </c>
      <c r="BB119" s="182" t="s">
        <v>1</v>
      </c>
      <c r="BM119" s="75">
        <f>IFERROR(X119*I119/H119,"0")</f>
        <v>691.16666666666663</v>
      </c>
      <c r="BN119" s="75">
        <f>IFERROR(Y119*I119/H119,"0")</f>
        <v>697.65300000000002</v>
      </c>
      <c r="BO119" s="75">
        <f>IFERROR(1/J119*(X119/H119),"0")</f>
        <v>1.253858024691358</v>
      </c>
      <c r="BP119" s="75">
        <f>IFERROR(1/J119*(Y119/H119),"0")</f>
        <v>1.265625</v>
      </c>
    </row>
    <row r="120" spans="1:68" ht="27" customHeight="1" x14ac:dyDescent="0.25">
      <c r="A120" s="60" t="s">
        <v>224</v>
      </c>
      <c r="B120" s="60" t="s">
        <v>225</v>
      </c>
      <c r="C120" s="34">
        <v>4301051730</v>
      </c>
      <c r="D120" s="582">
        <v>4607091383256</v>
      </c>
      <c r="E120" s="583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77</v>
      </c>
      <c r="L120" s="35"/>
      <c r="M120" s="36" t="s">
        <v>93</v>
      </c>
      <c r="N120" s="36"/>
      <c r="O120" s="35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7"/>
      <c r="V120" s="37"/>
      <c r="W120" s="38" t="s">
        <v>70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223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226</v>
      </c>
      <c r="B121" s="60" t="s">
        <v>227</v>
      </c>
      <c r="C121" s="34">
        <v>4301051721</v>
      </c>
      <c r="D121" s="582">
        <v>4607091385748</v>
      </c>
      <c r="E121" s="583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77</v>
      </c>
      <c r="L121" s="35"/>
      <c r="M121" s="36" t="s">
        <v>93</v>
      </c>
      <c r="N121" s="36"/>
      <c r="O121" s="35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7"/>
      <c r="V121" s="37"/>
      <c r="W121" s="38" t="s">
        <v>70</v>
      </c>
      <c r="X121" s="56">
        <v>495</v>
      </c>
      <c r="Y121" s="53">
        <f>IFERROR(IF(X121="",0,CEILING((X121/$H121),1)*$H121),"")</f>
        <v>496.8</v>
      </c>
      <c r="Z121" s="39">
        <f>IFERROR(IF(Y121=0,"",ROUNDUP(Y121/H121,0)*0.00651),"")</f>
        <v>1.19784</v>
      </c>
      <c r="AA121" s="65"/>
      <c r="AB121" s="66"/>
      <c r="AC121" s="185" t="s">
        <v>223</v>
      </c>
      <c r="AG121" s="75"/>
      <c r="AJ121" s="79"/>
      <c r="AK121" s="79">
        <v>0</v>
      </c>
      <c r="BB121" s="186" t="s">
        <v>1</v>
      </c>
      <c r="BM121" s="75">
        <f>IFERROR(X121*I121/H121,"0")</f>
        <v>541.19999999999993</v>
      </c>
      <c r="BN121" s="75">
        <f>IFERROR(Y121*I121/H121,"0")</f>
        <v>543.16800000000001</v>
      </c>
      <c r="BO121" s="75">
        <f>IFERROR(1/J121*(X121/H121),"0")</f>
        <v>1.0073260073260073</v>
      </c>
      <c r="BP121" s="75">
        <f>IFERROR(1/J121*(Y121/H121),"0")</f>
        <v>1.0109890109890112</v>
      </c>
    </row>
    <row r="122" spans="1:68" ht="16.5" customHeight="1" x14ac:dyDescent="0.25">
      <c r="A122" s="60" t="s">
        <v>228</v>
      </c>
      <c r="B122" s="60" t="s">
        <v>229</v>
      </c>
      <c r="C122" s="34">
        <v>4301051740</v>
      </c>
      <c r="D122" s="582">
        <v>4680115884533</v>
      </c>
      <c r="E122" s="583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77</v>
      </c>
      <c r="L122" s="35"/>
      <c r="M122" s="36" t="s">
        <v>78</v>
      </c>
      <c r="N122" s="36"/>
      <c r="O122" s="35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7"/>
      <c r="V122" s="37"/>
      <c r="W122" s="38" t="s">
        <v>70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230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72</v>
      </c>
      <c r="Q123" s="594"/>
      <c r="R123" s="594"/>
      <c r="S123" s="594"/>
      <c r="T123" s="594"/>
      <c r="U123" s="594"/>
      <c r="V123" s="595"/>
      <c r="W123" s="40" t="s">
        <v>73</v>
      </c>
      <c r="X123" s="41">
        <f>IFERROR(X118/H118,"0")+IFERROR(X119/H119,"0")+IFERROR(X120/H120,"0")+IFERROR(X121/H121,"0")+IFERROR(X122/H122,"0")</f>
        <v>263.58024691358025</v>
      </c>
      <c r="Y123" s="41">
        <f>IFERROR(Y118/H118,"0")+IFERROR(Y119/H119,"0")+IFERROR(Y120/H120,"0")+IFERROR(Y121/H121,"0")+IFERROR(Y122/H122,"0")</f>
        <v>265</v>
      </c>
      <c r="Z123" s="41">
        <f>IFERROR(IF(Z118="",0,Z118),"0")+IFERROR(IF(Z119="",0,Z119),"0")+IFERROR(IF(Z120="",0,Z120),"0")+IFERROR(IF(Z121="",0,Z121),"0")+IFERROR(IF(Z122="",0,Z122),"0")</f>
        <v>2.73522</v>
      </c>
      <c r="AA123" s="64"/>
      <c r="AB123" s="64"/>
      <c r="AC123" s="64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72</v>
      </c>
      <c r="Q124" s="594"/>
      <c r="R124" s="594"/>
      <c r="S124" s="594"/>
      <c r="T124" s="594"/>
      <c r="U124" s="594"/>
      <c r="V124" s="595"/>
      <c r="W124" s="40" t="s">
        <v>70</v>
      </c>
      <c r="X124" s="41">
        <f>IFERROR(SUM(X118:X122),"0")</f>
        <v>1145</v>
      </c>
      <c r="Y124" s="41">
        <f>IFERROR(SUM(Y118:Y122),"0")</f>
        <v>1152.9000000000001</v>
      </c>
      <c r="Z124" s="40"/>
      <c r="AA124" s="64"/>
      <c r="AB124" s="64"/>
      <c r="AC124" s="64"/>
    </row>
    <row r="125" spans="1:68" ht="14.25" customHeight="1" x14ac:dyDescent="0.25">
      <c r="A125" s="587" t="s">
        <v>172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63"/>
      <c r="AB125" s="63"/>
      <c r="AC125" s="63"/>
    </row>
    <row r="126" spans="1:68" ht="27" customHeight="1" x14ac:dyDescent="0.25">
      <c r="A126" s="60" t="s">
        <v>231</v>
      </c>
      <c r="B126" s="60" t="s">
        <v>232</v>
      </c>
      <c r="C126" s="34">
        <v>4301060357</v>
      </c>
      <c r="D126" s="582">
        <v>4680115882652</v>
      </c>
      <c r="E126" s="583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77</v>
      </c>
      <c r="L126" s="35"/>
      <c r="M126" s="36" t="s">
        <v>78</v>
      </c>
      <c r="N126" s="36"/>
      <c r="O126" s="35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7"/>
      <c r="V126" s="37"/>
      <c r="W126" s="38" t="s">
        <v>70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233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234</v>
      </c>
      <c r="B127" s="60" t="s">
        <v>235</v>
      </c>
      <c r="C127" s="34">
        <v>4301060317</v>
      </c>
      <c r="D127" s="582">
        <v>4680115880238</v>
      </c>
      <c r="E127" s="583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77</v>
      </c>
      <c r="L127" s="35"/>
      <c r="M127" s="36" t="s">
        <v>78</v>
      </c>
      <c r="N127" s="36"/>
      <c r="O127" s="35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7"/>
      <c r="V127" s="37"/>
      <c r="W127" s="38" t="s">
        <v>70</v>
      </c>
      <c r="X127" s="56">
        <v>29.7</v>
      </c>
      <c r="Y127" s="53">
        <f>IFERROR(IF(X127="",0,CEILING((X127/$H127),1)*$H127),"")</f>
        <v>29.7</v>
      </c>
      <c r="Z127" s="39">
        <f>IFERROR(IF(Y127=0,"",ROUNDUP(Y127/H127,0)*0.00651),"")</f>
        <v>9.7650000000000001E-2</v>
      </c>
      <c r="AA127" s="65"/>
      <c r="AB127" s="66"/>
      <c r="AC127" s="191" t="s">
        <v>236</v>
      </c>
      <c r="AG127" s="75"/>
      <c r="AJ127" s="79"/>
      <c r="AK127" s="79">
        <v>0</v>
      </c>
      <c r="BB127" s="192" t="s">
        <v>1</v>
      </c>
      <c r="BM127" s="75">
        <f>IFERROR(X127*I127/H127,"0")</f>
        <v>33.57</v>
      </c>
      <c r="BN127" s="75">
        <f>IFERROR(Y127*I127/H127,"0")</f>
        <v>33.57</v>
      </c>
      <c r="BO127" s="75">
        <f>IFERROR(1/J127*(X127/H127),"0")</f>
        <v>8.241758241758243E-2</v>
      </c>
      <c r="BP127" s="75">
        <f>IFERROR(1/J127*(Y127/H127),"0")</f>
        <v>8.241758241758243E-2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72</v>
      </c>
      <c r="Q128" s="594"/>
      <c r="R128" s="594"/>
      <c r="S128" s="594"/>
      <c r="T128" s="594"/>
      <c r="U128" s="594"/>
      <c r="V128" s="595"/>
      <c r="W128" s="40" t="s">
        <v>73</v>
      </c>
      <c r="X128" s="41">
        <f>IFERROR(X126/H126,"0")+IFERROR(X127/H127,"0")</f>
        <v>15</v>
      </c>
      <c r="Y128" s="41">
        <f>IFERROR(Y126/H126,"0")+IFERROR(Y127/H127,"0")</f>
        <v>15</v>
      </c>
      <c r="Z128" s="41">
        <f>IFERROR(IF(Z126="",0,Z126),"0")+IFERROR(IF(Z127="",0,Z127),"0")</f>
        <v>9.7650000000000001E-2</v>
      </c>
      <c r="AA128" s="64"/>
      <c r="AB128" s="64"/>
      <c r="AC128" s="64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72</v>
      </c>
      <c r="Q129" s="594"/>
      <c r="R129" s="594"/>
      <c r="S129" s="594"/>
      <c r="T129" s="594"/>
      <c r="U129" s="594"/>
      <c r="V129" s="595"/>
      <c r="W129" s="40" t="s">
        <v>70</v>
      </c>
      <c r="X129" s="41">
        <f>IFERROR(SUM(X126:X127),"0")</f>
        <v>29.7</v>
      </c>
      <c r="Y129" s="41">
        <f>IFERROR(SUM(Y126:Y127),"0")</f>
        <v>29.7</v>
      </c>
      <c r="Z129" s="40"/>
      <c r="AA129" s="64"/>
      <c r="AB129" s="64"/>
      <c r="AC129" s="64"/>
    </row>
    <row r="130" spans="1:68" ht="16.5" customHeight="1" x14ac:dyDescent="0.25">
      <c r="A130" s="635" t="s">
        <v>237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62"/>
      <c r="AB130" s="62"/>
      <c r="AC130" s="62"/>
    </row>
    <row r="131" spans="1:68" ht="14.25" customHeight="1" x14ac:dyDescent="0.25">
      <c r="A131" s="587" t="s">
        <v>103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63"/>
      <c r="AB131" s="63"/>
      <c r="AC131" s="63"/>
    </row>
    <row r="132" spans="1:68" ht="27" customHeight="1" x14ac:dyDescent="0.25">
      <c r="A132" s="60" t="s">
        <v>238</v>
      </c>
      <c r="B132" s="60" t="s">
        <v>239</v>
      </c>
      <c r="C132" s="34">
        <v>4301011564</v>
      </c>
      <c r="D132" s="582">
        <v>4680115882577</v>
      </c>
      <c r="E132" s="583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77</v>
      </c>
      <c r="L132" s="35"/>
      <c r="M132" s="36" t="s">
        <v>98</v>
      </c>
      <c r="N132" s="36"/>
      <c r="O132" s="35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7"/>
      <c r="V132" s="37"/>
      <c r="W132" s="38" t="s">
        <v>70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240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238</v>
      </c>
      <c r="B133" s="60" t="s">
        <v>241</v>
      </c>
      <c r="C133" s="34">
        <v>4301011562</v>
      </c>
      <c r="D133" s="582">
        <v>4680115882577</v>
      </c>
      <c r="E133" s="583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77</v>
      </c>
      <c r="L133" s="35"/>
      <c r="M133" s="36" t="s">
        <v>98</v>
      </c>
      <c r="N133" s="36"/>
      <c r="O133" s="35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7"/>
      <c r="V133" s="37"/>
      <c r="W133" s="38" t="s">
        <v>70</v>
      </c>
      <c r="X133" s="56">
        <v>72</v>
      </c>
      <c r="Y133" s="53">
        <f>IFERROR(IF(X133="",0,CEILING((X133/$H133),1)*$H133),"")</f>
        <v>73.600000000000009</v>
      </c>
      <c r="Z133" s="39">
        <f>IFERROR(IF(Y133=0,"",ROUNDUP(Y133/H133,0)*0.00651),"")</f>
        <v>0.14973</v>
      </c>
      <c r="AA133" s="65"/>
      <c r="AB133" s="66"/>
      <c r="AC133" s="195" t="s">
        <v>240</v>
      </c>
      <c r="AG133" s="75"/>
      <c r="AJ133" s="79"/>
      <c r="AK133" s="79">
        <v>0</v>
      </c>
      <c r="BB133" s="196" t="s">
        <v>1</v>
      </c>
      <c r="BM133" s="75">
        <f>IFERROR(X133*I133/H133,"0")</f>
        <v>76.05</v>
      </c>
      <c r="BN133" s="75">
        <f>IFERROR(Y133*I133/H133,"0")</f>
        <v>77.740000000000009</v>
      </c>
      <c r="BO133" s="75">
        <f>IFERROR(1/J133*(X133/H133),"0")</f>
        <v>0.12362637362637363</v>
      </c>
      <c r="BP133" s="75">
        <f>IFERROR(1/J133*(Y133/H133),"0")</f>
        <v>0.1263736263736264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72</v>
      </c>
      <c r="Q134" s="594"/>
      <c r="R134" s="594"/>
      <c r="S134" s="594"/>
      <c r="T134" s="594"/>
      <c r="U134" s="594"/>
      <c r="V134" s="595"/>
      <c r="W134" s="40" t="s">
        <v>73</v>
      </c>
      <c r="X134" s="41">
        <f>IFERROR(X132/H132,"0")+IFERROR(X133/H133,"0")</f>
        <v>22.5</v>
      </c>
      <c r="Y134" s="41">
        <f>IFERROR(Y132/H132,"0")+IFERROR(Y133/H133,"0")</f>
        <v>23</v>
      </c>
      <c r="Z134" s="41">
        <f>IFERROR(IF(Z132="",0,Z132),"0")+IFERROR(IF(Z133="",0,Z133),"0")</f>
        <v>0.14973</v>
      </c>
      <c r="AA134" s="64"/>
      <c r="AB134" s="64"/>
      <c r="AC134" s="64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72</v>
      </c>
      <c r="Q135" s="594"/>
      <c r="R135" s="594"/>
      <c r="S135" s="594"/>
      <c r="T135" s="594"/>
      <c r="U135" s="594"/>
      <c r="V135" s="595"/>
      <c r="W135" s="40" t="s">
        <v>70</v>
      </c>
      <c r="X135" s="41">
        <f>IFERROR(SUM(X132:X133),"0")</f>
        <v>72</v>
      </c>
      <c r="Y135" s="41">
        <f>IFERROR(SUM(Y132:Y133),"0")</f>
        <v>73.600000000000009</v>
      </c>
      <c r="Z135" s="40"/>
      <c r="AA135" s="64"/>
      <c r="AB135" s="64"/>
      <c r="AC135" s="64"/>
    </row>
    <row r="136" spans="1:68" ht="14.25" customHeight="1" x14ac:dyDescent="0.25">
      <c r="A136" s="587" t="s">
        <v>64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63"/>
      <c r="AB136" s="63"/>
      <c r="AC136" s="63"/>
    </row>
    <row r="137" spans="1:68" ht="27" customHeight="1" x14ac:dyDescent="0.25">
      <c r="A137" s="60" t="s">
        <v>242</v>
      </c>
      <c r="B137" s="60" t="s">
        <v>243</v>
      </c>
      <c r="C137" s="34">
        <v>4301031235</v>
      </c>
      <c r="D137" s="582">
        <v>4680115883444</v>
      </c>
      <c r="E137" s="583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77</v>
      </c>
      <c r="L137" s="35"/>
      <c r="M137" s="36" t="s">
        <v>98</v>
      </c>
      <c r="N137" s="36"/>
      <c r="O137" s="35">
        <v>90</v>
      </c>
      <c r="P137" s="7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7"/>
      <c r="V137" s="37"/>
      <c r="W137" s="38" t="s">
        <v>70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244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customHeight="1" x14ac:dyDescent="0.25">
      <c r="A138" s="60" t="s">
        <v>242</v>
      </c>
      <c r="B138" s="60" t="s">
        <v>245</v>
      </c>
      <c r="C138" s="34">
        <v>4301031234</v>
      </c>
      <c r="D138" s="582">
        <v>4680115883444</v>
      </c>
      <c r="E138" s="583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77</v>
      </c>
      <c r="L138" s="35"/>
      <c r="M138" s="36" t="s">
        <v>98</v>
      </c>
      <c r="N138" s="36"/>
      <c r="O138" s="35">
        <v>90</v>
      </c>
      <c r="P138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7"/>
      <c r="V138" s="37"/>
      <c r="W138" s="38" t="s">
        <v>70</v>
      </c>
      <c r="X138" s="56">
        <v>35</v>
      </c>
      <c r="Y138" s="53">
        <f>IFERROR(IF(X138="",0,CEILING((X138/$H138),1)*$H138),"")</f>
        <v>36.4</v>
      </c>
      <c r="Z138" s="39">
        <f>IFERROR(IF(Y138=0,"",ROUNDUP(Y138/H138,0)*0.00651),"")</f>
        <v>8.4629999999999997E-2</v>
      </c>
      <c r="AA138" s="65"/>
      <c r="AB138" s="66"/>
      <c r="AC138" s="199" t="s">
        <v>244</v>
      </c>
      <c r="AG138" s="75"/>
      <c r="AJ138" s="79"/>
      <c r="AK138" s="79">
        <v>0</v>
      </c>
      <c r="BB138" s="200" t="s">
        <v>1</v>
      </c>
      <c r="BM138" s="75">
        <f>IFERROR(X138*I138/H138,"0")</f>
        <v>38.35</v>
      </c>
      <c r="BN138" s="75">
        <f>IFERROR(Y138*I138/H138,"0")</f>
        <v>39.884</v>
      </c>
      <c r="BO138" s="75">
        <f>IFERROR(1/J138*(X138/H138),"0")</f>
        <v>6.8681318681318687E-2</v>
      </c>
      <c r="BP138" s="75">
        <f>IFERROR(1/J138*(Y138/H138),"0")</f>
        <v>7.1428571428571438E-2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72</v>
      </c>
      <c r="Q139" s="594"/>
      <c r="R139" s="594"/>
      <c r="S139" s="594"/>
      <c r="T139" s="594"/>
      <c r="U139" s="594"/>
      <c r="V139" s="595"/>
      <c r="W139" s="40" t="s">
        <v>73</v>
      </c>
      <c r="X139" s="41">
        <f>IFERROR(X137/H137,"0")+IFERROR(X138/H138,"0")</f>
        <v>12.5</v>
      </c>
      <c r="Y139" s="41">
        <f>IFERROR(Y137/H137,"0")+IFERROR(Y138/H138,"0")</f>
        <v>13</v>
      </c>
      <c r="Z139" s="41">
        <f>IFERROR(IF(Z137="",0,Z137),"0")+IFERROR(IF(Z138="",0,Z138),"0")</f>
        <v>8.4629999999999997E-2</v>
      </c>
      <c r="AA139" s="64"/>
      <c r="AB139" s="64"/>
      <c r="AC139" s="64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72</v>
      </c>
      <c r="Q140" s="594"/>
      <c r="R140" s="594"/>
      <c r="S140" s="594"/>
      <c r="T140" s="594"/>
      <c r="U140" s="594"/>
      <c r="V140" s="595"/>
      <c r="W140" s="40" t="s">
        <v>70</v>
      </c>
      <c r="X140" s="41">
        <f>IFERROR(SUM(X137:X138),"0")</f>
        <v>35</v>
      </c>
      <c r="Y140" s="41">
        <f>IFERROR(SUM(Y137:Y138),"0")</f>
        <v>36.4</v>
      </c>
      <c r="Z140" s="40"/>
      <c r="AA140" s="64"/>
      <c r="AB140" s="64"/>
      <c r="AC140" s="64"/>
    </row>
    <row r="141" spans="1:68" ht="14.25" customHeight="1" x14ac:dyDescent="0.25">
      <c r="A141" s="587" t="s">
        <v>74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63"/>
      <c r="AB141" s="63"/>
      <c r="AC141" s="63"/>
    </row>
    <row r="142" spans="1:68" ht="16.5" customHeight="1" x14ac:dyDescent="0.25">
      <c r="A142" s="60" t="s">
        <v>246</v>
      </c>
      <c r="B142" s="60" t="s">
        <v>247</v>
      </c>
      <c r="C142" s="34">
        <v>4301051477</v>
      </c>
      <c r="D142" s="582">
        <v>4680115882584</v>
      </c>
      <c r="E142" s="583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77</v>
      </c>
      <c r="L142" s="35"/>
      <c r="M142" s="36" t="s">
        <v>98</v>
      </c>
      <c r="N142" s="36"/>
      <c r="O142" s="35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7"/>
      <c r="V142" s="37"/>
      <c r="W142" s="38" t="s">
        <v>70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240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customHeight="1" x14ac:dyDescent="0.25">
      <c r="A143" s="60" t="s">
        <v>246</v>
      </c>
      <c r="B143" s="60" t="s">
        <v>248</v>
      </c>
      <c r="C143" s="34">
        <v>4301051476</v>
      </c>
      <c r="D143" s="582">
        <v>4680115882584</v>
      </c>
      <c r="E143" s="583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77</v>
      </c>
      <c r="L143" s="35"/>
      <c r="M143" s="36" t="s">
        <v>98</v>
      </c>
      <c r="N143" s="36"/>
      <c r="O143" s="35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7"/>
      <c r="V143" s="37"/>
      <c r="W143" s="38" t="s">
        <v>70</v>
      </c>
      <c r="X143" s="56">
        <v>82.5</v>
      </c>
      <c r="Y143" s="53">
        <f>IFERROR(IF(X143="",0,CEILING((X143/$H143),1)*$H143),"")</f>
        <v>84.48</v>
      </c>
      <c r="Z143" s="39">
        <f>IFERROR(IF(Y143=0,"",ROUNDUP(Y143/H143,0)*0.00651),"")</f>
        <v>0.20832000000000001</v>
      </c>
      <c r="AA143" s="65"/>
      <c r="AB143" s="66"/>
      <c r="AC143" s="203" t="s">
        <v>240</v>
      </c>
      <c r="AG143" s="75"/>
      <c r="AJ143" s="79"/>
      <c r="AK143" s="79">
        <v>0</v>
      </c>
      <c r="BB143" s="204" t="s">
        <v>1</v>
      </c>
      <c r="BM143" s="75">
        <f>IFERROR(X143*I143/H143,"0")</f>
        <v>90.875</v>
      </c>
      <c r="BN143" s="75">
        <f>IFERROR(Y143*I143/H143,"0")</f>
        <v>93.055999999999997</v>
      </c>
      <c r="BO143" s="75">
        <f>IFERROR(1/J143*(X143/H143),"0")</f>
        <v>0.1717032967032967</v>
      </c>
      <c r="BP143" s="75">
        <f>IFERROR(1/J143*(Y143/H143),"0")</f>
        <v>0.17582417582417584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72</v>
      </c>
      <c r="Q144" s="594"/>
      <c r="R144" s="594"/>
      <c r="S144" s="594"/>
      <c r="T144" s="594"/>
      <c r="U144" s="594"/>
      <c r="V144" s="595"/>
      <c r="W144" s="40" t="s">
        <v>73</v>
      </c>
      <c r="X144" s="41">
        <f>IFERROR(X142/H142,"0")+IFERROR(X143/H143,"0")</f>
        <v>31.25</v>
      </c>
      <c r="Y144" s="41">
        <f>IFERROR(Y142/H142,"0")+IFERROR(Y143/H143,"0")</f>
        <v>32</v>
      </c>
      <c r="Z144" s="41">
        <f>IFERROR(IF(Z142="",0,Z142),"0")+IFERROR(IF(Z143="",0,Z143),"0")</f>
        <v>0.20832000000000001</v>
      </c>
      <c r="AA144" s="64"/>
      <c r="AB144" s="64"/>
      <c r="AC144" s="64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72</v>
      </c>
      <c r="Q145" s="594"/>
      <c r="R145" s="594"/>
      <c r="S145" s="594"/>
      <c r="T145" s="594"/>
      <c r="U145" s="594"/>
      <c r="V145" s="595"/>
      <c r="W145" s="40" t="s">
        <v>70</v>
      </c>
      <c r="X145" s="41">
        <f>IFERROR(SUM(X142:X143),"0")</f>
        <v>82.5</v>
      </c>
      <c r="Y145" s="41">
        <f>IFERROR(SUM(Y142:Y143),"0")</f>
        <v>84.48</v>
      </c>
      <c r="Z145" s="40"/>
      <c r="AA145" s="64"/>
      <c r="AB145" s="64"/>
      <c r="AC145" s="64"/>
    </row>
    <row r="146" spans="1:68" ht="16.5" customHeight="1" x14ac:dyDescent="0.25">
      <c r="A146" s="635" t="s">
        <v>101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62"/>
      <c r="AB146" s="62"/>
      <c r="AC146" s="62"/>
    </row>
    <row r="147" spans="1:68" ht="14.25" customHeight="1" x14ac:dyDescent="0.25">
      <c r="A147" s="587" t="s">
        <v>103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63"/>
      <c r="AB147" s="63"/>
      <c r="AC147" s="63"/>
    </row>
    <row r="148" spans="1:68" ht="27" customHeight="1" x14ac:dyDescent="0.25">
      <c r="A148" s="60" t="s">
        <v>249</v>
      </c>
      <c r="B148" s="60" t="s">
        <v>250</v>
      </c>
      <c r="C148" s="34">
        <v>4301011705</v>
      </c>
      <c r="D148" s="582">
        <v>4607091384604</v>
      </c>
      <c r="E148" s="583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111</v>
      </c>
      <c r="L148" s="35"/>
      <c r="M148" s="36" t="s">
        <v>107</v>
      </c>
      <c r="N148" s="36"/>
      <c r="O148" s="35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7"/>
      <c r="V148" s="37"/>
      <c r="W148" s="38" t="s">
        <v>70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251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72</v>
      </c>
      <c r="Q149" s="594"/>
      <c r="R149" s="594"/>
      <c r="S149" s="594"/>
      <c r="T149" s="594"/>
      <c r="U149" s="594"/>
      <c r="V149" s="595"/>
      <c r="W149" s="40" t="s">
        <v>73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72</v>
      </c>
      <c r="Q150" s="594"/>
      <c r="R150" s="594"/>
      <c r="S150" s="594"/>
      <c r="T150" s="594"/>
      <c r="U150" s="594"/>
      <c r="V150" s="595"/>
      <c r="W150" s="40" t="s">
        <v>70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customHeight="1" x14ac:dyDescent="0.25">
      <c r="A151" s="587" t="s">
        <v>64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63"/>
      <c r="AB151" s="63"/>
      <c r="AC151" s="63"/>
    </row>
    <row r="152" spans="1:68" ht="16.5" customHeight="1" x14ac:dyDescent="0.25">
      <c r="A152" s="60" t="s">
        <v>252</v>
      </c>
      <c r="B152" s="60" t="s">
        <v>253</v>
      </c>
      <c r="C152" s="34">
        <v>4301030895</v>
      </c>
      <c r="D152" s="582">
        <v>4607091387667</v>
      </c>
      <c r="E152" s="583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106</v>
      </c>
      <c r="L152" s="35"/>
      <c r="M152" s="36" t="s">
        <v>107</v>
      </c>
      <c r="N152" s="36"/>
      <c r="O152" s="35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7"/>
      <c r="V152" s="37"/>
      <c r="W152" s="38" t="s">
        <v>70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254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customHeight="1" x14ac:dyDescent="0.25">
      <c r="A153" s="60" t="s">
        <v>255</v>
      </c>
      <c r="B153" s="60" t="s">
        <v>256</v>
      </c>
      <c r="C153" s="34">
        <v>4301030961</v>
      </c>
      <c r="D153" s="582">
        <v>4607091387636</v>
      </c>
      <c r="E153" s="583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77</v>
      </c>
      <c r="L153" s="35"/>
      <c r="M153" s="36" t="s">
        <v>68</v>
      </c>
      <c r="N153" s="36"/>
      <c r="O153" s="35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7"/>
      <c r="V153" s="37"/>
      <c r="W153" s="38" t="s">
        <v>70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257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258</v>
      </c>
      <c r="B154" s="60" t="s">
        <v>259</v>
      </c>
      <c r="C154" s="34">
        <v>4301030963</v>
      </c>
      <c r="D154" s="582">
        <v>4607091382426</v>
      </c>
      <c r="E154" s="583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106</v>
      </c>
      <c r="L154" s="35"/>
      <c r="M154" s="36" t="s">
        <v>68</v>
      </c>
      <c r="N154" s="36"/>
      <c r="O154" s="35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7"/>
      <c r="V154" s="37"/>
      <c r="W154" s="38" t="s">
        <v>70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260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72</v>
      </c>
      <c r="Q155" s="594"/>
      <c r="R155" s="594"/>
      <c r="S155" s="594"/>
      <c r="T155" s="594"/>
      <c r="U155" s="594"/>
      <c r="V155" s="595"/>
      <c r="W155" s="40" t="s">
        <v>73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72</v>
      </c>
      <c r="Q156" s="594"/>
      <c r="R156" s="594"/>
      <c r="S156" s="594"/>
      <c r="T156" s="594"/>
      <c r="U156" s="594"/>
      <c r="V156" s="595"/>
      <c r="W156" s="40" t="s">
        <v>70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customHeight="1" x14ac:dyDescent="0.2">
      <c r="A157" s="618" t="s">
        <v>261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52"/>
      <c r="AB157" s="52"/>
      <c r="AC157" s="52"/>
    </row>
    <row r="158" spans="1:68" ht="16.5" customHeight="1" x14ac:dyDescent="0.25">
      <c r="A158" s="635" t="s">
        <v>262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62"/>
      <c r="AB158" s="62"/>
      <c r="AC158" s="62"/>
    </row>
    <row r="159" spans="1:68" ht="14.25" customHeight="1" x14ac:dyDescent="0.25">
      <c r="A159" s="587" t="s">
        <v>137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63"/>
      <c r="AB159" s="63"/>
      <c r="AC159" s="63"/>
    </row>
    <row r="160" spans="1:68" ht="27" customHeight="1" x14ac:dyDescent="0.25">
      <c r="A160" s="60" t="s">
        <v>263</v>
      </c>
      <c r="B160" s="60" t="s">
        <v>264</v>
      </c>
      <c r="C160" s="34">
        <v>4301020323</v>
      </c>
      <c r="D160" s="582">
        <v>4680115886223</v>
      </c>
      <c r="E160" s="583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67</v>
      </c>
      <c r="L160" s="35"/>
      <c r="M160" s="36" t="s">
        <v>68</v>
      </c>
      <c r="N160" s="36"/>
      <c r="O160" s="35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7"/>
      <c r="V160" s="37"/>
      <c r="W160" s="38" t="s">
        <v>70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265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72</v>
      </c>
      <c r="Q161" s="594"/>
      <c r="R161" s="594"/>
      <c r="S161" s="594"/>
      <c r="T161" s="594"/>
      <c r="U161" s="594"/>
      <c r="V161" s="595"/>
      <c r="W161" s="40" t="s">
        <v>73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72</v>
      </c>
      <c r="Q162" s="594"/>
      <c r="R162" s="594"/>
      <c r="S162" s="594"/>
      <c r="T162" s="594"/>
      <c r="U162" s="594"/>
      <c r="V162" s="595"/>
      <c r="W162" s="40" t="s">
        <v>70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customHeight="1" x14ac:dyDescent="0.25">
      <c r="A163" s="587" t="s">
        <v>64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63"/>
      <c r="AB163" s="63"/>
      <c r="AC163" s="63"/>
    </row>
    <row r="164" spans="1:68" ht="27" customHeight="1" x14ac:dyDescent="0.25">
      <c r="A164" s="60" t="s">
        <v>266</v>
      </c>
      <c r="B164" s="60" t="s">
        <v>267</v>
      </c>
      <c r="C164" s="34">
        <v>4301031191</v>
      </c>
      <c r="D164" s="582">
        <v>4680115880993</v>
      </c>
      <c r="E164" s="583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111</v>
      </c>
      <c r="L164" s="35"/>
      <c r="M164" s="36" t="s">
        <v>68</v>
      </c>
      <c r="N164" s="36"/>
      <c r="O164" s="35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7"/>
      <c r="V164" s="37"/>
      <c r="W164" s="38" t="s">
        <v>70</v>
      </c>
      <c r="X164" s="56">
        <v>80</v>
      </c>
      <c r="Y164" s="53">
        <f t="shared" ref="Y164:Y172" si="21">IFERROR(IF(X164="",0,CEILING((X164/$H164),1)*$H164),"")</f>
        <v>84</v>
      </c>
      <c r="Z164" s="39">
        <f>IFERROR(IF(Y164=0,"",ROUNDUP(Y164/H164,0)*0.00902),"")</f>
        <v>0.1804</v>
      </c>
      <c r="AA164" s="65"/>
      <c r="AB164" s="66"/>
      <c r="AC164" s="215" t="s">
        <v>268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85.142857142857125</v>
      </c>
      <c r="BN164" s="75">
        <f t="shared" ref="BN164:BN172" si="23">IFERROR(Y164*I164/H164,"0")</f>
        <v>89.399999999999991</v>
      </c>
      <c r="BO164" s="75">
        <f t="shared" ref="BO164:BO172" si="24">IFERROR(1/J164*(X164/H164),"0")</f>
        <v>0.14430014430014429</v>
      </c>
      <c r="BP164" s="75">
        <f t="shared" ref="BP164:BP172" si="25">IFERROR(1/J164*(Y164/H164),"0")</f>
        <v>0.15151515151515152</v>
      </c>
    </row>
    <row r="165" spans="1:68" ht="27" customHeight="1" x14ac:dyDescent="0.25">
      <c r="A165" s="60" t="s">
        <v>269</v>
      </c>
      <c r="B165" s="60" t="s">
        <v>270</v>
      </c>
      <c r="C165" s="34">
        <v>4301031204</v>
      </c>
      <c r="D165" s="582">
        <v>4680115881761</v>
      </c>
      <c r="E165" s="583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111</v>
      </c>
      <c r="L165" s="35"/>
      <c r="M165" s="36" t="s">
        <v>68</v>
      </c>
      <c r="N165" s="36"/>
      <c r="O165" s="35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7"/>
      <c r="V165" s="37"/>
      <c r="W165" s="38" t="s">
        <v>70</v>
      </c>
      <c r="X165" s="56">
        <v>30</v>
      </c>
      <c r="Y165" s="53">
        <f t="shared" si="21"/>
        <v>33.6</v>
      </c>
      <c r="Z165" s="39">
        <f>IFERROR(IF(Y165=0,"",ROUNDUP(Y165/H165,0)*0.00902),"")</f>
        <v>7.2160000000000002E-2</v>
      </c>
      <c r="AA165" s="65"/>
      <c r="AB165" s="66"/>
      <c r="AC165" s="217" t="s">
        <v>271</v>
      </c>
      <c r="AG165" s="75"/>
      <c r="AJ165" s="79"/>
      <c r="AK165" s="79">
        <v>0</v>
      </c>
      <c r="BB165" s="218" t="s">
        <v>1</v>
      </c>
      <c r="BM165" s="75">
        <f t="shared" si="22"/>
        <v>31.928571428571427</v>
      </c>
      <c r="BN165" s="75">
        <f t="shared" si="23"/>
        <v>35.76</v>
      </c>
      <c r="BO165" s="75">
        <f t="shared" si="24"/>
        <v>5.4112554112554112E-2</v>
      </c>
      <c r="BP165" s="75">
        <f t="shared" si="25"/>
        <v>6.0606060606060608E-2</v>
      </c>
    </row>
    <row r="166" spans="1:68" ht="27" customHeight="1" x14ac:dyDescent="0.25">
      <c r="A166" s="60" t="s">
        <v>272</v>
      </c>
      <c r="B166" s="60" t="s">
        <v>273</v>
      </c>
      <c r="C166" s="34">
        <v>4301031201</v>
      </c>
      <c r="D166" s="582">
        <v>4680115881563</v>
      </c>
      <c r="E166" s="583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111</v>
      </c>
      <c r="L166" s="35"/>
      <c r="M166" s="36" t="s">
        <v>68</v>
      </c>
      <c r="N166" s="36"/>
      <c r="O166" s="35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7"/>
      <c r="V166" s="37"/>
      <c r="W166" s="38" t="s">
        <v>70</v>
      </c>
      <c r="X166" s="56">
        <v>80</v>
      </c>
      <c r="Y166" s="53">
        <f t="shared" si="21"/>
        <v>84</v>
      </c>
      <c r="Z166" s="39">
        <f>IFERROR(IF(Y166=0,"",ROUNDUP(Y166/H166,0)*0.00902),"")</f>
        <v>0.1804</v>
      </c>
      <c r="AA166" s="65"/>
      <c r="AB166" s="66"/>
      <c r="AC166" s="219" t="s">
        <v>274</v>
      </c>
      <c r="AG166" s="75"/>
      <c r="AJ166" s="79"/>
      <c r="AK166" s="79">
        <v>0</v>
      </c>
      <c r="BB166" s="220" t="s">
        <v>1</v>
      </c>
      <c r="BM166" s="75">
        <f t="shared" si="22"/>
        <v>84</v>
      </c>
      <c r="BN166" s="75">
        <f t="shared" si="23"/>
        <v>88.199999999999989</v>
      </c>
      <c r="BO166" s="75">
        <f t="shared" si="24"/>
        <v>0.14430014430014429</v>
      </c>
      <c r="BP166" s="75">
        <f t="shared" si="25"/>
        <v>0.15151515151515152</v>
      </c>
    </row>
    <row r="167" spans="1:68" ht="27" customHeight="1" x14ac:dyDescent="0.25">
      <c r="A167" s="60" t="s">
        <v>275</v>
      </c>
      <c r="B167" s="60" t="s">
        <v>276</v>
      </c>
      <c r="C167" s="34">
        <v>4301031199</v>
      </c>
      <c r="D167" s="582">
        <v>4680115880986</v>
      </c>
      <c r="E167" s="583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67</v>
      </c>
      <c r="L167" s="35"/>
      <c r="M167" s="36" t="s">
        <v>68</v>
      </c>
      <c r="N167" s="36"/>
      <c r="O167" s="35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7"/>
      <c r="V167" s="37"/>
      <c r="W167" s="38" t="s">
        <v>70</v>
      </c>
      <c r="X167" s="56">
        <v>35</v>
      </c>
      <c r="Y167" s="53">
        <f t="shared" si="21"/>
        <v>35.700000000000003</v>
      </c>
      <c r="Z167" s="39">
        <f>IFERROR(IF(Y167=0,"",ROUNDUP(Y167/H167,0)*0.00502),"")</f>
        <v>8.5339999999999999E-2</v>
      </c>
      <c r="AA167" s="65"/>
      <c r="AB167" s="66"/>
      <c r="AC167" s="221" t="s">
        <v>268</v>
      </c>
      <c r="AG167" s="75"/>
      <c r="AJ167" s="79"/>
      <c r="AK167" s="79">
        <v>0</v>
      </c>
      <c r="BB167" s="222" t="s">
        <v>1</v>
      </c>
      <c r="BM167" s="75">
        <f t="shared" si="22"/>
        <v>37.166666666666664</v>
      </c>
      <c r="BN167" s="75">
        <f t="shared" si="23"/>
        <v>37.910000000000004</v>
      </c>
      <c r="BO167" s="75">
        <f t="shared" si="24"/>
        <v>7.1225071225071226E-2</v>
      </c>
      <c r="BP167" s="75">
        <f t="shared" si="25"/>
        <v>7.2649572649572655E-2</v>
      </c>
    </row>
    <row r="168" spans="1:68" ht="27" customHeight="1" x14ac:dyDescent="0.25">
      <c r="A168" s="60" t="s">
        <v>277</v>
      </c>
      <c r="B168" s="60" t="s">
        <v>278</v>
      </c>
      <c r="C168" s="34">
        <v>4301031205</v>
      </c>
      <c r="D168" s="582">
        <v>4680115881785</v>
      </c>
      <c r="E168" s="583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67</v>
      </c>
      <c r="L168" s="35"/>
      <c r="M168" s="36" t="s">
        <v>68</v>
      </c>
      <c r="N168" s="36"/>
      <c r="O168" s="35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7"/>
      <c r="V168" s="37"/>
      <c r="W168" s="38" t="s">
        <v>70</v>
      </c>
      <c r="X168" s="56">
        <v>87.5</v>
      </c>
      <c r="Y168" s="53">
        <f t="shared" si="21"/>
        <v>88.2</v>
      </c>
      <c r="Z168" s="39">
        <f>IFERROR(IF(Y168=0,"",ROUNDUP(Y168/H168,0)*0.00502),"")</f>
        <v>0.21084</v>
      </c>
      <c r="AA168" s="65"/>
      <c r="AB168" s="66"/>
      <c r="AC168" s="223" t="s">
        <v>271</v>
      </c>
      <c r="AG168" s="75"/>
      <c r="AJ168" s="79"/>
      <c r="AK168" s="79">
        <v>0</v>
      </c>
      <c r="BB168" s="224" t="s">
        <v>1</v>
      </c>
      <c r="BM168" s="75">
        <f t="shared" si="22"/>
        <v>92.916666666666657</v>
      </c>
      <c r="BN168" s="75">
        <f t="shared" si="23"/>
        <v>93.66</v>
      </c>
      <c r="BO168" s="75">
        <f t="shared" si="24"/>
        <v>0.17806267806267806</v>
      </c>
      <c r="BP168" s="75">
        <f t="shared" si="25"/>
        <v>0.17948717948717952</v>
      </c>
    </row>
    <row r="169" spans="1:68" ht="27" customHeight="1" x14ac:dyDescent="0.25">
      <c r="A169" s="60" t="s">
        <v>279</v>
      </c>
      <c r="B169" s="60" t="s">
        <v>280</v>
      </c>
      <c r="C169" s="34">
        <v>4301031399</v>
      </c>
      <c r="D169" s="582">
        <v>4680115886537</v>
      </c>
      <c r="E169" s="583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67</v>
      </c>
      <c r="L169" s="35"/>
      <c r="M169" s="36" t="s">
        <v>68</v>
      </c>
      <c r="N169" s="36"/>
      <c r="O169" s="35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7"/>
      <c r="V169" s="37"/>
      <c r="W169" s="38" t="s">
        <v>70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281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customHeight="1" x14ac:dyDescent="0.25">
      <c r="A170" s="60" t="s">
        <v>282</v>
      </c>
      <c r="B170" s="60" t="s">
        <v>283</v>
      </c>
      <c r="C170" s="34">
        <v>4301031202</v>
      </c>
      <c r="D170" s="582">
        <v>4680115881679</v>
      </c>
      <c r="E170" s="583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67</v>
      </c>
      <c r="L170" s="35"/>
      <c r="M170" s="36" t="s">
        <v>68</v>
      </c>
      <c r="N170" s="36"/>
      <c r="O170" s="35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7"/>
      <c r="V170" s="37"/>
      <c r="W170" s="38" t="s">
        <v>70</v>
      </c>
      <c r="X170" s="56">
        <v>175</v>
      </c>
      <c r="Y170" s="53">
        <f t="shared" si="21"/>
        <v>176.4</v>
      </c>
      <c r="Z170" s="39">
        <f>IFERROR(IF(Y170=0,"",ROUNDUP(Y170/H170,0)*0.00502),"")</f>
        <v>0.42168</v>
      </c>
      <c r="AA170" s="65"/>
      <c r="AB170" s="66"/>
      <c r="AC170" s="227" t="s">
        <v>274</v>
      </c>
      <c r="AG170" s="75"/>
      <c r="AJ170" s="79"/>
      <c r="AK170" s="79">
        <v>0</v>
      </c>
      <c r="BB170" s="228" t="s">
        <v>1</v>
      </c>
      <c r="BM170" s="75">
        <f t="shared" si="22"/>
        <v>183.33333333333334</v>
      </c>
      <c r="BN170" s="75">
        <f t="shared" si="23"/>
        <v>184.8</v>
      </c>
      <c r="BO170" s="75">
        <f t="shared" si="24"/>
        <v>0.35612535612535612</v>
      </c>
      <c r="BP170" s="75">
        <f t="shared" si="25"/>
        <v>0.35897435897435903</v>
      </c>
    </row>
    <row r="171" spans="1:68" ht="27" customHeight="1" x14ac:dyDescent="0.25">
      <c r="A171" s="60" t="s">
        <v>284</v>
      </c>
      <c r="B171" s="60" t="s">
        <v>285</v>
      </c>
      <c r="C171" s="34">
        <v>4301031158</v>
      </c>
      <c r="D171" s="582">
        <v>4680115880191</v>
      </c>
      <c r="E171" s="583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77</v>
      </c>
      <c r="L171" s="35"/>
      <c r="M171" s="36" t="s">
        <v>68</v>
      </c>
      <c r="N171" s="36"/>
      <c r="O171" s="35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7"/>
      <c r="V171" s="37"/>
      <c r="W171" s="38" t="s">
        <v>70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274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customHeight="1" x14ac:dyDescent="0.25">
      <c r="A172" s="60" t="s">
        <v>286</v>
      </c>
      <c r="B172" s="60" t="s">
        <v>287</v>
      </c>
      <c r="C172" s="34">
        <v>4301031245</v>
      </c>
      <c r="D172" s="582">
        <v>4680115883963</v>
      </c>
      <c r="E172" s="583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67</v>
      </c>
      <c r="L172" s="35"/>
      <c r="M172" s="36" t="s">
        <v>68</v>
      </c>
      <c r="N172" s="36"/>
      <c r="O172" s="35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7"/>
      <c r="V172" s="37"/>
      <c r="W172" s="38" t="s">
        <v>70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288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72</v>
      </c>
      <c r="Q173" s="594"/>
      <c r="R173" s="594"/>
      <c r="S173" s="594"/>
      <c r="T173" s="594"/>
      <c r="U173" s="594"/>
      <c r="V173" s="595"/>
      <c r="W173" s="40" t="s">
        <v>73</v>
      </c>
      <c r="X173" s="41">
        <f>IFERROR(X164/H164,"0")+IFERROR(X165/H165,"0")+IFERROR(X166/H166,"0")+IFERROR(X167/H167,"0")+IFERROR(X168/H168,"0")+IFERROR(X169/H169,"0")+IFERROR(X170/H170,"0")+IFERROR(X171/H171,"0")+IFERROR(X172/H172,"0")</f>
        <v>186.9047619047619</v>
      </c>
      <c r="Y173" s="41">
        <f>IFERROR(Y164/H164,"0")+IFERROR(Y165/H165,"0")+IFERROR(Y166/H166,"0")+IFERROR(Y167/H167,"0")+IFERROR(Y168/H168,"0")+IFERROR(Y169/H169,"0")+IFERROR(Y170/H170,"0")+IFERROR(Y171/H171,"0")+IFERROR(Y172/H172,"0")</f>
        <v>191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1.15082</v>
      </c>
      <c r="AA173" s="64"/>
      <c r="AB173" s="64"/>
      <c r="AC173" s="64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72</v>
      </c>
      <c r="Q174" s="594"/>
      <c r="R174" s="594"/>
      <c r="S174" s="594"/>
      <c r="T174" s="594"/>
      <c r="U174" s="594"/>
      <c r="V174" s="595"/>
      <c r="W174" s="40" t="s">
        <v>70</v>
      </c>
      <c r="X174" s="41">
        <f>IFERROR(SUM(X164:X172),"0")</f>
        <v>487.5</v>
      </c>
      <c r="Y174" s="41">
        <f>IFERROR(SUM(Y164:Y172),"0")</f>
        <v>501.9</v>
      </c>
      <c r="Z174" s="40"/>
      <c r="AA174" s="64"/>
      <c r="AB174" s="64"/>
      <c r="AC174" s="64"/>
    </row>
    <row r="175" spans="1:68" ht="14.25" customHeight="1" x14ac:dyDescent="0.25">
      <c r="A175" s="587" t="s">
        <v>95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63"/>
      <c r="AB175" s="63"/>
      <c r="AC175" s="63"/>
    </row>
    <row r="176" spans="1:68" ht="27" customHeight="1" x14ac:dyDescent="0.25">
      <c r="A176" s="60" t="s">
        <v>289</v>
      </c>
      <c r="B176" s="60" t="s">
        <v>290</v>
      </c>
      <c r="C176" s="34">
        <v>4301032053</v>
      </c>
      <c r="D176" s="582">
        <v>4680115886780</v>
      </c>
      <c r="E176" s="583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291</v>
      </c>
      <c r="L176" s="35"/>
      <c r="M176" s="36" t="s">
        <v>292</v>
      </c>
      <c r="N176" s="36"/>
      <c r="O176" s="35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7"/>
      <c r="V176" s="37"/>
      <c r="W176" s="38" t="s">
        <v>70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293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294</v>
      </c>
      <c r="B177" s="60" t="s">
        <v>295</v>
      </c>
      <c r="C177" s="34">
        <v>4301032051</v>
      </c>
      <c r="D177" s="582">
        <v>4680115886742</v>
      </c>
      <c r="E177" s="583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291</v>
      </c>
      <c r="L177" s="35"/>
      <c r="M177" s="36" t="s">
        <v>292</v>
      </c>
      <c r="N177" s="36"/>
      <c r="O177" s="35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7"/>
      <c r="V177" s="37"/>
      <c r="W177" s="38" t="s">
        <v>70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296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297</v>
      </c>
      <c r="B178" s="60" t="s">
        <v>298</v>
      </c>
      <c r="C178" s="34">
        <v>4301032052</v>
      </c>
      <c r="D178" s="582">
        <v>4680115886766</v>
      </c>
      <c r="E178" s="583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291</v>
      </c>
      <c r="L178" s="35"/>
      <c r="M178" s="36" t="s">
        <v>292</v>
      </c>
      <c r="N178" s="36"/>
      <c r="O178" s="35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7"/>
      <c r="V178" s="37"/>
      <c r="W178" s="38" t="s">
        <v>70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296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72</v>
      </c>
      <c r="Q179" s="594"/>
      <c r="R179" s="594"/>
      <c r="S179" s="594"/>
      <c r="T179" s="594"/>
      <c r="U179" s="594"/>
      <c r="V179" s="595"/>
      <c r="W179" s="40" t="s">
        <v>73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72</v>
      </c>
      <c r="Q180" s="594"/>
      <c r="R180" s="594"/>
      <c r="S180" s="594"/>
      <c r="T180" s="594"/>
      <c r="U180" s="594"/>
      <c r="V180" s="595"/>
      <c r="W180" s="40" t="s">
        <v>70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customHeight="1" x14ac:dyDescent="0.25">
      <c r="A181" s="587" t="s">
        <v>299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63"/>
      <c r="AB181" s="63"/>
      <c r="AC181" s="63"/>
    </row>
    <row r="182" spans="1:68" ht="27" customHeight="1" x14ac:dyDescent="0.25">
      <c r="A182" s="60" t="s">
        <v>300</v>
      </c>
      <c r="B182" s="60" t="s">
        <v>301</v>
      </c>
      <c r="C182" s="34">
        <v>4301170013</v>
      </c>
      <c r="D182" s="582">
        <v>4680115886797</v>
      </c>
      <c r="E182" s="583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291</v>
      </c>
      <c r="L182" s="35"/>
      <c r="M182" s="36" t="s">
        <v>292</v>
      </c>
      <c r="N182" s="36"/>
      <c r="O182" s="35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7"/>
      <c r="V182" s="37"/>
      <c r="W182" s="38" t="s">
        <v>70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296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72</v>
      </c>
      <c r="Q183" s="594"/>
      <c r="R183" s="594"/>
      <c r="S183" s="594"/>
      <c r="T183" s="594"/>
      <c r="U183" s="594"/>
      <c r="V183" s="595"/>
      <c r="W183" s="40" t="s">
        <v>73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72</v>
      </c>
      <c r="Q184" s="594"/>
      <c r="R184" s="594"/>
      <c r="S184" s="594"/>
      <c r="T184" s="594"/>
      <c r="U184" s="594"/>
      <c r="V184" s="595"/>
      <c r="W184" s="40" t="s">
        <v>70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customHeight="1" x14ac:dyDescent="0.25">
      <c r="A185" s="635" t="s">
        <v>302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62"/>
      <c r="AB185" s="62"/>
      <c r="AC185" s="62"/>
    </row>
    <row r="186" spans="1:68" ht="14.25" customHeight="1" x14ac:dyDescent="0.25">
      <c r="A186" s="587" t="s">
        <v>103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63"/>
      <c r="AB186" s="63"/>
      <c r="AC186" s="63"/>
    </row>
    <row r="187" spans="1:68" ht="16.5" customHeight="1" x14ac:dyDescent="0.25">
      <c r="A187" s="60" t="s">
        <v>303</v>
      </c>
      <c r="B187" s="60" t="s">
        <v>304</v>
      </c>
      <c r="C187" s="34">
        <v>4301011450</v>
      </c>
      <c r="D187" s="582">
        <v>4680115881402</v>
      </c>
      <c r="E187" s="583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106</v>
      </c>
      <c r="L187" s="35"/>
      <c r="M187" s="36" t="s">
        <v>107</v>
      </c>
      <c r="N187" s="36"/>
      <c r="O187" s="35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7"/>
      <c r="V187" s="37"/>
      <c r="W187" s="38" t="s">
        <v>70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305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customHeight="1" x14ac:dyDescent="0.25">
      <c r="A188" s="60" t="s">
        <v>306</v>
      </c>
      <c r="B188" s="60" t="s">
        <v>307</v>
      </c>
      <c r="C188" s="34">
        <v>4301011768</v>
      </c>
      <c r="D188" s="582">
        <v>4680115881396</v>
      </c>
      <c r="E188" s="583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77</v>
      </c>
      <c r="L188" s="35"/>
      <c r="M188" s="36" t="s">
        <v>107</v>
      </c>
      <c r="N188" s="36"/>
      <c r="O188" s="35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7"/>
      <c r="V188" s="37"/>
      <c r="W188" s="38" t="s">
        <v>70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305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72</v>
      </c>
      <c r="Q189" s="594"/>
      <c r="R189" s="594"/>
      <c r="S189" s="594"/>
      <c r="T189" s="594"/>
      <c r="U189" s="594"/>
      <c r="V189" s="595"/>
      <c r="W189" s="40" t="s">
        <v>73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72</v>
      </c>
      <c r="Q190" s="594"/>
      <c r="R190" s="594"/>
      <c r="S190" s="594"/>
      <c r="T190" s="594"/>
      <c r="U190" s="594"/>
      <c r="V190" s="595"/>
      <c r="W190" s="40" t="s">
        <v>70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customHeight="1" x14ac:dyDescent="0.25">
      <c r="A191" s="587" t="s">
        <v>137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63"/>
      <c r="AB191" s="63"/>
      <c r="AC191" s="63"/>
    </row>
    <row r="192" spans="1:68" ht="16.5" customHeight="1" x14ac:dyDescent="0.25">
      <c r="A192" s="60" t="s">
        <v>308</v>
      </c>
      <c r="B192" s="60" t="s">
        <v>309</v>
      </c>
      <c r="C192" s="34">
        <v>4301020262</v>
      </c>
      <c r="D192" s="582">
        <v>4680115882935</v>
      </c>
      <c r="E192" s="583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106</v>
      </c>
      <c r="L192" s="35"/>
      <c r="M192" s="36" t="s">
        <v>78</v>
      </c>
      <c r="N192" s="36"/>
      <c r="O192" s="35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7"/>
      <c r="V192" s="37"/>
      <c r="W192" s="38" t="s">
        <v>70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310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customHeight="1" x14ac:dyDescent="0.25">
      <c r="A193" s="60" t="s">
        <v>311</v>
      </c>
      <c r="B193" s="60" t="s">
        <v>312</v>
      </c>
      <c r="C193" s="34">
        <v>4301020220</v>
      </c>
      <c r="D193" s="582">
        <v>4680115880764</v>
      </c>
      <c r="E193" s="583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77</v>
      </c>
      <c r="L193" s="35"/>
      <c r="M193" s="36" t="s">
        <v>107</v>
      </c>
      <c r="N193" s="36"/>
      <c r="O193" s="35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7"/>
      <c r="V193" s="37"/>
      <c r="W193" s="38" t="s">
        <v>70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310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72</v>
      </c>
      <c r="Q194" s="594"/>
      <c r="R194" s="594"/>
      <c r="S194" s="594"/>
      <c r="T194" s="594"/>
      <c r="U194" s="594"/>
      <c r="V194" s="595"/>
      <c r="W194" s="40" t="s">
        <v>73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72</v>
      </c>
      <c r="Q195" s="594"/>
      <c r="R195" s="594"/>
      <c r="S195" s="594"/>
      <c r="T195" s="594"/>
      <c r="U195" s="594"/>
      <c r="V195" s="595"/>
      <c r="W195" s="40" t="s">
        <v>70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587" t="s">
        <v>64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63"/>
      <c r="AB196" s="63"/>
      <c r="AC196" s="63"/>
    </row>
    <row r="197" spans="1:68" ht="27" customHeight="1" x14ac:dyDescent="0.25">
      <c r="A197" s="60" t="s">
        <v>313</v>
      </c>
      <c r="B197" s="60" t="s">
        <v>314</v>
      </c>
      <c r="C197" s="34">
        <v>4301031224</v>
      </c>
      <c r="D197" s="582">
        <v>4680115882683</v>
      </c>
      <c r="E197" s="583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111</v>
      </c>
      <c r="L197" s="35"/>
      <c r="M197" s="36" t="s">
        <v>68</v>
      </c>
      <c r="N197" s="36"/>
      <c r="O197" s="35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7"/>
      <c r="V197" s="37"/>
      <c r="W197" s="38" t="s">
        <v>70</v>
      </c>
      <c r="X197" s="56">
        <v>50</v>
      </c>
      <c r="Y197" s="53">
        <f t="shared" ref="Y197:Y204" si="26">IFERROR(IF(X197="",0,CEILING((X197/$H197),1)*$H197),"")</f>
        <v>54</v>
      </c>
      <c r="Z197" s="39">
        <f>IFERROR(IF(Y197=0,"",ROUNDUP(Y197/H197,0)*0.00902),"")</f>
        <v>9.0200000000000002E-2</v>
      </c>
      <c r="AA197" s="65"/>
      <c r="AB197" s="66"/>
      <c r="AC197" s="249" t="s">
        <v>315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51.944444444444443</v>
      </c>
      <c r="BN197" s="75">
        <f t="shared" ref="BN197:BN204" si="28">IFERROR(Y197*I197/H197,"0")</f>
        <v>56.099999999999994</v>
      </c>
      <c r="BO197" s="75">
        <f t="shared" ref="BO197:BO204" si="29">IFERROR(1/J197*(X197/H197),"0")</f>
        <v>7.0145903479236812E-2</v>
      </c>
      <c r="BP197" s="75">
        <f t="shared" ref="BP197:BP204" si="30">IFERROR(1/J197*(Y197/H197),"0")</f>
        <v>7.575757575757576E-2</v>
      </c>
    </row>
    <row r="198" spans="1:68" ht="27" customHeight="1" x14ac:dyDescent="0.25">
      <c r="A198" s="60" t="s">
        <v>316</v>
      </c>
      <c r="B198" s="60" t="s">
        <v>317</v>
      </c>
      <c r="C198" s="34">
        <v>4301031230</v>
      </c>
      <c r="D198" s="582">
        <v>4680115882690</v>
      </c>
      <c r="E198" s="583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111</v>
      </c>
      <c r="L198" s="35"/>
      <c r="M198" s="36" t="s">
        <v>68</v>
      </c>
      <c r="N198" s="36"/>
      <c r="O198" s="35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7"/>
      <c r="V198" s="37"/>
      <c r="W198" s="38" t="s">
        <v>70</v>
      </c>
      <c r="X198" s="56">
        <v>40</v>
      </c>
      <c r="Y198" s="53">
        <f t="shared" si="26"/>
        <v>43.2</v>
      </c>
      <c r="Z198" s="39">
        <f>IFERROR(IF(Y198=0,"",ROUNDUP(Y198/H198,0)*0.00902),"")</f>
        <v>7.2160000000000002E-2</v>
      </c>
      <c r="AA198" s="65"/>
      <c r="AB198" s="66"/>
      <c r="AC198" s="251" t="s">
        <v>318</v>
      </c>
      <c r="AG198" s="75"/>
      <c r="AJ198" s="79"/>
      <c r="AK198" s="79">
        <v>0</v>
      </c>
      <c r="BB198" s="252" t="s">
        <v>1</v>
      </c>
      <c r="BM198" s="75">
        <f t="shared" si="27"/>
        <v>41.555555555555557</v>
      </c>
      <c r="BN198" s="75">
        <f t="shared" si="28"/>
        <v>44.88</v>
      </c>
      <c r="BO198" s="75">
        <f t="shared" si="29"/>
        <v>5.6116722783389444E-2</v>
      </c>
      <c r="BP198" s="75">
        <f t="shared" si="30"/>
        <v>6.0606060606060608E-2</v>
      </c>
    </row>
    <row r="199" spans="1:68" ht="27" customHeight="1" x14ac:dyDescent="0.25">
      <c r="A199" s="60" t="s">
        <v>319</v>
      </c>
      <c r="B199" s="60" t="s">
        <v>320</v>
      </c>
      <c r="C199" s="34">
        <v>4301031220</v>
      </c>
      <c r="D199" s="582">
        <v>4680115882669</v>
      </c>
      <c r="E199" s="583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111</v>
      </c>
      <c r="L199" s="35"/>
      <c r="M199" s="36" t="s">
        <v>68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7"/>
      <c r="V199" s="37"/>
      <c r="W199" s="38" t="s">
        <v>70</v>
      </c>
      <c r="X199" s="56">
        <v>250</v>
      </c>
      <c r="Y199" s="53">
        <f t="shared" si="26"/>
        <v>253.8</v>
      </c>
      <c r="Z199" s="39">
        <f>IFERROR(IF(Y199=0,"",ROUNDUP(Y199/H199,0)*0.00902),"")</f>
        <v>0.42393999999999998</v>
      </c>
      <c r="AA199" s="65"/>
      <c r="AB199" s="66"/>
      <c r="AC199" s="253" t="s">
        <v>321</v>
      </c>
      <c r="AG199" s="75"/>
      <c r="AJ199" s="79"/>
      <c r="AK199" s="79">
        <v>0</v>
      </c>
      <c r="BB199" s="254" t="s">
        <v>1</v>
      </c>
      <c r="BM199" s="75">
        <f t="shared" si="27"/>
        <v>259.72222222222223</v>
      </c>
      <c r="BN199" s="75">
        <f t="shared" si="28"/>
        <v>263.67</v>
      </c>
      <c r="BO199" s="75">
        <f t="shared" si="29"/>
        <v>0.35072951739618402</v>
      </c>
      <c r="BP199" s="75">
        <f t="shared" si="30"/>
        <v>0.35606060606060608</v>
      </c>
    </row>
    <row r="200" spans="1:68" ht="27" customHeight="1" x14ac:dyDescent="0.25">
      <c r="A200" s="60" t="s">
        <v>322</v>
      </c>
      <c r="B200" s="60" t="s">
        <v>323</v>
      </c>
      <c r="C200" s="34">
        <v>4301031221</v>
      </c>
      <c r="D200" s="582">
        <v>4680115882676</v>
      </c>
      <c r="E200" s="583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111</v>
      </c>
      <c r="L200" s="35"/>
      <c r="M200" s="36" t="s">
        <v>68</v>
      </c>
      <c r="N200" s="36"/>
      <c r="O200" s="35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7"/>
      <c r="V200" s="37"/>
      <c r="W200" s="38" t="s">
        <v>70</v>
      </c>
      <c r="X200" s="56">
        <v>50</v>
      </c>
      <c r="Y200" s="53">
        <f t="shared" si="26"/>
        <v>54</v>
      </c>
      <c r="Z200" s="39">
        <f>IFERROR(IF(Y200=0,"",ROUNDUP(Y200/H200,0)*0.00902),"")</f>
        <v>9.0200000000000002E-2</v>
      </c>
      <c r="AA200" s="65"/>
      <c r="AB200" s="66"/>
      <c r="AC200" s="255" t="s">
        <v>324</v>
      </c>
      <c r="AG200" s="75"/>
      <c r="AJ200" s="79"/>
      <c r="AK200" s="79">
        <v>0</v>
      </c>
      <c r="BB200" s="256" t="s">
        <v>1</v>
      </c>
      <c r="BM200" s="75">
        <f t="shared" si="27"/>
        <v>51.944444444444443</v>
      </c>
      <c r="BN200" s="75">
        <f t="shared" si="28"/>
        <v>56.099999999999994</v>
      </c>
      <c r="BO200" s="75">
        <f t="shared" si="29"/>
        <v>7.0145903479236812E-2</v>
      </c>
      <c r="BP200" s="75">
        <f t="shared" si="30"/>
        <v>7.575757575757576E-2</v>
      </c>
    </row>
    <row r="201" spans="1:68" ht="27" customHeight="1" x14ac:dyDescent="0.25">
      <c r="A201" s="60" t="s">
        <v>325</v>
      </c>
      <c r="B201" s="60" t="s">
        <v>326</v>
      </c>
      <c r="C201" s="34">
        <v>4301031223</v>
      </c>
      <c r="D201" s="582">
        <v>4680115884014</v>
      </c>
      <c r="E201" s="583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67</v>
      </c>
      <c r="L201" s="35"/>
      <c r="M201" s="36" t="s">
        <v>68</v>
      </c>
      <c r="N201" s="36"/>
      <c r="O201" s="35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7"/>
      <c r="V201" s="37"/>
      <c r="W201" s="38" t="s">
        <v>70</v>
      </c>
      <c r="X201" s="56">
        <v>60</v>
      </c>
      <c r="Y201" s="53">
        <f t="shared" si="26"/>
        <v>61.2</v>
      </c>
      <c r="Z201" s="39">
        <f>IFERROR(IF(Y201=0,"",ROUNDUP(Y201/H201,0)*0.00502),"")</f>
        <v>0.17068</v>
      </c>
      <c r="AA201" s="65"/>
      <c r="AB201" s="66"/>
      <c r="AC201" s="257" t="s">
        <v>315</v>
      </c>
      <c r="AG201" s="75"/>
      <c r="AJ201" s="79"/>
      <c r="AK201" s="79">
        <v>0</v>
      </c>
      <c r="BB201" s="258" t="s">
        <v>1</v>
      </c>
      <c r="BM201" s="75">
        <f t="shared" si="27"/>
        <v>64.333333333333329</v>
      </c>
      <c r="BN201" s="75">
        <f t="shared" si="28"/>
        <v>65.62</v>
      </c>
      <c r="BO201" s="75">
        <f t="shared" si="29"/>
        <v>0.14245014245014248</v>
      </c>
      <c r="BP201" s="75">
        <f t="shared" si="30"/>
        <v>0.14529914529914531</v>
      </c>
    </row>
    <row r="202" spans="1:68" ht="27" customHeight="1" x14ac:dyDescent="0.25">
      <c r="A202" s="60" t="s">
        <v>327</v>
      </c>
      <c r="B202" s="60" t="s">
        <v>328</v>
      </c>
      <c r="C202" s="34">
        <v>4301031222</v>
      </c>
      <c r="D202" s="582">
        <v>4680115884007</v>
      </c>
      <c r="E202" s="583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67</v>
      </c>
      <c r="L202" s="35"/>
      <c r="M202" s="36" t="s">
        <v>68</v>
      </c>
      <c r="N202" s="36"/>
      <c r="O202" s="35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7"/>
      <c r="V202" s="37"/>
      <c r="W202" s="38" t="s">
        <v>70</v>
      </c>
      <c r="X202" s="56">
        <v>39</v>
      </c>
      <c r="Y202" s="53">
        <f t="shared" si="26"/>
        <v>39.6</v>
      </c>
      <c r="Z202" s="39">
        <f>IFERROR(IF(Y202=0,"",ROUNDUP(Y202/H202,0)*0.00502),"")</f>
        <v>0.11044000000000001</v>
      </c>
      <c r="AA202" s="65"/>
      <c r="AB202" s="66"/>
      <c r="AC202" s="259" t="s">
        <v>318</v>
      </c>
      <c r="AG202" s="75"/>
      <c r="AJ202" s="79"/>
      <c r="AK202" s="79">
        <v>0</v>
      </c>
      <c r="BB202" s="260" t="s">
        <v>1</v>
      </c>
      <c r="BM202" s="75">
        <f t="shared" si="27"/>
        <v>41.166666666666664</v>
      </c>
      <c r="BN202" s="75">
        <f t="shared" si="28"/>
        <v>41.8</v>
      </c>
      <c r="BO202" s="75">
        <f t="shared" si="29"/>
        <v>9.2592592592592601E-2</v>
      </c>
      <c r="BP202" s="75">
        <f t="shared" si="30"/>
        <v>9.401709401709403E-2</v>
      </c>
    </row>
    <row r="203" spans="1:68" ht="27" customHeight="1" x14ac:dyDescent="0.25">
      <c r="A203" s="60" t="s">
        <v>329</v>
      </c>
      <c r="B203" s="60" t="s">
        <v>330</v>
      </c>
      <c r="C203" s="34">
        <v>4301031229</v>
      </c>
      <c r="D203" s="582">
        <v>4680115884038</v>
      </c>
      <c r="E203" s="583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67</v>
      </c>
      <c r="L203" s="35"/>
      <c r="M203" s="36" t="s">
        <v>68</v>
      </c>
      <c r="N203" s="36"/>
      <c r="O203" s="35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7"/>
      <c r="V203" s="37"/>
      <c r="W203" s="38" t="s">
        <v>70</v>
      </c>
      <c r="X203" s="56">
        <v>54</v>
      </c>
      <c r="Y203" s="53">
        <f t="shared" si="26"/>
        <v>54</v>
      </c>
      <c r="Z203" s="39">
        <f>IFERROR(IF(Y203=0,"",ROUNDUP(Y203/H203,0)*0.00502),"")</f>
        <v>0.15060000000000001</v>
      </c>
      <c r="AA203" s="65"/>
      <c r="AB203" s="66"/>
      <c r="AC203" s="261" t="s">
        <v>321</v>
      </c>
      <c r="AG203" s="75"/>
      <c r="AJ203" s="79"/>
      <c r="AK203" s="79">
        <v>0</v>
      </c>
      <c r="BB203" s="262" t="s">
        <v>1</v>
      </c>
      <c r="BM203" s="75">
        <f t="shared" si="27"/>
        <v>56.999999999999993</v>
      </c>
      <c r="BN203" s="75">
        <f t="shared" si="28"/>
        <v>56.999999999999993</v>
      </c>
      <c r="BO203" s="75">
        <f t="shared" si="29"/>
        <v>0.12820512820512822</v>
      </c>
      <c r="BP203" s="75">
        <f t="shared" si="30"/>
        <v>0.12820512820512822</v>
      </c>
    </row>
    <row r="204" spans="1:68" ht="27" customHeight="1" x14ac:dyDescent="0.25">
      <c r="A204" s="60" t="s">
        <v>331</v>
      </c>
      <c r="B204" s="60" t="s">
        <v>332</v>
      </c>
      <c r="C204" s="34">
        <v>4301031225</v>
      </c>
      <c r="D204" s="582">
        <v>4680115884021</v>
      </c>
      <c r="E204" s="583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67</v>
      </c>
      <c r="L204" s="35"/>
      <c r="M204" s="36" t="s">
        <v>68</v>
      </c>
      <c r="N204" s="36"/>
      <c r="O204" s="35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7"/>
      <c r="V204" s="37"/>
      <c r="W204" s="38" t="s">
        <v>70</v>
      </c>
      <c r="X204" s="56">
        <v>42</v>
      </c>
      <c r="Y204" s="53">
        <f t="shared" si="26"/>
        <v>43.2</v>
      </c>
      <c r="Z204" s="39">
        <f>IFERROR(IF(Y204=0,"",ROUNDUP(Y204/H204,0)*0.00502),"")</f>
        <v>0.12048</v>
      </c>
      <c r="AA204" s="65"/>
      <c r="AB204" s="66"/>
      <c r="AC204" s="263" t="s">
        <v>324</v>
      </c>
      <c r="AG204" s="75"/>
      <c r="AJ204" s="79"/>
      <c r="AK204" s="79">
        <v>0</v>
      </c>
      <c r="BB204" s="264" t="s">
        <v>1</v>
      </c>
      <c r="BM204" s="75">
        <f t="shared" si="27"/>
        <v>44.333333333333329</v>
      </c>
      <c r="BN204" s="75">
        <f t="shared" si="28"/>
        <v>45.6</v>
      </c>
      <c r="BO204" s="75">
        <f t="shared" si="29"/>
        <v>9.9715099715099717E-2</v>
      </c>
      <c r="BP204" s="75">
        <f t="shared" si="30"/>
        <v>0.10256410256410257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72</v>
      </c>
      <c r="Q205" s="594"/>
      <c r="R205" s="594"/>
      <c r="S205" s="594"/>
      <c r="T205" s="594"/>
      <c r="U205" s="594"/>
      <c r="V205" s="595"/>
      <c r="W205" s="40" t="s">
        <v>73</v>
      </c>
      <c r="X205" s="41">
        <f>IFERROR(X197/H197,"0")+IFERROR(X198/H198,"0")+IFERROR(X199/H199,"0")+IFERROR(X200/H200,"0")+IFERROR(X201/H201,"0")+IFERROR(X202/H202,"0")+IFERROR(X203/H203,"0")+IFERROR(X204/H204,"0")</f>
        <v>180.55555555555557</v>
      </c>
      <c r="Y205" s="41">
        <f>IFERROR(Y197/H197,"0")+IFERROR(Y198/H198,"0")+IFERROR(Y199/H199,"0")+IFERROR(Y200/H200,"0")+IFERROR(Y201/H201,"0")+IFERROR(Y202/H202,"0")+IFERROR(Y203/H203,"0")+IFERROR(Y204/H204,"0")</f>
        <v>185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1.2286999999999999</v>
      </c>
      <c r="AA205" s="64"/>
      <c r="AB205" s="64"/>
      <c r="AC205" s="64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72</v>
      </c>
      <c r="Q206" s="594"/>
      <c r="R206" s="594"/>
      <c r="S206" s="594"/>
      <c r="T206" s="594"/>
      <c r="U206" s="594"/>
      <c r="V206" s="595"/>
      <c r="W206" s="40" t="s">
        <v>70</v>
      </c>
      <c r="X206" s="41">
        <f>IFERROR(SUM(X197:X204),"0")</f>
        <v>585</v>
      </c>
      <c r="Y206" s="41">
        <f>IFERROR(SUM(Y197:Y204),"0")</f>
        <v>603</v>
      </c>
      <c r="Z206" s="40"/>
      <c r="AA206" s="64"/>
      <c r="AB206" s="64"/>
      <c r="AC206" s="64"/>
    </row>
    <row r="207" spans="1:68" ht="14.25" customHeight="1" x14ac:dyDescent="0.25">
      <c r="A207" s="587" t="s">
        <v>74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63"/>
      <c r="AB207" s="63"/>
      <c r="AC207" s="63"/>
    </row>
    <row r="208" spans="1:68" ht="27" customHeight="1" x14ac:dyDescent="0.25">
      <c r="A208" s="60" t="s">
        <v>333</v>
      </c>
      <c r="B208" s="60" t="s">
        <v>334</v>
      </c>
      <c r="C208" s="34">
        <v>4301051408</v>
      </c>
      <c r="D208" s="582">
        <v>4680115881594</v>
      </c>
      <c r="E208" s="583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106</v>
      </c>
      <c r="L208" s="35"/>
      <c r="M208" s="36" t="s">
        <v>78</v>
      </c>
      <c r="N208" s="36"/>
      <c r="O208" s="35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7"/>
      <c r="V208" s="37"/>
      <c r="W208" s="38" t="s">
        <v>70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335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customHeight="1" x14ac:dyDescent="0.25">
      <c r="A209" s="60" t="s">
        <v>336</v>
      </c>
      <c r="B209" s="60" t="s">
        <v>337</v>
      </c>
      <c r="C209" s="34">
        <v>4301051411</v>
      </c>
      <c r="D209" s="582">
        <v>4680115881617</v>
      </c>
      <c r="E209" s="583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106</v>
      </c>
      <c r="L209" s="35"/>
      <c r="M209" s="36" t="s">
        <v>78</v>
      </c>
      <c r="N209" s="36"/>
      <c r="O209" s="35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7"/>
      <c r="V209" s="37"/>
      <c r="W209" s="38" t="s">
        <v>70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338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339</v>
      </c>
      <c r="B210" s="60" t="s">
        <v>340</v>
      </c>
      <c r="C210" s="34">
        <v>4301051656</v>
      </c>
      <c r="D210" s="582">
        <v>4680115880573</v>
      </c>
      <c r="E210" s="583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106</v>
      </c>
      <c r="L210" s="35"/>
      <c r="M210" s="36" t="s">
        <v>78</v>
      </c>
      <c r="N210" s="36"/>
      <c r="O210" s="35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7"/>
      <c r="V210" s="37"/>
      <c r="W210" s="38" t="s">
        <v>70</v>
      </c>
      <c r="X210" s="56">
        <v>50</v>
      </c>
      <c r="Y210" s="53">
        <f t="shared" si="31"/>
        <v>52.199999999999996</v>
      </c>
      <c r="Z210" s="39">
        <f>IFERROR(IF(Y210=0,"",ROUNDUP(Y210/H210,0)*0.01898),"")</f>
        <v>0.11388000000000001</v>
      </c>
      <c r="AA210" s="65"/>
      <c r="AB210" s="66"/>
      <c r="AC210" s="269" t="s">
        <v>341</v>
      </c>
      <c r="AG210" s="75"/>
      <c r="AJ210" s="79"/>
      <c r="AK210" s="79">
        <v>0</v>
      </c>
      <c r="BB210" s="270" t="s">
        <v>1</v>
      </c>
      <c r="BM210" s="75">
        <f t="shared" si="32"/>
        <v>52.982758620689658</v>
      </c>
      <c r="BN210" s="75">
        <f t="shared" si="33"/>
        <v>55.313999999999993</v>
      </c>
      <c r="BO210" s="75">
        <f t="shared" si="34"/>
        <v>8.9798850574712652E-2</v>
      </c>
      <c r="BP210" s="75">
        <f t="shared" si="35"/>
        <v>9.375E-2</v>
      </c>
    </row>
    <row r="211" spans="1:68" ht="27" customHeight="1" x14ac:dyDescent="0.25">
      <c r="A211" s="60" t="s">
        <v>342</v>
      </c>
      <c r="B211" s="60" t="s">
        <v>343</v>
      </c>
      <c r="C211" s="34">
        <v>4301051407</v>
      </c>
      <c r="D211" s="582">
        <v>4680115882195</v>
      </c>
      <c r="E211" s="583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77</v>
      </c>
      <c r="L211" s="35"/>
      <c r="M211" s="36" t="s">
        <v>78</v>
      </c>
      <c r="N211" s="36"/>
      <c r="O211" s="35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7"/>
      <c r="V211" s="37"/>
      <c r="W211" s="38" t="s">
        <v>70</v>
      </c>
      <c r="X211" s="56">
        <v>360</v>
      </c>
      <c r="Y211" s="53">
        <f t="shared" si="31"/>
        <v>360</v>
      </c>
      <c r="Z211" s="39">
        <f t="shared" ref="Z211:Z216" si="36">IFERROR(IF(Y211=0,"",ROUNDUP(Y211/H211,0)*0.00651),"")</f>
        <v>0.97650000000000003</v>
      </c>
      <c r="AA211" s="65"/>
      <c r="AB211" s="66"/>
      <c r="AC211" s="271" t="s">
        <v>335</v>
      </c>
      <c r="AG211" s="75"/>
      <c r="AJ211" s="79"/>
      <c r="AK211" s="79">
        <v>0</v>
      </c>
      <c r="BB211" s="272" t="s">
        <v>1</v>
      </c>
      <c r="BM211" s="75">
        <f t="shared" si="32"/>
        <v>400.5</v>
      </c>
      <c r="BN211" s="75">
        <f t="shared" si="33"/>
        <v>400.5</v>
      </c>
      <c r="BO211" s="75">
        <f t="shared" si="34"/>
        <v>0.82417582417582425</v>
      </c>
      <c r="BP211" s="75">
        <f t="shared" si="35"/>
        <v>0.82417582417582425</v>
      </c>
    </row>
    <row r="212" spans="1:68" ht="27" customHeight="1" x14ac:dyDescent="0.25">
      <c r="A212" s="60" t="s">
        <v>344</v>
      </c>
      <c r="B212" s="60" t="s">
        <v>345</v>
      </c>
      <c r="C212" s="34">
        <v>4301051752</v>
      </c>
      <c r="D212" s="582">
        <v>4680115882607</v>
      </c>
      <c r="E212" s="583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77</v>
      </c>
      <c r="L212" s="35"/>
      <c r="M212" s="36" t="s">
        <v>93</v>
      </c>
      <c r="N212" s="36"/>
      <c r="O212" s="35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7"/>
      <c r="V212" s="37"/>
      <c r="W212" s="38" t="s">
        <v>70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346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347</v>
      </c>
      <c r="B213" s="60" t="s">
        <v>348</v>
      </c>
      <c r="C213" s="34">
        <v>4301051666</v>
      </c>
      <c r="D213" s="582">
        <v>4680115880092</v>
      </c>
      <c r="E213" s="583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77</v>
      </c>
      <c r="L213" s="35"/>
      <c r="M213" s="36" t="s">
        <v>78</v>
      </c>
      <c r="N213" s="36"/>
      <c r="O213" s="35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7"/>
      <c r="V213" s="37"/>
      <c r="W213" s="38" t="s">
        <v>70</v>
      </c>
      <c r="X213" s="56">
        <v>240</v>
      </c>
      <c r="Y213" s="53">
        <f t="shared" si="31"/>
        <v>240</v>
      </c>
      <c r="Z213" s="39">
        <f t="shared" si="36"/>
        <v>0.65100000000000002</v>
      </c>
      <c r="AA213" s="65"/>
      <c r="AB213" s="66"/>
      <c r="AC213" s="275" t="s">
        <v>341</v>
      </c>
      <c r="AG213" s="75"/>
      <c r="AJ213" s="79"/>
      <c r="AK213" s="79">
        <v>0</v>
      </c>
      <c r="BB213" s="276" t="s">
        <v>1</v>
      </c>
      <c r="BM213" s="75">
        <f t="shared" si="32"/>
        <v>265.20000000000005</v>
      </c>
      <c r="BN213" s="75">
        <f t="shared" si="33"/>
        <v>265.20000000000005</v>
      </c>
      <c r="BO213" s="75">
        <f t="shared" si="34"/>
        <v>0.5494505494505495</v>
      </c>
      <c r="BP213" s="75">
        <f t="shared" si="35"/>
        <v>0.5494505494505495</v>
      </c>
    </row>
    <row r="214" spans="1:68" ht="27" customHeight="1" x14ac:dyDescent="0.25">
      <c r="A214" s="60" t="s">
        <v>349</v>
      </c>
      <c r="B214" s="60" t="s">
        <v>350</v>
      </c>
      <c r="C214" s="34">
        <v>4301051668</v>
      </c>
      <c r="D214" s="582">
        <v>4680115880221</v>
      </c>
      <c r="E214" s="583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77</v>
      </c>
      <c r="L214" s="35"/>
      <c r="M214" s="36" t="s">
        <v>78</v>
      </c>
      <c r="N214" s="36"/>
      <c r="O214" s="35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7"/>
      <c r="V214" s="37"/>
      <c r="W214" s="38" t="s">
        <v>70</v>
      </c>
      <c r="X214" s="56">
        <v>0</v>
      </c>
      <c r="Y214" s="53">
        <f t="shared" si="31"/>
        <v>0</v>
      </c>
      <c r="Z214" s="39" t="str">
        <f t="shared" si="36"/>
        <v/>
      </c>
      <c r="AA214" s="65"/>
      <c r="AB214" s="66"/>
      <c r="AC214" s="277" t="s">
        <v>341</v>
      </c>
      <c r="AG214" s="75"/>
      <c r="AJ214" s="79"/>
      <c r="AK214" s="79">
        <v>0</v>
      </c>
      <c r="BB214" s="278" t="s">
        <v>1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customHeight="1" x14ac:dyDescent="0.25">
      <c r="A215" s="60" t="s">
        <v>351</v>
      </c>
      <c r="B215" s="60" t="s">
        <v>352</v>
      </c>
      <c r="C215" s="34">
        <v>4301051945</v>
      </c>
      <c r="D215" s="582">
        <v>4680115880504</v>
      </c>
      <c r="E215" s="583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77</v>
      </c>
      <c r="L215" s="35"/>
      <c r="M215" s="36" t="s">
        <v>93</v>
      </c>
      <c r="N215" s="36"/>
      <c r="O215" s="35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7"/>
      <c r="V215" s="37"/>
      <c r="W215" s="38" t="s">
        <v>70</v>
      </c>
      <c r="X215" s="56">
        <v>80</v>
      </c>
      <c r="Y215" s="53">
        <f t="shared" si="31"/>
        <v>81.599999999999994</v>
      </c>
      <c r="Z215" s="39">
        <f t="shared" si="36"/>
        <v>0.22134000000000001</v>
      </c>
      <c r="AA215" s="65"/>
      <c r="AB215" s="66"/>
      <c r="AC215" s="279" t="s">
        <v>353</v>
      </c>
      <c r="AG215" s="75"/>
      <c r="AJ215" s="79"/>
      <c r="AK215" s="79">
        <v>0</v>
      </c>
      <c r="BB215" s="280" t="s">
        <v>1</v>
      </c>
      <c r="BM215" s="75">
        <f t="shared" si="32"/>
        <v>88.40000000000002</v>
      </c>
      <c r="BN215" s="75">
        <f t="shared" si="33"/>
        <v>90.168000000000006</v>
      </c>
      <c r="BO215" s="75">
        <f t="shared" si="34"/>
        <v>0.18315018315018317</v>
      </c>
      <c r="BP215" s="75">
        <f t="shared" si="35"/>
        <v>0.18681318681318682</v>
      </c>
    </row>
    <row r="216" spans="1:68" ht="27" customHeight="1" x14ac:dyDescent="0.25">
      <c r="A216" s="60" t="s">
        <v>354</v>
      </c>
      <c r="B216" s="60" t="s">
        <v>355</v>
      </c>
      <c r="C216" s="34">
        <v>4301051410</v>
      </c>
      <c r="D216" s="582">
        <v>4680115882164</v>
      </c>
      <c r="E216" s="583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77</v>
      </c>
      <c r="L216" s="35"/>
      <c r="M216" s="36" t="s">
        <v>78</v>
      </c>
      <c r="N216" s="36"/>
      <c r="O216" s="35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7"/>
      <c r="V216" s="37"/>
      <c r="W216" s="38" t="s">
        <v>70</v>
      </c>
      <c r="X216" s="56">
        <v>300</v>
      </c>
      <c r="Y216" s="53">
        <f t="shared" si="31"/>
        <v>300</v>
      </c>
      <c r="Z216" s="39">
        <f t="shared" si="36"/>
        <v>0.81374999999999997</v>
      </c>
      <c r="AA216" s="65"/>
      <c r="AB216" s="66"/>
      <c r="AC216" s="281" t="s">
        <v>356</v>
      </c>
      <c r="AG216" s="75"/>
      <c r="AJ216" s="79"/>
      <c r="AK216" s="79">
        <v>0</v>
      </c>
      <c r="BB216" s="282" t="s">
        <v>1</v>
      </c>
      <c r="BM216" s="75">
        <f t="shared" si="32"/>
        <v>332.25</v>
      </c>
      <c r="BN216" s="75">
        <f t="shared" si="33"/>
        <v>332.25</v>
      </c>
      <c r="BO216" s="75">
        <f t="shared" si="34"/>
        <v>0.68681318681318682</v>
      </c>
      <c r="BP216" s="75">
        <f t="shared" si="35"/>
        <v>0.68681318681318682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72</v>
      </c>
      <c r="Q217" s="594"/>
      <c r="R217" s="594"/>
      <c r="S217" s="594"/>
      <c r="T217" s="594"/>
      <c r="U217" s="594"/>
      <c r="V217" s="595"/>
      <c r="W217" s="40" t="s">
        <v>73</v>
      </c>
      <c r="X217" s="41">
        <f>IFERROR(X208/H208,"0")+IFERROR(X209/H209,"0")+IFERROR(X210/H210,"0")+IFERROR(X211/H211,"0")+IFERROR(X212/H212,"0")+IFERROR(X213/H213,"0")+IFERROR(X214/H214,"0")+IFERROR(X215/H215,"0")+IFERROR(X216/H216,"0")</f>
        <v>414.08045977011494</v>
      </c>
      <c r="Y217" s="41">
        <f>IFERROR(Y208/H208,"0")+IFERROR(Y209/H209,"0")+IFERROR(Y210/H210,"0")+IFERROR(Y211/H211,"0")+IFERROR(Y212/H212,"0")+IFERROR(Y213/H213,"0")+IFERROR(Y214/H214,"0")+IFERROR(Y215/H215,"0")+IFERROR(Y216/H216,"0")</f>
        <v>415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2.7764700000000002</v>
      </c>
      <c r="AA217" s="64"/>
      <c r="AB217" s="64"/>
      <c r="AC217" s="64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72</v>
      </c>
      <c r="Q218" s="594"/>
      <c r="R218" s="594"/>
      <c r="S218" s="594"/>
      <c r="T218" s="594"/>
      <c r="U218" s="594"/>
      <c r="V218" s="595"/>
      <c r="W218" s="40" t="s">
        <v>70</v>
      </c>
      <c r="X218" s="41">
        <f>IFERROR(SUM(X208:X216),"0")</f>
        <v>1030</v>
      </c>
      <c r="Y218" s="41">
        <f>IFERROR(SUM(Y208:Y216),"0")</f>
        <v>1033.8000000000002</v>
      </c>
      <c r="Z218" s="40"/>
      <c r="AA218" s="64"/>
      <c r="AB218" s="64"/>
      <c r="AC218" s="64"/>
    </row>
    <row r="219" spans="1:68" ht="14.25" customHeight="1" x14ac:dyDescent="0.25">
      <c r="A219" s="587" t="s">
        <v>172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63"/>
      <c r="AB219" s="63"/>
      <c r="AC219" s="63"/>
    </row>
    <row r="220" spans="1:68" ht="27" customHeight="1" x14ac:dyDescent="0.25">
      <c r="A220" s="60" t="s">
        <v>357</v>
      </c>
      <c r="B220" s="60" t="s">
        <v>358</v>
      </c>
      <c r="C220" s="34">
        <v>4301060463</v>
      </c>
      <c r="D220" s="582">
        <v>4680115880818</v>
      </c>
      <c r="E220" s="583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77</v>
      </c>
      <c r="L220" s="35"/>
      <c r="M220" s="36" t="s">
        <v>93</v>
      </c>
      <c r="N220" s="36"/>
      <c r="O220" s="35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7"/>
      <c r="V220" s="37"/>
      <c r="W220" s="38" t="s">
        <v>70</v>
      </c>
      <c r="X220" s="56">
        <v>40</v>
      </c>
      <c r="Y220" s="53">
        <f>IFERROR(IF(X220="",0,CEILING((X220/$H220),1)*$H220),"")</f>
        <v>40.799999999999997</v>
      </c>
      <c r="Z220" s="39">
        <f>IFERROR(IF(Y220=0,"",ROUNDUP(Y220/H220,0)*0.00651),"")</f>
        <v>0.11067</v>
      </c>
      <c r="AA220" s="65"/>
      <c r="AB220" s="66"/>
      <c r="AC220" s="283" t="s">
        <v>359</v>
      </c>
      <c r="AG220" s="75"/>
      <c r="AJ220" s="79"/>
      <c r="AK220" s="79">
        <v>0</v>
      </c>
      <c r="BB220" s="284" t="s">
        <v>1</v>
      </c>
      <c r="BM220" s="75">
        <f>IFERROR(X220*I220/H220,"0")</f>
        <v>44.20000000000001</v>
      </c>
      <c r="BN220" s="75">
        <f>IFERROR(Y220*I220/H220,"0")</f>
        <v>45.084000000000003</v>
      </c>
      <c r="BO220" s="75">
        <f>IFERROR(1/J220*(X220/H220),"0")</f>
        <v>9.1575091575091583E-2</v>
      </c>
      <c r="BP220" s="75">
        <f>IFERROR(1/J220*(Y220/H220),"0")</f>
        <v>9.3406593406593408E-2</v>
      </c>
    </row>
    <row r="221" spans="1:68" ht="27" customHeight="1" x14ac:dyDescent="0.25">
      <c r="A221" s="60" t="s">
        <v>360</v>
      </c>
      <c r="B221" s="60" t="s">
        <v>361</v>
      </c>
      <c r="C221" s="34">
        <v>4301060389</v>
      </c>
      <c r="D221" s="582">
        <v>4680115880801</v>
      </c>
      <c r="E221" s="583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77</v>
      </c>
      <c r="L221" s="35"/>
      <c r="M221" s="36" t="s">
        <v>78</v>
      </c>
      <c r="N221" s="36"/>
      <c r="O221" s="35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7"/>
      <c r="V221" s="37"/>
      <c r="W221" s="38" t="s">
        <v>70</v>
      </c>
      <c r="X221" s="56">
        <v>40</v>
      </c>
      <c r="Y221" s="53">
        <f>IFERROR(IF(X221="",0,CEILING((X221/$H221),1)*$H221),"")</f>
        <v>40.799999999999997</v>
      </c>
      <c r="Z221" s="39">
        <f>IFERROR(IF(Y221=0,"",ROUNDUP(Y221/H221,0)*0.00651),"")</f>
        <v>0.11067</v>
      </c>
      <c r="AA221" s="65"/>
      <c r="AB221" s="66"/>
      <c r="AC221" s="285" t="s">
        <v>362</v>
      </c>
      <c r="AG221" s="75"/>
      <c r="AJ221" s="79"/>
      <c r="AK221" s="79">
        <v>0</v>
      </c>
      <c r="BB221" s="286" t="s">
        <v>1</v>
      </c>
      <c r="BM221" s="75">
        <f>IFERROR(X221*I221/H221,"0")</f>
        <v>44.20000000000001</v>
      </c>
      <c r="BN221" s="75">
        <f>IFERROR(Y221*I221/H221,"0")</f>
        <v>45.084000000000003</v>
      </c>
      <c r="BO221" s="75">
        <f>IFERROR(1/J221*(X221/H221),"0")</f>
        <v>9.1575091575091583E-2</v>
      </c>
      <c r="BP221" s="75">
        <f>IFERROR(1/J221*(Y221/H221),"0")</f>
        <v>9.3406593406593408E-2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72</v>
      </c>
      <c r="Q222" s="594"/>
      <c r="R222" s="594"/>
      <c r="S222" s="594"/>
      <c r="T222" s="594"/>
      <c r="U222" s="594"/>
      <c r="V222" s="595"/>
      <c r="W222" s="40" t="s">
        <v>73</v>
      </c>
      <c r="X222" s="41">
        <f>IFERROR(X220/H220,"0")+IFERROR(X221/H221,"0")</f>
        <v>33.333333333333336</v>
      </c>
      <c r="Y222" s="41">
        <f>IFERROR(Y220/H220,"0")+IFERROR(Y221/H221,"0")</f>
        <v>34</v>
      </c>
      <c r="Z222" s="41">
        <f>IFERROR(IF(Z220="",0,Z220),"0")+IFERROR(IF(Z221="",0,Z221),"0")</f>
        <v>0.22134000000000001</v>
      </c>
      <c r="AA222" s="64"/>
      <c r="AB222" s="64"/>
      <c r="AC222" s="64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72</v>
      </c>
      <c r="Q223" s="594"/>
      <c r="R223" s="594"/>
      <c r="S223" s="594"/>
      <c r="T223" s="594"/>
      <c r="U223" s="594"/>
      <c r="V223" s="595"/>
      <c r="W223" s="40" t="s">
        <v>70</v>
      </c>
      <c r="X223" s="41">
        <f>IFERROR(SUM(X220:X221),"0")</f>
        <v>80</v>
      </c>
      <c r="Y223" s="41">
        <f>IFERROR(SUM(Y220:Y221),"0")</f>
        <v>81.599999999999994</v>
      </c>
      <c r="Z223" s="40"/>
      <c r="AA223" s="64"/>
      <c r="AB223" s="64"/>
      <c r="AC223" s="64"/>
    </row>
    <row r="224" spans="1:68" ht="16.5" customHeight="1" x14ac:dyDescent="0.25">
      <c r="A224" s="635" t="s">
        <v>363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62"/>
      <c r="AB224" s="62"/>
      <c r="AC224" s="62"/>
    </row>
    <row r="225" spans="1:68" ht="14.25" customHeight="1" x14ac:dyDescent="0.25">
      <c r="A225" s="587" t="s">
        <v>103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63"/>
      <c r="AB225" s="63"/>
      <c r="AC225" s="63"/>
    </row>
    <row r="226" spans="1:68" ht="27" customHeight="1" x14ac:dyDescent="0.25">
      <c r="A226" s="60" t="s">
        <v>364</v>
      </c>
      <c r="B226" s="60" t="s">
        <v>365</v>
      </c>
      <c r="C226" s="34">
        <v>4301011826</v>
      </c>
      <c r="D226" s="582">
        <v>4680115884137</v>
      </c>
      <c r="E226" s="583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106</v>
      </c>
      <c r="L226" s="35"/>
      <c r="M226" s="36" t="s">
        <v>107</v>
      </c>
      <c r="N226" s="36"/>
      <c r="O226" s="35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7"/>
      <c r="V226" s="37"/>
      <c r="W226" s="38" t="s">
        <v>70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366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customHeight="1" x14ac:dyDescent="0.25">
      <c r="A227" s="60" t="s">
        <v>367</v>
      </c>
      <c r="B227" s="60" t="s">
        <v>368</v>
      </c>
      <c r="C227" s="34">
        <v>4301011724</v>
      </c>
      <c r="D227" s="582">
        <v>4680115884236</v>
      </c>
      <c r="E227" s="583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106</v>
      </c>
      <c r="L227" s="35"/>
      <c r="M227" s="36" t="s">
        <v>107</v>
      </c>
      <c r="N227" s="36"/>
      <c r="O227" s="35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7"/>
      <c r="V227" s="37"/>
      <c r="W227" s="38" t="s">
        <v>70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369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customHeight="1" x14ac:dyDescent="0.25">
      <c r="A228" s="60" t="s">
        <v>370</v>
      </c>
      <c r="B228" s="60" t="s">
        <v>371</v>
      </c>
      <c r="C228" s="34">
        <v>4301011721</v>
      </c>
      <c r="D228" s="582">
        <v>4680115884175</v>
      </c>
      <c r="E228" s="583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106</v>
      </c>
      <c r="L228" s="35"/>
      <c r="M228" s="36" t="s">
        <v>107</v>
      </c>
      <c r="N228" s="36"/>
      <c r="O228" s="35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7"/>
      <c r="V228" s="37"/>
      <c r="W228" s="38" t="s">
        <v>70</v>
      </c>
      <c r="X228" s="56">
        <v>150</v>
      </c>
      <c r="Y228" s="53">
        <f t="shared" si="37"/>
        <v>150.79999999999998</v>
      </c>
      <c r="Z228" s="39">
        <f>IFERROR(IF(Y228=0,"",ROUNDUP(Y228/H228,0)*0.01898),"")</f>
        <v>0.24674000000000001</v>
      </c>
      <c r="AA228" s="65"/>
      <c r="AB228" s="66"/>
      <c r="AC228" s="291" t="s">
        <v>372</v>
      </c>
      <c r="AG228" s="75"/>
      <c r="AJ228" s="79"/>
      <c r="AK228" s="79">
        <v>0</v>
      </c>
      <c r="BB228" s="292" t="s">
        <v>1</v>
      </c>
      <c r="BM228" s="75">
        <f t="shared" si="38"/>
        <v>155.625</v>
      </c>
      <c r="BN228" s="75">
        <f t="shared" si="39"/>
        <v>156.45500000000001</v>
      </c>
      <c r="BO228" s="75">
        <f t="shared" si="40"/>
        <v>0.20204741379310345</v>
      </c>
      <c r="BP228" s="75">
        <f t="shared" si="41"/>
        <v>0.20312499999999997</v>
      </c>
    </row>
    <row r="229" spans="1:68" ht="27" customHeight="1" x14ac:dyDescent="0.25">
      <c r="A229" s="60" t="s">
        <v>373</v>
      </c>
      <c r="B229" s="60" t="s">
        <v>374</v>
      </c>
      <c r="C229" s="34">
        <v>4301011824</v>
      </c>
      <c r="D229" s="582">
        <v>4680115884144</v>
      </c>
      <c r="E229" s="583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111</v>
      </c>
      <c r="L229" s="35"/>
      <c r="M229" s="36" t="s">
        <v>107</v>
      </c>
      <c r="N229" s="36"/>
      <c r="O229" s="35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7"/>
      <c r="V229" s="37"/>
      <c r="W229" s="38" t="s">
        <v>70</v>
      </c>
      <c r="X229" s="56">
        <v>12</v>
      </c>
      <c r="Y229" s="53">
        <f t="shared" si="37"/>
        <v>12</v>
      </c>
      <c r="Z229" s="39">
        <f>IFERROR(IF(Y229=0,"",ROUNDUP(Y229/H229,0)*0.00902),"")</f>
        <v>2.7060000000000001E-2</v>
      </c>
      <c r="AA229" s="65"/>
      <c r="AB229" s="66"/>
      <c r="AC229" s="293" t="s">
        <v>366</v>
      </c>
      <c r="AG229" s="75"/>
      <c r="AJ229" s="79"/>
      <c r="AK229" s="79">
        <v>0</v>
      </c>
      <c r="BB229" s="294" t="s">
        <v>1</v>
      </c>
      <c r="BM229" s="75">
        <f t="shared" si="38"/>
        <v>12.629999999999999</v>
      </c>
      <c r="BN229" s="75">
        <f t="shared" si="39"/>
        <v>12.629999999999999</v>
      </c>
      <c r="BO229" s="75">
        <f t="shared" si="40"/>
        <v>2.2727272727272728E-2</v>
      </c>
      <c r="BP229" s="75">
        <f t="shared" si="41"/>
        <v>2.2727272727272728E-2</v>
      </c>
    </row>
    <row r="230" spans="1:68" ht="27" customHeight="1" x14ac:dyDescent="0.25">
      <c r="A230" s="60" t="s">
        <v>375</v>
      </c>
      <c r="B230" s="60" t="s">
        <v>376</v>
      </c>
      <c r="C230" s="34">
        <v>4301012149</v>
      </c>
      <c r="D230" s="582">
        <v>4680115886551</v>
      </c>
      <c r="E230" s="583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111</v>
      </c>
      <c r="L230" s="35"/>
      <c r="M230" s="36" t="s">
        <v>107</v>
      </c>
      <c r="N230" s="36"/>
      <c r="O230" s="35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7"/>
      <c r="V230" s="37"/>
      <c r="W230" s="38" t="s">
        <v>70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377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customHeight="1" x14ac:dyDescent="0.25">
      <c r="A231" s="60" t="s">
        <v>378</v>
      </c>
      <c r="B231" s="60" t="s">
        <v>379</v>
      </c>
      <c r="C231" s="34">
        <v>4301011726</v>
      </c>
      <c r="D231" s="582">
        <v>4680115884182</v>
      </c>
      <c r="E231" s="583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111</v>
      </c>
      <c r="L231" s="35"/>
      <c r="M231" s="36" t="s">
        <v>107</v>
      </c>
      <c r="N231" s="36"/>
      <c r="O231" s="35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7"/>
      <c r="V231" s="37"/>
      <c r="W231" s="38" t="s">
        <v>70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369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380</v>
      </c>
      <c r="B232" s="60" t="s">
        <v>381</v>
      </c>
      <c r="C232" s="34">
        <v>4301011722</v>
      </c>
      <c r="D232" s="582">
        <v>4680115884205</v>
      </c>
      <c r="E232" s="583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111</v>
      </c>
      <c r="L232" s="35"/>
      <c r="M232" s="36" t="s">
        <v>107</v>
      </c>
      <c r="N232" s="36"/>
      <c r="O232" s="35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7"/>
      <c r="V232" s="37"/>
      <c r="W232" s="38" t="s">
        <v>70</v>
      </c>
      <c r="X232" s="56">
        <v>20</v>
      </c>
      <c r="Y232" s="53">
        <f t="shared" si="37"/>
        <v>20</v>
      </c>
      <c r="Z232" s="39">
        <f>IFERROR(IF(Y232=0,"",ROUNDUP(Y232/H232,0)*0.00902),"")</f>
        <v>4.5100000000000001E-2</v>
      </c>
      <c r="AA232" s="65"/>
      <c r="AB232" s="66"/>
      <c r="AC232" s="299" t="s">
        <v>372</v>
      </c>
      <c r="AG232" s="75"/>
      <c r="AJ232" s="79"/>
      <c r="AK232" s="79">
        <v>0</v>
      </c>
      <c r="BB232" s="300" t="s">
        <v>1</v>
      </c>
      <c r="BM232" s="75">
        <f t="shared" si="38"/>
        <v>21.05</v>
      </c>
      <c r="BN232" s="75">
        <f t="shared" si="39"/>
        <v>21.05</v>
      </c>
      <c r="BO232" s="75">
        <f t="shared" si="40"/>
        <v>3.787878787878788E-2</v>
      </c>
      <c r="BP232" s="75">
        <f t="shared" si="41"/>
        <v>3.787878787878788E-2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72</v>
      </c>
      <c r="Q233" s="594"/>
      <c r="R233" s="594"/>
      <c r="S233" s="594"/>
      <c r="T233" s="594"/>
      <c r="U233" s="594"/>
      <c r="V233" s="595"/>
      <c r="W233" s="40" t="s">
        <v>73</v>
      </c>
      <c r="X233" s="41">
        <f>IFERROR(X226/H226,"0")+IFERROR(X227/H227,"0")+IFERROR(X228/H228,"0")+IFERROR(X229/H229,"0")+IFERROR(X230/H230,"0")+IFERROR(X231/H231,"0")+IFERROR(X232/H232,"0")</f>
        <v>20.931034482758619</v>
      </c>
      <c r="Y233" s="41">
        <f>IFERROR(Y226/H226,"0")+IFERROR(Y227/H227,"0")+IFERROR(Y228/H228,"0")+IFERROR(Y229/H229,"0")+IFERROR(Y230/H230,"0")+IFERROR(Y231/H231,"0")+IFERROR(Y232/H232,"0")</f>
        <v>21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0.31890000000000007</v>
      </c>
      <c r="AA233" s="64"/>
      <c r="AB233" s="64"/>
      <c r="AC233" s="64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72</v>
      </c>
      <c r="Q234" s="594"/>
      <c r="R234" s="594"/>
      <c r="S234" s="594"/>
      <c r="T234" s="594"/>
      <c r="U234" s="594"/>
      <c r="V234" s="595"/>
      <c r="W234" s="40" t="s">
        <v>70</v>
      </c>
      <c r="X234" s="41">
        <f>IFERROR(SUM(X226:X232),"0")</f>
        <v>182</v>
      </c>
      <c r="Y234" s="41">
        <f>IFERROR(SUM(Y226:Y232),"0")</f>
        <v>182.79999999999998</v>
      </c>
      <c r="Z234" s="40"/>
      <c r="AA234" s="64"/>
      <c r="AB234" s="64"/>
      <c r="AC234" s="64"/>
    </row>
    <row r="235" spans="1:68" ht="14.25" customHeight="1" x14ac:dyDescent="0.25">
      <c r="A235" s="587" t="s">
        <v>137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63"/>
      <c r="AB235" s="63"/>
      <c r="AC235" s="63"/>
    </row>
    <row r="236" spans="1:68" ht="27" customHeight="1" x14ac:dyDescent="0.25">
      <c r="A236" s="60" t="s">
        <v>382</v>
      </c>
      <c r="B236" s="60" t="s">
        <v>383</v>
      </c>
      <c r="C236" s="34">
        <v>4301020340</v>
      </c>
      <c r="D236" s="582">
        <v>4680115885721</v>
      </c>
      <c r="E236" s="583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67</v>
      </c>
      <c r="L236" s="35"/>
      <c r="M236" s="36" t="s">
        <v>78</v>
      </c>
      <c r="N236" s="36"/>
      <c r="O236" s="35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7"/>
      <c r="V236" s="37"/>
      <c r="W236" s="38" t="s">
        <v>70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384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customHeight="1" x14ac:dyDescent="0.25">
      <c r="A237" s="60" t="s">
        <v>382</v>
      </c>
      <c r="B237" s="60" t="s">
        <v>385</v>
      </c>
      <c r="C237" s="34">
        <v>4301020377</v>
      </c>
      <c r="D237" s="582">
        <v>4680115885981</v>
      </c>
      <c r="E237" s="583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67</v>
      </c>
      <c r="L237" s="35"/>
      <c r="M237" s="36" t="s">
        <v>78</v>
      </c>
      <c r="N237" s="36"/>
      <c r="O237" s="35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7"/>
      <c r="V237" s="37"/>
      <c r="W237" s="38" t="s">
        <v>70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384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72</v>
      </c>
      <c r="Q238" s="594"/>
      <c r="R238" s="594"/>
      <c r="S238" s="594"/>
      <c r="T238" s="594"/>
      <c r="U238" s="594"/>
      <c r="V238" s="595"/>
      <c r="W238" s="40" t="s">
        <v>73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72</v>
      </c>
      <c r="Q239" s="594"/>
      <c r="R239" s="594"/>
      <c r="S239" s="594"/>
      <c r="T239" s="594"/>
      <c r="U239" s="594"/>
      <c r="V239" s="595"/>
      <c r="W239" s="40" t="s">
        <v>70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customHeight="1" x14ac:dyDescent="0.25">
      <c r="A240" s="587" t="s">
        <v>386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63"/>
      <c r="AB240" s="63"/>
      <c r="AC240" s="63"/>
    </row>
    <row r="241" spans="1:68" ht="27" customHeight="1" x14ac:dyDescent="0.25">
      <c r="A241" s="60" t="s">
        <v>387</v>
      </c>
      <c r="B241" s="60" t="s">
        <v>388</v>
      </c>
      <c r="C241" s="34">
        <v>4301040362</v>
      </c>
      <c r="D241" s="582">
        <v>4680115886803</v>
      </c>
      <c r="E241" s="583"/>
      <c r="F241" s="59">
        <v>0.12</v>
      </c>
      <c r="G241" s="35">
        <v>15</v>
      </c>
      <c r="H241" s="59">
        <v>1.8</v>
      </c>
      <c r="I241" s="59">
        <v>1.9750000000000001</v>
      </c>
      <c r="J241" s="35">
        <v>216</v>
      </c>
      <c r="K241" s="35" t="s">
        <v>291</v>
      </c>
      <c r="L241" s="35"/>
      <c r="M241" s="36" t="s">
        <v>292</v>
      </c>
      <c r="N241" s="36"/>
      <c r="O241" s="35">
        <v>45</v>
      </c>
      <c r="P241" s="855" t="s">
        <v>389</v>
      </c>
      <c r="Q241" s="580"/>
      <c r="R241" s="580"/>
      <c r="S241" s="580"/>
      <c r="T241" s="581"/>
      <c r="U241" s="37"/>
      <c r="V241" s="37"/>
      <c r="W241" s="38" t="s">
        <v>70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390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387</v>
      </c>
      <c r="B242" s="60" t="s">
        <v>391</v>
      </c>
      <c r="C242" s="34">
        <v>4301040361</v>
      </c>
      <c r="D242" s="582">
        <v>4680115886803</v>
      </c>
      <c r="E242" s="583"/>
      <c r="F242" s="59">
        <v>0.12</v>
      </c>
      <c r="G242" s="35">
        <v>18</v>
      </c>
      <c r="H242" s="59">
        <v>2.16</v>
      </c>
      <c r="I242" s="59">
        <v>2.35</v>
      </c>
      <c r="J242" s="35">
        <v>216</v>
      </c>
      <c r="K242" s="35" t="s">
        <v>291</v>
      </c>
      <c r="L242" s="35"/>
      <c r="M242" s="36" t="s">
        <v>292</v>
      </c>
      <c r="N242" s="36"/>
      <c r="O242" s="35">
        <v>45</v>
      </c>
      <c r="P242" s="6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7"/>
      <c r="V242" s="37"/>
      <c r="W242" s="38" t="s">
        <v>70</v>
      </c>
      <c r="X242" s="56">
        <v>3.6</v>
      </c>
      <c r="Y242" s="53">
        <f>IFERROR(IF(X242="",0,CEILING((X242/$H242),1)*$H242),"")</f>
        <v>4.32</v>
      </c>
      <c r="Z242" s="39">
        <f>IFERROR(IF(Y242=0,"",ROUNDUP(Y242/H242,0)*0.0059),"")</f>
        <v>1.18E-2</v>
      </c>
      <c r="AA242" s="65"/>
      <c r="AB242" s="66"/>
      <c r="AC242" s="307" t="s">
        <v>390</v>
      </c>
      <c r="AG242" s="75"/>
      <c r="AJ242" s="79"/>
      <c r="AK242" s="79">
        <v>0</v>
      </c>
      <c r="BB242" s="308" t="s">
        <v>1</v>
      </c>
      <c r="BM242" s="75">
        <f>IFERROR(X242*I242/H242,"0")</f>
        <v>3.916666666666667</v>
      </c>
      <c r="BN242" s="75">
        <f>IFERROR(Y242*I242/H242,"0")</f>
        <v>4.7</v>
      </c>
      <c r="BO242" s="75">
        <f>IFERROR(1/J242*(X242/H242),"0")</f>
        <v>7.7160493827160481E-3</v>
      </c>
      <c r="BP242" s="75">
        <f>IFERROR(1/J242*(Y242/H242),"0")</f>
        <v>9.2592592592592587E-3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72</v>
      </c>
      <c r="Q243" s="594"/>
      <c r="R243" s="594"/>
      <c r="S243" s="594"/>
      <c r="T243" s="594"/>
      <c r="U243" s="594"/>
      <c r="V243" s="595"/>
      <c r="W243" s="40" t="s">
        <v>73</v>
      </c>
      <c r="X243" s="41">
        <f>IFERROR(X241/H241,"0")+IFERROR(X242/H242,"0")</f>
        <v>1.6666666666666665</v>
      </c>
      <c r="Y243" s="41">
        <f>IFERROR(Y241/H241,"0")+IFERROR(Y242/H242,"0")</f>
        <v>2</v>
      </c>
      <c r="Z243" s="41">
        <f>IFERROR(IF(Z241="",0,Z241),"0")+IFERROR(IF(Z242="",0,Z242),"0")</f>
        <v>1.18E-2</v>
      </c>
      <c r="AA243" s="64"/>
      <c r="AB243" s="64"/>
      <c r="AC243" s="64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72</v>
      </c>
      <c r="Q244" s="594"/>
      <c r="R244" s="594"/>
      <c r="S244" s="594"/>
      <c r="T244" s="594"/>
      <c r="U244" s="594"/>
      <c r="V244" s="595"/>
      <c r="W244" s="40" t="s">
        <v>70</v>
      </c>
      <c r="X244" s="41">
        <f>IFERROR(SUM(X241:X242),"0")</f>
        <v>3.6</v>
      </c>
      <c r="Y244" s="41">
        <f>IFERROR(SUM(Y241:Y242),"0")</f>
        <v>4.32</v>
      </c>
      <c r="Z244" s="40"/>
      <c r="AA244" s="64"/>
      <c r="AB244" s="64"/>
      <c r="AC244" s="64"/>
    </row>
    <row r="245" spans="1:68" ht="14.25" customHeight="1" x14ac:dyDescent="0.25">
      <c r="A245" s="587" t="s">
        <v>392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63"/>
      <c r="AB245" s="63"/>
      <c r="AC245" s="63"/>
    </row>
    <row r="246" spans="1:68" ht="27" customHeight="1" x14ac:dyDescent="0.25">
      <c r="A246" s="60" t="s">
        <v>393</v>
      </c>
      <c r="B246" s="60" t="s">
        <v>394</v>
      </c>
      <c r="C246" s="34">
        <v>4301041004</v>
      </c>
      <c r="D246" s="582">
        <v>4680115886704</v>
      </c>
      <c r="E246" s="583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291</v>
      </c>
      <c r="L246" s="35"/>
      <c r="M246" s="36" t="s">
        <v>292</v>
      </c>
      <c r="N246" s="36"/>
      <c r="O246" s="35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7"/>
      <c r="V246" s="37"/>
      <c r="W246" s="38" t="s">
        <v>70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395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customHeight="1" x14ac:dyDescent="0.25">
      <c r="A247" s="60" t="s">
        <v>396</v>
      </c>
      <c r="B247" s="60" t="s">
        <v>397</v>
      </c>
      <c r="C247" s="34">
        <v>4301041008</v>
      </c>
      <c r="D247" s="582">
        <v>4680115886681</v>
      </c>
      <c r="E247" s="583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291</v>
      </c>
      <c r="L247" s="35"/>
      <c r="M247" s="36" t="s">
        <v>292</v>
      </c>
      <c r="N247" s="36"/>
      <c r="O247" s="35">
        <v>90</v>
      </c>
      <c r="P247" s="853" t="s">
        <v>398</v>
      </c>
      <c r="Q247" s="580"/>
      <c r="R247" s="580"/>
      <c r="S247" s="580"/>
      <c r="T247" s="581"/>
      <c r="U247" s="37"/>
      <c r="V247" s="37"/>
      <c r="W247" s="38" t="s">
        <v>70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395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customHeight="1" x14ac:dyDescent="0.25">
      <c r="A248" s="60" t="s">
        <v>396</v>
      </c>
      <c r="B248" s="60" t="s">
        <v>399</v>
      </c>
      <c r="C248" s="34">
        <v>4301041003</v>
      </c>
      <c r="D248" s="582">
        <v>4680115886681</v>
      </c>
      <c r="E248" s="583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291</v>
      </c>
      <c r="L248" s="35"/>
      <c r="M248" s="36" t="s">
        <v>292</v>
      </c>
      <c r="N248" s="36"/>
      <c r="O248" s="35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7"/>
      <c r="V248" s="37"/>
      <c r="W248" s="38" t="s">
        <v>70</v>
      </c>
      <c r="X248" s="56">
        <v>2.1</v>
      </c>
      <c r="Y248" s="53">
        <f t="shared" si="42"/>
        <v>2.16</v>
      </c>
      <c r="Z248" s="39">
        <f t="shared" si="43"/>
        <v>5.8999999999999999E-3</v>
      </c>
      <c r="AA248" s="65"/>
      <c r="AB248" s="66"/>
      <c r="AC248" s="313" t="s">
        <v>395</v>
      </c>
      <c r="AG248" s="75"/>
      <c r="AJ248" s="79"/>
      <c r="AK248" s="79">
        <v>0</v>
      </c>
      <c r="BB248" s="314" t="s">
        <v>1</v>
      </c>
      <c r="BM248" s="75">
        <f t="shared" si="44"/>
        <v>2.2847222222222223</v>
      </c>
      <c r="BN248" s="75">
        <f t="shared" si="45"/>
        <v>2.35</v>
      </c>
      <c r="BO248" s="75">
        <f t="shared" si="46"/>
        <v>4.5010288065843616E-3</v>
      </c>
      <c r="BP248" s="75">
        <f t="shared" si="47"/>
        <v>4.6296296296296294E-3</v>
      </c>
    </row>
    <row r="249" spans="1:68" ht="27" customHeight="1" x14ac:dyDescent="0.25">
      <c r="A249" s="60" t="s">
        <v>400</v>
      </c>
      <c r="B249" s="60" t="s">
        <v>401</v>
      </c>
      <c r="C249" s="34">
        <v>4301041007</v>
      </c>
      <c r="D249" s="582">
        <v>4680115886735</v>
      </c>
      <c r="E249" s="583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291</v>
      </c>
      <c r="L249" s="35"/>
      <c r="M249" s="36" t="s">
        <v>292</v>
      </c>
      <c r="N249" s="36"/>
      <c r="O249" s="35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7"/>
      <c r="V249" s="37"/>
      <c r="W249" s="38" t="s">
        <v>70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395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customHeight="1" x14ac:dyDescent="0.25">
      <c r="A250" s="60" t="s">
        <v>402</v>
      </c>
      <c r="B250" s="60" t="s">
        <v>403</v>
      </c>
      <c r="C250" s="34">
        <v>4301041006</v>
      </c>
      <c r="D250" s="582">
        <v>4680115886728</v>
      </c>
      <c r="E250" s="583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291</v>
      </c>
      <c r="L250" s="35"/>
      <c r="M250" s="36" t="s">
        <v>292</v>
      </c>
      <c r="N250" s="36"/>
      <c r="O250" s="35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7"/>
      <c r="V250" s="37"/>
      <c r="W250" s="38" t="s">
        <v>70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395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customHeight="1" x14ac:dyDescent="0.25">
      <c r="A251" s="60" t="s">
        <v>404</v>
      </c>
      <c r="B251" s="60" t="s">
        <v>405</v>
      </c>
      <c r="C251" s="34">
        <v>4301041005</v>
      </c>
      <c r="D251" s="582">
        <v>4680115886711</v>
      </c>
      <c r="E251" s="583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291</v>
      </c>
      <c r="L251" s="35"/>
      <c r="M251" s="36" t="s">
        <v>292</v>
      </c>
      <c r="N251" s="36"/>
      <c r="O251" s="35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7"/>
      <c r="V251" s="37"/>
      <c r="W251" s="38" t="s">
        <v>70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395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72</v>
      </c>
      <c r="Q252" s="594"/>
      <c r="R252" s="594"/>
      <c r="S252" s="594"/>
      <c r="T252" s="594"/>
      <c r="U252" s="594"/>
      <c r="V252" s="595"/>
      <c r="W252" s="40" t="s">
        <v>73</v>
      </c>
      <c r="X252" s="41">
        <f>IFERROR(X246/H246,"0")+IFERROR(X247/H247,"0")+IFERROR(X248/H248,"0")+IFERROR(X249/H249,"0")+IFERROR(X250/H250,"0")+IFERROR(X251/H251,"0")</f>
        <v>0.97222222222222221</v>
      </c>
      <c r="Y252" s="41">
        <f>IFERROR(Y246/H246,"0")+IFERROR(Y247/H247,"0")+IFERROR(Y248/H248,"0")+IFERROR(Y249/H249,"0")+IFERROR(Y250/H250,"0")+IFERROR(Y251/H251,"0")</f>
        <v>1</v>
      </c>
      <c r="Z252" s="41">
        <f>IFERROR(IF(Z246="",0,Z246),"0")+IFERROR(IF(Z247="",0,Z247),"0")+IFERROR(IF(Z248="",0,Z248),"0")+IFERROR(IF(Z249="",0,Z249),"0")+IFERROR(IF(Z250="",0,Z250),"0")+IFERROR(IF(Z251="",0,Z251),"0")</f>
        <v>5.8999999999999999E-3</v>
      </c>
      <c r="AA252" s="64"/>
      <c r="AB252" s="64"/>
      <c r="AC252" s="64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72</v>
      </c>
      <c r="Q253" s="594"/>
      <c r="R253" s="594"/>
      <c r="S253" s="594"/>
      <c r="T253" s="594"/>
      <c r="U253" s="594"/>
      <c r="V253" s="595"/>
      <c r="W253" s="40" t="s">
        <v>70</v>
      </c>
      <c r="X253" s="41">
        <f>IFERROR(SUM(X246:X251),"0")</f>
        <v>2.1</v>
      </c>
      <c r="Y253" s="41">
        <f>IFERROR(SUM(Y246:Y251),"0")</f>
        <v>2.16</v>
      </c>
      <c r="Z253" s="40"/>
      <c r="AA253" s="64"/>
      <c r="AB253" s="64"/>
      <c r="AC253" s="64"/>
    </row>
    <row r="254" spans="1:68" ht="16.5" customHeight="1" x14ac:dyDescent="0.25">
      <c r="A254" s="635" t="s">
        <v>406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62"/>
      <c r="AB254" s="62"/>
      <c r="AC254" s="62"/>
    </row>
    <row r="255" spans="1:68" ht="14.25" customHeight="1" x14ac:dyDescent="0.25">
      <c r="A255" s="587" t="s">
        <v>103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63"/>
      <c r="AB255" s="63"/>
      <c r="AC255" s="63"/>
    </row>
    <row r="256" spans="1:68" ht="27" customHeight="1" x14ac:dyDescent="0.25">
      <c r="A256" s="60" t="s">
        <v>407</v>
      </c>
      <c r="B256" s="60" t="s">
        <v>408</v>
      </c>
      <c r="C256" s="34">
        <v>4301011855</v>
      </c>
      <c r="D256" s="582">
        <v>4680115885837</v>
      </c>
      <c r="E256" s="583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106</v>
      </c>
      <c r="L256" s="35"/>
      <c r="M256" s="36" t="s">
        <v>107</v>
      </c>
      <c r="N256" s="36"/>
      <c r="O256" s="35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7"/>
      <c r="V256" s="37"/>
      <c r="W256" s="38" t="s">
        <v>70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409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customHeight="1" x14ac:dyDescent="0.25">
      <c r="A257" s="60" t="s">
        <v>410</v>
      </c>
      <c r="B257" s="60" t="s">
        <v>411</v>
      </c>
      <c r="C257" s="34">
        <v>4301011850</v>
      </c>
      <c r="D257" s="582">
        <v>4680115885806</v>
      </c>
      <c r="E257" s="583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106</v>
      </c>
      <c r="L257" s="35"/>
      <c r="M257" s="36" t="s">
        <v>107</v>
      </c>
      <c r="N257" s="36"/>
      <c r="O257" s="35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7"/>
      <c r="V257" s="37"/>
      <c r="W257" s="38" t="s">
        <v>70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412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customHeight="1" x14ac:dyDescent="0.25">
      <c r="A258" s="60" t="s">
        <v>413</v>
      </c>
      <c r="B258" s="60" t="s">
        <v>414</v>
      </c>
      <c r="C258" s="34">
        <v>4301011853</v>
      </c>
      <c r="D258" s="582">
        <v>4680115885851</v>
      </c>
      <c r="E258" s="583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106</v>
      </c>
      <c r="L258" s="35"/>
      <c r="M258" s="36" t="s">
        <v>107</v>
      </c>
      <c r="N258" s="36"/>
      <c r="O258" s="35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7"/>
      <c r="V258" s="37"/>
      <c r="W258" s="38" t="s">
        <v>70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415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customHeight="1" x14ac:dyDescent="0.25">
      <c r="A259" s="60" t="s">
        <v>416</v>
      </c>
      <c r="B259" s="60" t="s">
        <v>417</v>
      </c>
      <c r="C259" s="34">
        <v>4301011852</v>
      </c>
      <c r="D259" s="582">
        <v>4680115885844</v>
      </c>
      <c r="E259" s="583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111</v>
      </c>
      <c r="L259" s="35"/>
      <c r="M259" s="36" t="s">
        <v>107</v>
      </c>
      <c r="N259" s="36"/>
      <c r="O259" s="35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7"/>
      <c r="V259" s="37"/>
      <c r="W259" s="38" t="s">
        <v>70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418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customHeight="1" x14ac:dyDescent="0.25">
      <c r="A260" s="60" t="s">
        <v>419</v>
      </c>
      <c r="B260" s="60" t="s">
        <v>420</v>
      </c>
      <c r="C260" s="34">
        <v>4301011851</v>
      </c>
      <c r="D260" s="582">
        <v>4680115885820</v>
      </c>
      <c r="E260" s="5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111</v>
      </c>
      <c r="L260" s="35"/>
      <c r="M260" s="36" t="s">
        <v>107</v>
      </c>
      <c r="N260" s="36"/>
      <c r="O260" s="35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7"/>
      <c r="V260" s="37"/>
      <c r="W260" s="38" t="s">
        <v>70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421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72</v>
      </c>
      <c r="Q261" s="594"/>
      <c r="R261" s="594"/>
      <c r="S261" s="594"/>
      <c r="T261" s="594"/>
      <c r="U261" s="594"/>
      <c r="V261" s="595"/>
      <c r="W261" s="40" t="s">
        <v>73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72</v>
      </c>
      <c r="Q262" s="594"/>
      <c r="R262" s="594"/>
      <c r="S262" s="594"/>
      <c r="T262" s="594"/>
      <c r="U262" s="594"/>
      <c r="V262" s="595"/>
      <c r="W262" s="40" t="s">
        <v>70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customHeight="1" x14ac:dyDescent="0.25">
      <c r="A263" s="635" t="s">
        <v>422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62"/>
      <c r="AB263" s="62"/>
      <c r="AC263" s="62"/>
    </row>
    <row r="264" spans="1:68" ht="14.25" customHeight="1" x14ac:dyDescent="0.25">
      <c r="A264" s="587" t="s">
        <v>103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63"/>
      <c r="AB264" s="63"/>
      <c r="AC264" s="63"/>
    </row>
    <row r="265" spans="1:68" ht="27" customHeight="1" x14ac:dyDescent="0.25">
      <c r="A265" s="60" t="s">
        <v>423</v>
      </c>
      <c r="B265" s="60" t="s">
        <v>424</v>
      </c>
      <c r="C265" s="34">
        <v>4301011223</v>
      </c>
      <c r="D265" s="582">
        <v>4607091383423</v>
      </c>
      <c r="E265" s="583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106</v>
      </c>
      <c r="L265" s="35"/>
      <c r="M265" s="36" t="s">
        <v>78</v>
      </c>
      <c r="N265" s="36"/>
      <c r="O265" s="35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7"/>
      <c r="V265" s="37"/>
      <c r="W265" s="38" t="s">
        <v>70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108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customHeight="1" x14ac:dyDescent="0.25">
      <c r="A266" s="60" t="s">
        <v>425</v>
      </c>
      <c r="B266" s="60" t="s">
        <v>426</v>
      </c>
      <c r="C266" s="34">
        <v>4301012099</v>
      </c>
      <c r="D266" s="582">
        <v>4680115885691</v>
      </c>
      <c r="E266" s="583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106</v>
      </c>
      <c r="L266" s="35"/>
      <c r="M266" s="36" t="s">
        <v>78</v>
      </c>
      <c r="N266" s="36"/>
      <c r="O266" s="35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7"/>
      <c r="V266" s="37"/>
      <c r="W266" s="38" t="s">
        <v>70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427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customHeight="1" x14ac:dyDescent="0.25">
      <c r="A267" s="60" t="s">
        <v>428</v>
      </c>
      <c r="B267" s="60" t="s">
        <v>429</v>
      </c>
      <c r="C267" s="34">
        <v>4301012098</v>
      </c>
      <c r="D267" s="582">
        <v>4680115885660</v>
      </c>
      <c r="E267" s="583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/>
      <c r="M267" s="36" t="s">
        <v>78</v>
      </c>
      <c r="N267" s="36"/>
      <c r="O267" s="35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7"/>
      <c r="V267" s="37"/>
      <c r="W267" s="38" t="s">
        <v>70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430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customHeight="1" x14ac:dyDescent="0.25">
      <c r="A268" s="60" t="s">
        <v>431</v>
      </c>
      <c r="B268" s="60" t="s">
        <v>432</v>
      </c>
      <c r="C268" s="34">
        <v>4301012176</v>
      </c>
      <c r="D268" s="582">
        <v>4680115886773</v>
      </c>
      <c r="E268" s="583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106</v>
      </c>
      <c r="L268" s="35"/>
      <c r="M268" s="36" t="s">
        <v>107</v>
      </c>
      <c r="N268" s="36"/>
      <c r="O268" s="35">
        <v>31</v>
      </c>
      <c r="P268" s="675" t="s">
        <v>433</v>
      </c>
      <c r="Q268" s="580"/>
      <c r="R268" s="580"/>
      <c r="S268" s="580"/>
      <c r="T268" s="581"/>
      <c r="U268" s="37"/>
      <c r="V268" s="37"/>
      <c r="W268" s="38" t="s">
        <v>70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434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72</v>
      </c>
      <c r="Q269" s="594"/>
      <c r="R269" s="594"/>
      <c r="S269" s="594"/>
      <c r="T269" s="594"/>
      <c r="U269" s="594"/>
      <c r="V269" s="595"/>
      <c r="W269" s="40" t="s">
        <v>73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72</v>
      </c>
      <c r="Q270" s="594"/>
      <c r="R270" s="594"/>
      <c r="S270" s="594"/>
      <c r="T270" s="594"/>
      <c r="U270" s="594"/>
      <c r="V270" s="595"/>
      <c r="W270" s="40" t="s">
        <v>70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customHeight="1" x14ac:dyDescent="0.25">
      <c r="A271" s="635" t="s">
        <v>435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62"/>
      <c r="AB271" s="62"/>
      <c r="AC271" s="62"/>
    </row>
    <row r="272" spans="1:68" ht="14.25" customHeight="1" x14ac:dyDescent="0.25">
      <c r="A272" s="587" t="s">
        <v>74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63"/>
      <c r="AB272" s="63"/>
      <c r="AC272" s="63"/>
    </row>
    <row r="273" spans="1:68" ht="27" customHeight="1" x14ac:dyDescent="0.25">
      <c r="A273" s="60" t="s">
        <v>436</v>
      </c>
      <c r="B273" s="60" t="s">
        <v>437</v>
      </c>
      <c r="C273" s="34">
        <v>4301051893</v>
      </c>
      <c r="D273" s="582">
        <v>4680115886186</v>
      </c>
      <c r="E273" s="583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77</v>
      </c>
      <c r="L273" s="35"/>
      <c r="M273" s="36" t="s">
        <v>78</v>
      </c>
      <c r="N273" s="36"/>
      <c r="O273" s="35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7"/>
      <c r="V273" s="37"/>
      <c r="W273" s="38" t="s">
        <v>70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438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439</v>
      </c>
      <c r="B274" s="60" t="s">
        <v>440</v>
      </c>
      <c r="C274" s="34">
        <v>4301051795</v>
      </c>
      <c r="D274" s="582">
        <v>4680115881228</v>
      </c>
      <c r="E274" s="583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77</v>
      </c>
      <c r="L274" s="35"/>
      <c r="M274" s="36" t="s">
        <v>93</v>
      </c>
      <c r="N274" s="36"/>
      <c r="O274" s="35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7"/>
      <c r="V274" s="37"/>
      <c r="W274" s="38" t="s">
        <v>70</v>
      </c>
      <c r="X274" s="56">
        <v>80</v>
      </c>
      <c r="Y274" s="53">
        <f>IFERROR(IF(X274="",0,CEILING((X274/$H274),1)*$H274),"")</f>
        <v>81.599999999999994</v>
      </c>
      <c r="Z274" s="39">
        <f>IFERROR(IF(Y274=0,"",ROUNDUP(Y274/H274,0)*0.00651),"")</f>
        <v>0.22134000000000001</v>
      </c>
      <c r="AA274" s="65"/>
      <c r="AB274" s="66"/>
      <c r="AC274" s="341" t="s">
        <v>441</v>
      </c>
      <c r="AG274" s="75"/>
      <c r="AJ274" s="79"/>
      <c r="AK274" s="79">
        <v>0</v>
      </c>
      <c r="BB274" s="342" t="s">
        <v>1</v>
      </c>
      <c r="BM274" s="75">
        <f>IFERROR(X274*I274/H274,"0")</f>
        <v>88.40000000000002</v>
      </c>
      <c r="BN274" s="75">
        <f>IFERROR(Y274*I274/H274,"0")</f>
        <v>90.168000000000006</v>
      </c>
      <c r="BO274" s="75">
        <f>IFERROR(1/J274*(X274/H274),"0")</f>
        <v>0.18315018315018317</v>
      </c>
      <c r="BP274" s="75">
        <f>IFERROR(1/J274*(Y274/H274),"0")</f>
        <v>0.18681318681318682</v>
      </c>
    </row>
    <row r="275" spans="1:68" ht="37.5" customHeight="1" x14ac:dyDescent="0.25">
      <c r="A275" s="60" t="s">
        <v>442</v>
      </c>
      <c r="B275" s="60" t="s">
        <v>443</v>
      </c>
      <c r="C275" s="34">
        <v>4301051388</v>
      </c>
      <c r="D275" s="582">
        <v>4680115881211</v>
      </c>
      <c r="E275" s="583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77</v>
      </c>
      <c r="L275" s="35" t="s">
        <v>112</v>
      </c>
      <c r="M275" s="36" t="s">
        <v>78</v>
      </c>
      <c r="N275" s="36"/>
      <c r="O275" s="35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7"/>
      <c r="V275" s="37"/>
      <c r="W275" s="38" t="s">
        <v>70</v>
      </c>
      <c r="X275" s="56">
        <v>260</v>
      </c>
      <c r="Y275" s="53">
        <f>IFERROR(IF(X275="",0,CEILING((X275/$H275),1)*$H275),"")</f>
        <v>261.59999999999997</v>
      </c>
      <c r="Z275" s="39">
        <f>IFERROR(IF(Y275=0,"",ROUNDUP(Y275/H275,0)*0.00651),"")</f>
        <v>0.70959000000000005</v>
      </c>
      <c r="AA275" s="65"/>
      <c r="AB275" s="66"/>
      <c r="AC275" s="343" t="s">
        <v>444</v>
      </c>
      <c r="AG275" s="75"/>
      <c r="AJ275" s="79" t="s">
        <v>113</v>
      </c>
      <c r="AK275" s="79">
        <v>436.8</v>
      </c>
      <c r="BB275" s="344" t="s">
        <v>1</v>
      </c>
      <c r="BM275" s="75">
        <f>IFERROR(X275*I275/H275,"0")</f>
        <v>279.50000000000006</v>
      </c>
      <c r="BN275" s="75">
        <f>IFERROR(Y275*I275/H275,"0")</f>
        <v>281.21999999999997</v>
      </c>
      <c r="BO275" s="75">
        <f>IFERROR(1/J275*(X275/H275),"0")</f>
        <v>0.59523809523809534</v>
      </c>
      <c r="BP275" s="75">
        <f>IFERROR(1/J275*(Y275/H275),"0")</f>
        <v>0.59890109890109888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72</v>
      </c>
      <c r="Q276" s="594"/>
      <c r="R276" s="594"/>
      <c r="S276" s="594"/>
      <c r="T276" s="594"/>
      <c r="U276" s="594"/>
      <c r="V276" s="595"/>
      <c r="W276" s="40" t="s">
        <v>73</v>
      </c>
      <c r="X276" s="41">
        <f>IFERROR(X273/H273,"0")+IFERROR(X274/H274,"0")+IFERROR(X275/H275,"0")</f>
        <v>141.66666666666669</v>
      </c>
      <c r="Y276" s="41">
        <f>IFERROR(Y273/H273,"0")+IFERROR(Y274/H274,"0")+IFERROR(Y275/H275,"0")</f>
        <v>143</v>
      </c>
      <c r="Z276" s="41">
        <f>IFERROR(IF(Z273="",0,Z273),"0")+IFERROR(IF(Z274="",0,Z274),"0")+IFERROR(IF(Z275="",0,Z275),"0")</f>
        <v>0.93093000000000004</v>
      </c>
      <c r="AA276" s="64"/>
      <c r="AB276" s="64"/>
      <c r="AC276" s="64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72</v>
      </c>
      <c r="Q277" s="594"/>
      <c r="R277" s="594"/>
      <c r="S277" s="594"/>
      <c r="T277" s="594"/>
      <c r="U277" s="594"/>
      <c r="V277" s="595"/>
      <c r="W277" s="40" t="s">
        <v>70</v>
      </c>
      <c r="X277" s="41">
        <f>IFERROR(SUM(X273:X275),"0")</f>
        <v>340</v>
      </c>
      <c r="Y277" s="41">
        <f>IFERROR(SUM(Y273:Y275),"0")</f>
        <v>343.19999999999993</v>
      </c>
      <c r="Z277" s="40"/>
      <c r="AA277" s="64"/>
      <c r="AB277" s="64"/>
      <c r="AC277" s="64"/>
    </row>
    <row r="278" spans="1:68" ht="16.5" customHeight="1" x14ac:dyDescent="0.25">
      <c r="A278" s="635" t="s">
        <v>445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62"/>
      <c r="AB278" s="62"/>
      <c r="AC278" s="62"/>
    </row>
    <row r="279" spans="1:68" ht="14.25" customHeight="1" x14ac:dyDescent="0.25">
      <c r="A279" s="587" t="s">
        <v>64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63"/>
      <c r="AB279" s="63"/>
      <c r="AC279" s="63"/>
    </row>
    <row r="280" spans="1:68" ht="27" customHeight="1" x14ac:dyDescent="0.25">
      <c r="A280" s="60" t="s">
        <v>446</v>
      </c>
      <c r="B280" s="60" t="s">
        <v>447</v>
      </c>
      <c r="C280" s="34">
        <v>4301031307</v>
      </c>
      <c r="D280" s="582">
        <v>4680115880344</v>
      </c>
      <c r="E280" s="583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67</v>
      </c>
      <c r="L280" s="35"/>
      <c r="M280" s="36" t="s">
        <v>68</v>
      </c>
      <c r="N280" s="36"/>
      <c r="O280" s="35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7"/>
      <c r="V280" s="37"/>
      <c r="W280" s="38" t="s">
        <v>70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448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72</v>
      </c>
      <c r="Q281" s="594"/>
      <c r="R281" s="594"/>
      <c r="S281" s="594"/>
      <c r="T281" s="594"/>
      <c r="U281" s="594"/>
      <c r="V281" s="595"/>
      <c r="W281" s="40" t="s">
        <v>73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72</v>
      </c>
      <c r="Q282" s="594"/>
      <c r="R282" s="594"/>
      <c r="S282" s="594"/>
      <c r="T282" s="594"/>
      <c r="U282" s="594"/>
      <c r="V282" s="595"/>
      <c r="W282" s="40" t="s">
        <v>70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customHeight="1" x14ac:dyDescent="0.25">
      <c r="A283" s="587" t="s">
        <v>74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63"/>
      <c r="AB283" s="63"/>
      <c r="AC283" s="63"/>
    </row>
    <row r="284" spans="1:68" ht="27" customHeight="1" x14ac:dyDescent="0.25">
      <c r="A284" s="60" t="s">
        <v>449</v>
      </c>
      <c r="B284" s="60" t="s">
        <v>450</v>
      </c>
      <c r="C284" s="34">
        <v>4301051782</v>
      </c>
      <c r="D284" s="582">
        <v>4680115884618</v>
      </c>
      <c r="E284" s="583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111</v>
      </c>
      <c r="L284" s="35"/>
      <c r="M284" s="36" t="s">
        <v>78</v>
      </c>
      <c r="N284" s="36"/>
      <c r="O284" s="35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7"/>
      <c r="V284" s="37"/>
      <c r="W284" s="38" t="s">
        <v>70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451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72</v>
      </c>
      <c r="Q285" s="594"/>
      <c r="R285" s="594"/>
      <c r="S285" s="594"/>
      <c r="T285" s="594"/>
      <c r="U285" s="594"/>
      <c r="V285" s="595"/>
      <c r="W285" s="40" t="s">
        <v>73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72</v>
      </c>
      <c r="Q286" s="594"/>
      <c r="R286" s="594"/>
      <c r="S286" s="594"/>
      <c r="T286" s="594"/>
      <c r="U286" s="594"/>
      <c r="V286" s="595"/>
      <c r="W286" s="40" t="s">
        <v>70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635" t="s">
        <v>452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2"/>
      <c r="AB287" s="62"/>
      <c r="AC287" s="62"/>
    </row>
    <row r="288" spans="1:68" ht="14.25" customHeight="1" x14ac:dyDescent="0.25">
      <c r="A288" s="587" t="s">
        <v>103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63"/>
      <c r="AB288" s="63"/>
      <c r="AC288" s="63"/>
    </row>
    <row r="289" spans="1:68" ht="27" customHeight="1" x14ac:dyDescent="0.25">
      <c r="A289" s="60" t="s">
        <v>453</v>
      </c>
      <c r="B289" s="60" t="s">
        <v>454</v>
      </c>
      <c r="C289" s="34">
        <v>4301011662</v>
      </c>
      <c r="D289" s="582">
        <v>4680115883703</v>
      </c>
      <c r="E289" s="583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106</v>
      </c>
      <c r="L289" s="35"/>
      <c r="M289" s="36" t="s">
        <v>107</v>
      </c>
      <c r="N289" s="36"/>
      <c r="O289" s="35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7"/>
      <c r="V289" s="37"/>
      <c r="W289" s="38" t="s">
        <v>70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455</v>
      </c>
      <c r="AB289" s="66"/>
      <c r="AC289" s="349" t="s">
        <v>456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72</v>
      </c>
      <c r="Q290" s="594"/>
      <c r="R290" s="594"/>
      <c r="S290" s="594"/>
      <c r="T290" s="594"/>
      <c r="U290" s="594"/>
      <c r="V290" s="595"/>
      <c r="W290" s="40" t="s">
        <v>73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72</v>
      </c>
      <c r="Q291" s="594"/>
      <c r="R291" s="594"/>
      <c r="S291" s="594"/>
      <c r="T291" s="594"/>
      <c r="U291" s="594"/>
      <c r="V291" s="595"/>
      <c r="W291" s="40" t="s">
        <v>70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customHeight="1" x14ac:dyDescent="0.25">
      <c r="A292" s="635" t="s">
        <v>457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62"/>
      <c r="AB292" s="62"/>
      <c r="AC292" s="62"/>
    </row>
    <row r="293" spans="1:68" ht="14.25" customHeight="1" x14ac:dyDescent="0.25">
      <c r="A293" s="587" t="s">
        <v>103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63"/>
      <c r="AB293" s="63"/>
      <c r="AC293" s="63"/>
    </row>
    <row r="294" spans="1:68" ht="27" customHeight="1" x14ac:dyDescent="0.25">
      <c r="A294" s="60" t="s">
        <v>458</v>
      </c>
      <c r="B294" s="60" t="s">
        <v>459</v>
      </c>
      <c r="C294" s="34">
        <v>4301012024</v>
      </c>
      <c r="D294" s="582">
        <v>4680115885615</v>
      </c>
      <c r="E294" s="583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106</v>
      </c>
      <c r="L294" s="35"/>
      <c r="M294" s="36" t="s">
        <v>78</v>
      </c>
      <c r="N294" s="36"/>
      <c r="O294" s="35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7"/>
      <c r="V294" s="37"/>
      <c r="W294" s="38" t="s">
        <v>70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460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customHeight="1" x14ac:dyDescent="0.25">
      <c r="A295" s="60" t="s">
        <v>461</v>
      </c>
      <c r="B295" s="60" t="s">
        <v>462</v>
      </c>
      <c r="C295" s="34">
        <v>4301011911</v>
      </c>
      <c r="D295" s="582">
        <v>4680115885554</v>
      </c>
      <c r="E295" s="583"/>
      <c r="F295" s="59">
        <v>1.35</v>
      </c>
      <c r="G295" s="35">
        <v>8</v>
      </c>
      <c r="H295" s="59">
        <v>10.8</v>
      </c>
      <c r="I295" s="59">
        <v>11.28</v>
      </c>
      <c r="J295" s="35">
        <v>48</v>
      </c>
      <c r="K295" s="35" t="s">
        <v>106</v>
      </c>
      <c r="L295" s="35"/>
      <c r="M295" s="36" t="s">
        <v>463</v>
      </c>
      <c r="N295" s="36"/>
      <c r="O295" s="35">
        <v>55</v>
      </c>
      <c r="P295" s="85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7"/>
      <c r="V295" s="37"/>
      <c r="W295" s="38" t="s">
        <v>70</v>
      </c>
      <c r="X295" s="56">
        <v>0</v>
      </c>
      <c r="Y295" s="53">
        <f t="shared" si="48"/>
        <v>0</v>
      </c>
      <c r="Z295" s="39" t="str">
        <f>IFERROR(IF(Y295=0,"",ROUNDUP(Y295/H295,0)*0.02039),"")</f>
        <v/>
      </c>
      <c r="AA295" s="65"/>
      <c r="AB295" s="66"/>
      <c r="AC295" s="353" t="s">
        <v>464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customHeight="1" x14ac:dyDescent="0.25">
      <c r="A296" s="60" t="s">
        <v>461</v>
      </c>
      <c r="B296" s="60" t="s">
        <v>465</v>
      </c>
      <c r="C296" s="34">
        <v>4301012016</v>
      </c>
      <c r="D296" s="582">
        <v>4680115885554</v>
      </c>
      <c r="E296" s="583"/>
      <c r="F296" s="59">
        <v>1.35</v>
      </c>
      <c r="G296" s="35">
        <v>8</v>
      </c>
      <c r="H296" s="59">
        <v>10.8</v>
      </c>
      <c r="I296" s="59">
        <v>11.234999999999999</v>
      </c>
      <c r="J296" s="35">
        <v>64</v>
      </c>
      <c r="K296" s="35" t="s">
        <v>106</v>
      </c>
      <c r="L296" s="35" t="s">
        <v>466</v>
      </c>
      <c r="M296" s="36" t="s">
        <v>78</v>
      </c>
      <c r="N296" s="36"/>
      <c r="O296" s="35">
        <v>55</v>
      </c>
      <c r="P296" s="76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7"/>
      <c r="V296" s="37"/>
      <c r="W296" s="38" t="s">
        <v>70</v>
      </c>
      <c r="X296" s="56">
        <v>0</v>
      </c>
      <c r="Y296" s="53">
        <f t="shared" si="48"/>
        <v>0</v>
      </c>
      <c r="Z296" s="39" t="str">
        <f>IFERROR(IF(Y296=0,"",ROUNDUP(Y296/H296,0)*0.01898),"")</f>
        <v/>
      </c>
      <c r="AA296" s="65"/>
      <c r="AB296" s="66"/>
      <c r="AC296" s="355" t="s">
        <v>467</v>
      </c>
      <c r="AG296" s="75"/>
      <c r="AJ296" s="79" t="s">
        <v>468</v>
      </c>
      <c r="AK296" s="79">
        <v>86.4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customHeight="1" x14ac:dyDescent="0.25">
      <c r="A297" s="60" t="s">
        <v>469</v>
      </c>
      <c r="B297" s="60" t="s">
        <v>470</v>
      </c>
      <c r="C297" s="34">
        <v>4301011858</v>
      </c>
      <c r="D297" s="582">
        <v>4680115885646</v>
      </c>
      <c r="E297" s="583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106</v>
      </c>
      <c r="L297" s="35"/>
      <c r="M297" s="36" t="s">
        <v>107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7"/>
      <c r="V297" s="37"/>
      <c r="W297" s="38" t="s">
        <v>70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471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customHeight="1" x14ac:dyDescent="0.25">
      <c r="A298" s="60" t="s">
        <v>472</v>
      </c>
      <c r="B298" s="60" t="s">
        <v>473</v>
      </c>
      <c r="C298" s="34">
        <v>4301011857</v>
      </c>
      <c r="D298" s="582">
        <v>4680115885622</v>
      </c>
      <c r="E298" s="583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111</v>
      </c>
      <c r="L298" s="35"/>
      <c r="M298" s="36" t="s">
        <v>107</v>
      </c>
      <c r="N298" s="36"/>
      <c r="O298" s="35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7"/>
      <c r="V298" s="37"/>
      <c r="W298" s="38" t="s">
        <v>70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460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customHeight="1" x14ac:dyDescent="0.25">
      <c r="A299" s="60" t="s">
        <v>474</v>
      </c>
      <c r="B299" s="60" t="s">
        <v>475</v>
      </c>
      <c r="C299" s="34">
        <v>4301011859</v>
      </c>
      <c r="D299" s="582">
        <v>4680115885608</v>
      </c>
      <c r="E299" s="583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111</v>
      </c>
      <c r="L299" s="35"/>
      <c r="M299" s="36" t="s">
        <v>107</v>
      </c>
      <c r="N299" s="36"/>
      <c r="O299" s="35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7"/>
      <c r="V299" s="37"/>
      <c r="W299" s="38" t="s">
        <v>70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476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72</v>
      </c>
      <c r="Q300" s="594"/>
      <c r="R300" s="594"/>
      <c r="S300" s="594"/>
      <c r="T300" s="594"/>
      <c r="U300" s="594"/>
      <c r="V300" s="595"/>
      <c r="W300" s="40" t="s">
        <v>73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72</v>
      </c>
      <c r="Q301" s="594"/>
      <c r="R301" s="594"/>
      <c r="S301" s="594"/>
      <c r="T301" s="594"/>
      <c r="U301" s="594"/>
      <c r="V301" s="595"/>
      <c r="W301" s="40" t="s">
        <v>70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customHeight="1" x14ac:dyDescent="0.25">
      <c r="A302" s="587" t="s">
        <v>64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63"/>
      <c r="AB302" s="63"/>
      <c r="AC302" s="63"/>
    </row>
    <row r="303" spans="1:68" ht="27" customHeight="1" x14ac:dyDescent="0.25">
      <c r="A303" s="60" t="s">
        <v>477</v>
      </c>
      <c r="B303" s="60" t="s">
        <v>478</v>
      </c>
      <c r="C303" s="34">
        <v>4301030878</v>
      </c>
      <c r="D303" s="582">
        <v>4607091387193</v>
      </c>
      <c r="E303" s="583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111</v>
      </c>
      <c r="L303" s="35"/>
      <c r="M303" s="36" t="s">
        <v>68</v>
      </c>
      <c r="N303" s="36"/>
      <c r="O303" s="35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7"/>
      <c r="V303" s="37"/>
      <c r="W303" s="38" t="s">
        <v>70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479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customHeight="1" x14ac:dyDescent="0.25">
      <c r="A304" s="60" t="s">
        <v>480</v>
      </c>
      <c r="B304" s="60" t="s">
        <v>481</v>
      </c>
      <c r="C304" s="34">
        <v>4301031153</v>
      </c>
      <c r="D304" s="582">
        <v>4607091387230</v>
      </c>
      <c r="E304" s="583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111</v>
      </c>
      <c r="L304" s="35"/>
      <c r="M304" s="36" t="s">
        <v>68</v>
      </c>
      <c r="N304" s="36"/>
      <c r="O304" s="35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7"/>
      <c r="V304" s="37"/>
      <c r="W304" s="38" t="s">
        <v>70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482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customHeight="1" x14ac:dyDescent="0.25">
      <c r="A305" s="60" t="s">
        <v>483</v>
      </c>
      <c r="B305" s="60" t="s">
        <v>484</v>
      </c>
      <c r="C305" s="34">
        <v>4301031154</v>
      </c>
      <c r="D305" s="582">
        <v>4607091387292</v>
      </c>
      <c r="E305" s="583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111</v>
      </c>
      <c r="L305" s="35"/>
      <c r="M305" s="36" t="s">
        <v>68</v>
      </c>
      <c r="N305" s="36"/>
      <c r="O305" s="35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7"/>
      <c r="V305" s="37"/>
      <c r="W305" s="38" t="s">
        <v>70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485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customHeight="1" x14ac:dyDescent="0.25">
      <c r="A306" s="60" t="s">
        <v>486</v>
      </c>
      <c r="B306" s="60" t="s">
        <v>487</v>
      </c>
      <c r="C306" s="34">
        <v>4301031152</v>
      </c>
      <c r="D306" s="582">
        <v>4607091387285</v>
      </c>
      <c r="E306" s="583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67</v>
      </c>
      <c r="L306" s="35"/>
      <c r="M306" s="36" t="s">
        <v>68</v>
      </c>
      <c r="N306" s="36"/>
      <c r="O306" s="35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7"/>
      <c r="V306" s="37"/>
      <c r="W306" s="38" t="s">
        <v>70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482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customHeight="1" x14ac:dyDescent="0.25">
      <c r="A307" s="60" t="s">
        <v>488</v>
      </c>
      <c r="B307" s="60" t="s">
        <v>489</v>
      </c>
      <c r="C307" s="34">
        <v>4301031305</v>
      </c>
      <c r="D307" s="582">
        <v>4607091389845</v>
      </c>
      <c r="E307" s="583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67</v>
      </c>
      <c r="L307" s="35"/>
      <c r="M307" s="36" t="s">
        <v>68</v>
      </c>
      <c r="N307" s="36"/>
      <c r="O307" s="35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7"/>
      <c r="V307" s="37"/>
      <c r="W307" s="38" t="s">
        <v>70</v>
      </c>
      <c r="X307" s="56">
        <v>122.5</v>
      </c>
      <c r="Y307" s="53">
        <f t="shared" si="53"/>
        <v>123.9</v>
      </c>
      <c r="Z307" s="39">
        <f>IFERROR(IF(Y307=0,"",ROUNDUP(Y307/H307,0)*0.00502),"")</f>
        <v>0.29618</v>
      </c>
      <c r="AA307" s="65"/>
      <c r="AB307" s="66"/>
      <c r="AC307" s="371" t="s">
        <v>490</v>
      </c>
      <c r="AG307" s="75"/>
      <c r="AJ307" s="79"/>
      <c r="AK307" s="79">
        <v>0</v>
      </c>
      <c r="BB307" s="372" t="s">
        <v>1</v>
      </c>
      <c r="BM307" s="75">
        <f t="shared" si="54"/>
        <v>128.33333333333331</v>
      </c>
      <c r="BN307" s="75">
        <f t="shared" si="55"/>
        <v>129.80000000000001</v>
      </c>
      <c r="BO307" s="75">
        <f t="shared" si="56"/>
        <v>0.2492877492877493</v>
      </c>
      <c r="BP307" s="75">
        <f t="shared" si="57"/>
        <v>0.25213675213675218</v>
      </c>
    </row>
    <row r="308" spans="1:68" ht="27" customHeight="1" x14ac:dyDescent="0.25">
      <c r="A308" s="60" t="s">
        <v>491</v>
      </c>
      <c r="B308" s="60" t="s">
        <v>492</v>
      </c>
      <c r="C308" s="34">
        <v>4301031306</v>
      </c>
      <c r="D308" s="582">
        <v>4680115882881</v>
      </c>
      <c r="E308" s="583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67</v>
      </c>
      <c r="L308" s="35"/>
      <c r="M308" s="36" t="s">
        <v>68</v>
      </c>
      <c r="N308" s="36"/>
      <c r="O308" s="35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7"/>
      <c r="V308" s="37"/>
      <c r="W308" s="38" t="s">
        <v>70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490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493</v>
      </c>
      <c r="B309" s="60" t="s">
        <v>494</v>
      </c>
      <c r="C309" s="34">
        <v>4301031066</v>
      </c>
      <c r="D309" s="582">
        <v>4607091383836</v>
      </c>
      <c r="E309" s="583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77</v>
      </c>
      <c r="L309" s="35"/>
      <c r="M309" s="36" t="s">
        <v>68</v>
      </c>
      <c r="N309" s="36"/>
      <c r="O309" s="35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7"/>
      <c r="V309" s="37"/>
      <c r="W309" s="38" t="s">
        <v>70</v>
      </c>
      <c r="X309" s="56">
        <v>15</v>
      </c>
      <c r="Y309" s="53">
        <f t="shared" si="53"/>
        <v>16.2</v>
      </c>
      <c r="Z309" s="39">
        <f>IFERROR(IF(Y309=0,"",ROUNDUP(Y309/H309,0)*0.00651),"")</f>
        <v>5.8590000000000003E-2</v>
      </c>
      <c r="AA309" s="65"/>
      <c r="AB309" s="66"/>
      <c r="AC309" s="375" t="s">
        <v>495</v>
      </c>
      <c r="AG309" s="75"/>
      <c r="AJ309" s="79"/>
      <c r="AK309" s="79">
        <v>0</v>
      </c>
      <c r="BB309" s="376" t="s">
        <v>1</v>
      </c>
      <c r="BM309" s="75">
        <f t="shared" si="54"/>
        <v>16.900000000000002</v>
      </c>
      <c r="BN309" s="75">
        <f t="shared" si="55"/>
        <v>18.251999999999999</v>
      </c>
      <c r="BO309" s="75">
        <f t="shared" si="56"/>
        <v>4.5787545787545791E-2</v>
      </c>
      <c r="BP309" s="75">
        <f t="shared" si="57"/>
        <v>4.9450549450549455E-2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72</v>
      </c>
      <c r="Q310" s="594"/>
      <c r="R310" s="594"/>
      <c r="S310" s="594"/>
      <c r="T310" s="594"/>
      <c r="U310" s="594"/>
      <c r="V310" s="595"/>
      <c r="W310" s="40" t="s">
        <v>73</v>
      </c>
      <c r="X310" s="41">
        <f>IFERROR(X303/H303,"0")+IFERROR(X304/H304,"0")+IFERROR(X305/H305,"0")+IFERROR(X306/H306,"0")+IFERROR(X307/H307,"0")+IFERROR(X308/H308,"0")+IFERROR(X309/H309,"0")</f>
        <v>66.666666666666657</v>
      </c>
      <c r="Y310" s="41">
        <f>IFERROR(Y303/H303,"0")+IFERROR(Y304/H304,"0")+IFERROR(Y305/H305,"0")+IFERROR(Y306/H306,"0")+IFERROR(Y307/H307,"0")+IFERROR(Y308/H308,"0")+IFERROR(Y309/H309,"0")</f>
        <v>68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0.35477000000000003</v>
      </c>
      <c r="AA310" s="64"/>
      <c r="AB310" s="64"/>
      <c r="AC310" s="64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72</v>
      </c>
      <c r="Q311" s="594"/>
      <c r="R311" s="594"/>
      <c r="S311" s="594"/>
      <c r="T311" s="594"/>
      <c r="U311" s="594"/>
      <c r="V311" s="595"/>
      <c r="W311" s="40" t="s">
        <v>70</v>
      </c>
      <c r="X311" s="41">
        <f>IFERROR(SUM(X303:X309),"0")</f>
        <v>137.5</v>
      </c>
      <c r="Y311" s="41">
        <f>IFERROR(SUM(Y303:Y309),"0")</f>
        <v>140.1</v>
      </c>
      <c r="Z311" s="40"/>
      <c r="AA311" s="64"/>
      <c r="AB311" s="64"/>
      <c r="AC311" s="64"/>
    </row>
    <row r="312" spans="1:68" ht="14.25" customHeight="1" x14ac:dyDescent="0.25">
      <c r="A312" s="587" t="s">
        <v>74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63"/>
      <c r="AB312" s="63"/>
      <c r="AC312" s="63"/>
    </row>
    <row r="313" spans="1:68" ht="27" customHeight="1" x14ac:dyDescent="0.25">
      <c r="A313" s="60" t="s">
        <v>496</v>
      </c>
      <c r="B313" s="60" t="s">
        <v>497</v>
      </c>
      <c r="C313" s="34">
        <v>4301051100</v>
      </c>
      <c r="D313" s="582">
        <v>4607091387766</v>
      </c>
      <c r="E313" s="583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106</v>
      </c>
      <c r="L313" s="35"/>
      <c r="M313" s="36" t="s">
        <v>78</v>
      </c>
      <c r="N313" s="36"/>
      <c r="O313" s="35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7"/>
      <c r="V313" s="37"/>
      <c r="W313" s="38" t="s">
        <v>70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498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customHeight="1" x14ac:dyDescent="0.25">
      <c r="A314" s="60" t="s">
        <v>499</v>
      </c>
      <c r="B314" s="60" t="s">
        <v>500</v>
      </c>
      <c r="C314" s="34">
        <v>4301051818</v>
      </c>
      <c r="D314" s="582">
        <v>4607091387957</v>
      </c>
      <c r="E314" s="583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106</v>
      </c>
      <c r="L314" s="35"/>
      <c r="M314" s="36" t="s">
        <v>78</v>
      </c>
      <c r="N314" s="36"/>
      <c r="O314" s="35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7"/>
      <c r="V314" s="37"/>
      <c r="W314" s="38" t="s">
        <v>70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501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502</v>
      </c>
      <c r="B315" s="60" t="s">
        <v>503</v>
      </c>
      <c r="C315" s="34">
        <v>4301051819</v>
      </c>
      <c r="D315" s="582">
        <v>4607091387964</v>
      </c>
      <c r="E315" s="583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106</v>
      </c>
      <c r="L315" s="35"/>
      <c r="M315" s="36" t="s">
        <v>78</v>
      </c>
      <c r="N315" s="36"/>
      <c r="O315" s="35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7"/>
      <c r="V315" s="37"/>
      <c r="W315" s="38" t="s">
        <v>70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504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505</v>
      </c>
      <c r="B316" s="60" t="s">
        <v>506</v>
      </c>
      <c r="C316" s="34">
        <v>4301051734</v>
      </c>
      <c r="D316" s="582">
        <v>4680115884588</v>
      </c>
      <c r="E316" s="583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77</v>
      </c>
      <c r="L316" s="35"/>
      <c r="M316" s="36" t="s">
        <v>78</v>
      </c>
      <c r="N316" s="36"/>
      <c r="O316" s="35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7"/>
      <c r="V316" s="37"/>
      <c r="W316" s="38" t="s">
        <v>70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507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508</v>
      </c>
      <c r="B317" s="60" t="s">
        <v>509</v>
      </c>
      <c r="C317" s="34">
        <v>4301051578</v>
      </c>
      <c r="D317" s="582">
        <v>4607091387513</v>
      </c>
      <c r="E317" s="583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77</v>
      </c>
      <c r="L317" s="35"/>
      <c r="M317" s="36" t="s">
        <v>93</v>
      </c>
      <c r="N317" s="36"/>
      <c r="O317" s="35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7"/>
      <c r="V317" s="37"/>
      <c r="W317" s="38" t="s">
        <v>70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510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72</v>
      </c>
      <c r="Q318" s="594"/>
      <c r="R318" s="594"/>
      <c r="S318" s="594"/>
      <c r="T318" s="594"/>
      <c r="U318" s="594"/>
      <c r="V318" s="595"/>
      <c r="W318" s="40" t="s">
        <v>73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72</v>
      </c>
      <c r="Q319" s="594"/>
      <c r="R319" s="594"/>
      <c r="S319" s="594"/>
      <c r="T319" s="594"/>
      <c r="U319" s="594"/>
      <c r="V319" s="595"/>
      <c r="W319" s="40" t="s">
        <v>70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customHeight="1" x14ac:dyDescent="0.25">
      <c r="A320" s="587" t="s">
        <v>172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63"/>
      <c r="AB320" s="63"/>
      <c r="AC320" s="63"/>
    </row>
    <row r="321" spans="1:68" ht="27" customHeight="1" x14ac:dyDescent="0.25">
      <c r="A321" s="60" t="s">
        <v>511</v>
      </c>
      <c r="B321" s="60" t="s">
        <v>512</v>
      </c>
      <c r="C321" s="34">
        <v>4301060387</v>
      </c>
      <c r="D321" s="582">
        <v>4607091380880</v>
      </c>
      <c r="E321" s="583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106</v>
      </c>
      <c r="L321" s="35"/>
      <c r="M321" s="36" t="s">
        <v>78</v>
      </c>
      <c r="N321" s="36"/>
      <c r="O321" s="35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7"/>
      <c r="V321" s="37"/>
      <c r="W321" s="38" t="s">
        <v>70</v>
      </c>
      <c r="X321" s="56">
        <v>20</v>
      </c>
      <c r="Y321" s="53">
        <f>IFERROR(IF(X321="",0,CEILING((X321/$H321),1)*$H321),"")</f>
        <v>25.200000000000003</v>
      </c>
      <c r="Z321" s="39">
        <f>IFERROR(IF(Y321=0,"",ROUNDUP(Y321/H321,0)*0.01898),"")</f>
        <v>5.6940000000000004E-2</v>
      </c>
      <c r="AA321" s="65"/>
      <c r="AB321" s="66"/>
      <c r="AC321" s="387" t="s">
        <v>513</v>
      </c>
      <c r="AG321" s="75"/>
      <c r="AJ321" s="79"/>
      <c r="AK321" s="79">
        <v>0</v>
      </c>
      <c r="BB321" s="388" t="s">
        <v>1</v>
      </c>
      <c r="BM321" s="75">
        <f>IFERROR(X321*I321/H321,"0")</f>
        <v>21.235714285714284</v>
      </c>
      <c r="BN321" s="75">
        <f>IFERROR(Y321*I321/H321,"0")</f>
        <v>26.757000000000001</v>
      </c>
      <c r="BO321" s="75">
        <f>IFERROR(1/J321*(X321/H321),"0")</f>
        <v>3.7202380952380952E-2</v>
      </c>
      <c r="BP321" s="75">
        <f>IFERROR(1/J321*(Y321/H321),"0")</f>
        <v>4.6875E-2</v>
      </c>
    </row>
    <row r="322" spans="1:68" ht="27" customHeight="1" x14ac:dyDescent="0.25">
      <c r="A322" s="60" t="s">
        <v>514</v>
      </c>
      <c r="B322" s="60" t="s">
        <v>515</v>
      </c>
      <c r="C322" s="34">
        <v>4301060406</v>
      </c>
      <c r="D322" s="582">
        <v>4607091384482</v>
      </c>
      <c r="E322" s="583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106</v>
      </c>
      <c r="L322" s="35"/>
      <c r="M322" s="36" t="s">
        <v>78</v>
      </c>
      <c r="N322" s="36"/>
      <c r="O322" s="35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7"/>
      <c r="V322" s="37"/>
      <c r="W322" s="38" t="s">
        <v>70</v>
      </c>
      <c r="X322" s="56">
        <v>550</v>
      </c>
      <c r="Y322" s="53">
        <f>IFERROR(IF(X322="",0,CEILING((X322/$H322),1)*$H322),"")</f>
        <v>553.79999999999995</v>
      </c>
      <c r="Z322" s="39">
        <f>IFERROR(IF(Y322=0,"",ROUNDUP(Y322/H322,0)*0.01898),"")</f>
        <v>1.34758</v>
      </c>
      <c r="AA322" s="65"/>
      <c r="AB322" s="66"/>
      <c r="AC322" s="389" t="s">
        <v>516</v>
      </c>
      <c r="AG322" s="75"/>
      <c r="AJ322" s="79"/>
      <c r="AK322" s="79">
        <v>0</v>
      </c>
      <c r="BB322" s="390" t="s">
        <v>1</v>
      </c>
      <c r="BM322" s="75">
        <f>IFERROR(X322*I322/H322,"0")</f>
        <v>586.59615384615392</v>
      </c>
      <c r="BN322" s="75">
        <f>IFERROR(Y322*I322/H322,"0")</f>
        <v>590.649</v>
      </c>
      <c r="BO322" s="75">
        <f>IFERROR(1/J322*(X322/H322),"0")</f>
        <v>1.1017628205128205</v>
      </c>
      <c r="BP322" s="75">
        <f>IFERROR(1/J322*(Y322/H322),"0")</f>
        <v>1.109375</v>
      </c>
    </row>
    <row r="323" spans="1:68" ht="16.5" customHeight="1" x14ac:dyDescent="0.25">
      <c r="A323" s="60" t="s">
        <v>517</v>
      </c>
      <c r="B323" s="60" t="s">
        <v>518</v>
      </c>
      <c r="C323" s="34">
        <v>4301060484</v>
      </c>
      <c r="D323" s="582">
        <v>4607091380897</v>
      </c>
      <c r="E323" s="583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106</v>
      </c>
      <c r="L323" s="35"/>
      <c r="M323" s="36" t="s">
        <v>93</v>
      </c>
      <c r="N323" s="36"/>
      <c r="O323" s="35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7"/>
      <c r="V323" s="37"/>
      <c r="W323" s="38" t="s">
        <v>70</v>
      </c>
      <c r="X323" s="56">
        <v>20</v>
      </c>
      <c r="Y323" s="53">
        <f>IFERROR(IF(X323="",0,CEILING((X323/$H323),1)*$H323),"")</f>
        <v>25.200000000000003</v>
      </c>
      <c r="Z323" s="39">
        <f>IFERROR(IF(Y323=0,"",ROUNDUP(Y323/H323,0)*0.01898),"")</f>
        <v>5.6940000000000004E-2</v>
      </c>
      <c r="AA323" s="65"/>
      <c r="AB323" s="66"/>
      <c r="AC323" s="391" t="s">
        <v>519</v>
      </c>
      <c r="AG323" s="75"/>
      <c r="AJ323" s="79"/>
      <c r="AK323" s="79">
        <v>0</v>
      </c>
      <c r="BB323" s="392" t="s">
        <v>1</v>
      </c>
      <c r="BM323" s="75">
        <f>IFERROR(X323*I323/H323,"0")</f>
        <v>21.235714285714284</v>
      </c>
      <c r="BN323" s="75">
        <f>IFERROR(Y323*I323/H323,"0")</f>
        <v>26.757000000000001</v>
      </c>
      <c r="BO323" s="75">
        <f>IFERROR(1/J323*(X323/H323),"0")</f>
        <v>3.7202380952380952E-2</v>
      </c>
      <c r="BP323" s="75">
        <f>IFERROR(1/J323*(Y323/H323),"0")</f>
        <v>4.6875E-2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72</v>
      </c>
      <c r="Q324" s="594"/>
      <c r="R324" s="594"/>
      <c r="S324" s="594"/>
      <c r="T324" s="594"/>
      <c r="U324" s="594"/>
      <c r="V324" s="595"/>
      <c r="W324" s="40" t="s">
        <v>73</v>
      </c>
      <c r="X324" s="41">
        <f>IFERROR(X321/H321,"0")+IFERROR(X322/H322,"0")+IFERROR(X323/H323,"0")</f>
        <v>75.27472527472527</v>
      </c>
      <c r="Y324" s="41">
        <f>IFERROR(Y321/H321,"0")+IFERROR(Y322/H322,"0")+IFERROR(Y323/H323,"0")</f>
        <v>77</v>
      </c>
      <c r="Z324" s="41">
        <f>IFERROR(IF(Z321="",0,Z321),"0")+IFERROR(IF(Z322="",0,Z322),"0")+IFERROR(IF(Z323="",0,Z323),"0")</f>
        <v>1.46146</v>
      </c>
      <c r="AA324" s="64"/>
      <c r="AB324" s="64"/>
      <c r="AC324" s="64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72</v>
      </c>
      <c r="Q325" s="594"/>
      <c r="R325" s="594"/>
      <c r="S325" s="594"/>
      <c r="T325" s="594"/>
      <c r="U325" s="594"/>
      <c r="V325" s="595"/>
      <c r="W325" s="40" t="s">
        <v>70</v>
      </c>
      <c r="X325" s="41">
        <f>IFERROR(SUM(X321:X323),"0")</f>
        <v>590</v>
      </c>
      <c r="Y325" s="41">
        <f>IFERROR(SUM(Y321:Y323),"0")</f>
        <v>604.20000000000005</v>
      </c>
      <c r="Z325" s="40"/>
      <c r="AA325" s="64"/>
      <c r="AB325" s="64"/>
      <c r="AC325" s="64"/>
    </row>
    <row r="326" spans="1:68" ht="14.25" customHeight="1" x14ac:dyDescent="0.25">
      <c r="A326" s="587" t="s">
        <v>95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63"/>
      <c r="AB326" s="63"/>
      <c r="AC326" s="63"/>
    </row>
    <row r="327" spans="1:68" ht="27" customHeight="1" x14ac:dyDescent="0.25">
      <c r="A327" s="60" t="s">
        <v>520</v>
      </c>
      <c r="B327" s="60" t="s">
        <v>521</v>
      </c>
      <c r="C327" s="34">
        <v>4301030235</v>
      </c>
      <c r="D327" s="582">
        <v>4607091388381</v>
      </c>
      <c r="E327" s="583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111</v>
      </c>
      <c r="L327" s="35"/>
      <c r="M327" s="36" t="s">
        <v>98</v>
      </c>
      <c r="N327" s="36"/>
      <c r="O327" s="35">
        <v>180</v>
      </c>
      <c r="P327" s="805" t="s">
        <v>522</v>
      </c>
      <c r="Q327" s="580"/>
      <c r="R327" s="580"/>
      <c r="S327" s="580"/>
      <c r="T327" s="581"/>
      <c r="U327" s="37"/>
      <c r="V327" s="37"/>
      <c r="W327" s="38" t="s">
        <v>70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523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524</v>
      </c>
      <c r="B328" s="60" t="s">
        <v>525</v>
      </c>
      <c r="C328" s="34">
        <v>4301032055</v>
      </c>
      <c r="D328" s="582">
        <v>4680115886476</v>
      </c>
      <c r="E328" s="583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111</v>
      </c>
      <c r="L328" s="35"/>
      <c r="M328" s="36" t="s">
        <v>98</v>
      </c>
      <c r="N328" s="36"/>
      <c r="O328" s="35">
        <v>180</v>
      </c>
      <c r="P328" s="600" t="s">
        <v>526</v>
      </c>
      <c r="Q328" s="580"/>
      <c r="R328" s="580"/>
      <c r="S328" s="580"/>
      <c r="T328" s="581"/>
      <c r="U328" s="37"/>
      <c r="V328" s="37"/>
      <c r="W328" s="38" t="s">
        <v>70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527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528</v>
      </c>
      <c r="B329" s="60" t="s">
        <v>529</v>
      </c>
      <c r="C329" s="34">
        <v>4301030232</v>
      </c>
      <c r="D329" s="582">
        <v>4607091388374</v>
      </c>
      <c r="E329" s="583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111</v>
      </c>
      <c r="L329" s="35"/>
      <c r="M329" s="36" t="s">
        <v>98</v>
      </c>
      <c r="N329" s="36"/>
      <c r="O329" s="35">
        <v>180</v>
      </c>
      <c r="P329" s="650" t="s">
        <v>530</v>
      </c>
      <c r="Q329" s="580"/>
      <c r="R329" s="580"/>
      <c r="S329" s="580"/>
      <c r="T329" s="581"/>
      <c r="U329" s="37"/>
      <c r="V329" s="37"/>
      <c r="W329" s="38" t="s">
        <v>70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523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531</v>
      </c>
      <c r="B330" s="60" t="s">
        <v>532</v>
      </c>
      <c r="C330" s="34">
        <v>4301032015</v>
      </c>
      <c r="D330" s="582">
        <v>4607091383102</v>
      </c>
      <c r="E330" s="583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77</v>
      </c>
      <c r="L330" s="35"/>
      <c r="M330" s="36" t="s">
        <v>98</v>
      </c>
      <c r="N330" s="36"/>
      <c r="O330" s="35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7"/>
      <c r="V330" s="37"/>
      <c r="W330" s="38" t="s">
        <v>70</v>
      </c>
      <c r="X330" s="56">
        <v>17</v>
      </c>
      <c r="Y330" s="53">
        <f>IFERROR(IF(X330="",0,CEILING((X330/$H330),1)*$H330),"")</f>
        <v>17.849999999999998</v>
      </c>
      <c r="Z330" s="39">
        <f>IFERROR(IF(Y330=0,"",ROUNDUP(Y330/H330,0)*0.00651),"")</f>
        <v>4.5569999999999999E-2</v>
      </c>
      <c r="AA330" s="65"/>
      <c r="AB330" s="66"/>
      <c r="AC330" s="399" t="s">
        <v>533</v>
      </c>
      <c r="AG330" s="75"/>
      <c r="AJ330" s="79"/>
      <c r="AK330" s="79">
        <v>0</v>
      </c>
      <c r="BB330" s="400" t="s">
        <v>1</v>
      </c>
      <c r="BM330" s="75">
        <f>IFERROR(X330*I330/H330,"0")</f>
        <v>19.700000000000003</v>
      </c>
      <c r="BN330" s="75">
        <f>IFERROR(Y330*I330/H330,"0")</f>
        <v>20.684999999999999</v>
      </c>
      <c r="BO330" s="75">
        <f>IFERROR(1/J330*(X330/H330),"0")</f>
        <v>3.6630036630036632E-2</v>
      </c>
      <c r="BP330" s="75">
        <f>IFERROR(1/J330*(Y330/H330),"0")</f>
        <v>3.8461538461538464E-2</v>
      </c>
    </row>
    <row r="331" spans="1:68" ht="27" customHeight="1" x14ac:dyDescent="0.25">
      <c r="A331" s="60" t="s">
        <v>534</v>
      </c>
      <c r="B331" s="60" t="s">
        <v>535</v>
      </c>
      <c r="C331" s="34">
        <v>4301030233</v>
      </c>
      <c r="D331" s="582">
        <v>4607091388404</v>
      </c>
      <c r="E331" s="583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77</v>
      </c>
      <c r="L331" s="35"/>
      <c r="M331" s="36" t="s">
        <v>98</v>
      </c>
      <c r="N331" s="36"/>
      <c r="O331" s="35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7"/>
      <c r="V331" s="37"/>
      <c r="W331" s="38" t="s">
        <v>70</v>
      </c>
      <c r="X331" s="56">
        <v>51.000000000000007</v>
      </c>
      <c r="Y331" s="53">
        <f>IFERROR(IF(X331="",0,CEILING((X331/$H331),1)*$H331),"")</f>
        <v>51</v>
      </c>
      <c r="Z331" s="39">
        <f>IFERROR(IF(Y331=0,"",ROUNDUP(Y331/H331,0)*0.00651),"")</f>
        <v>0.13020000000000001</v>
      </c>
      <c r="AA331" s="65"/>
      <c r="AB331" s="66"/>
      <c r="AC331" s="401" t="s">
        <v>523</v>
      </c>
      <c r="AG331" s="75"/>
      <c r="AJ331" s="79"/>
      <c r="AK331" s="79">
        <v>0</v>
      </c>
      <c r="BB331" s="402" t="s">
        <v>1</v>
      </c>
      <c r="BM331" s="75">
        <f>IFERROR(X331*I331/H331,"0")</f>
        <v>57.600000000000016</v>
      </c>
      <c r="BN331" s="75">
        <f>IFERROR(Y331*I331/H331,"0")</f>
        <v>57.6</v>
      </c>
      <c r="BO331" s="75">
        <f>IFERROR(1/J331*(X331/H331),"0")</f>
        <v>0.10989010989010992</v>
      </c>
      <c r="BP331" s="75">
        <f>IFERROR(1/J331*(Y331/H331),"0")</f>
        <v>0.1098901098901099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72</v>
      </c>
      <c r="Q332" s="594"/>
      <c r="R332" s="594"/>
      <c r="S332" s="594"/>
      <c r="T332" s="594"/>
      <c r="U332" s="594"/>
      <c r="V332" s="595"/>
      <c r="W332" s="40" t="s">
        <v>73</v>
      </c>
      <c r="X332" s="41">
        <f>IFERROR(X327/H327,"0")+IFERROR(X328/H328,"0")+IFERROR(X329/H329,"0")+IFERROR(X330/H330,"0")+IFERROR(X331/H331,"0")</f>
        <v>26.666666666666671</v>
      </c>
      <c r="Y332" s="41">
        <f>IFERROR(Y327/H327,"0")+IFERROR(Y328/H328,"0")+IFERROR(Y329/H329,"0")+IFERROR(Y330/H330,"0")+IFERROR(Y331/H331,"0")</f>
        <v>27</v>
      </c>
      <c r="Z332" s="41">
        <f>IFERROR(IF(Z327="",0,Z327),"0")+IFERROR(IF(Z328="",0,Z328),"0")+IFERROR(IF(Z329="",0,Z329),"0")+IFERROR(IF(Z330="",0,Z330),"0")+IFERROR(IF(Z331="",0,Z331),"0")</f>
        <v>0.17577000000000001</v>
      </c>
      <c r="AA332" s="64"/>
      <c r="AB332" s="64"/>
      <c r="AC332" s="64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72</v>
      </c>
      <c r="Q333" s="594"/>
      <c r="R333" s="594"/>
      <c r="S333" s="594"/>
      <c r="T333" s="594"/>
      <c r="U333" s="594"/>
      <c r="V333" s="595"/>
      <c r="W333" s="40" t="s">
        <v>70</v>
      </c>
      <c r="X333" s="41">
        <f>IFERROR(SUM(X327:X331),"0")</f>
        <v>68</v>
      </c>
      <c r="Y333" s="41">
        <f>IFERROR(SUM(Y327:Y331),"0")</f>
        <v>68.849999999999994</v>
      </c>
      <c r="Z333" s="40"/>
      <c r="AA333" s="64"/>
      <c r="AB333" s="64"/>
      <c r="AC333" s="64"/>
    </row>
    <row r="334" spans="1:68" ht="14.25" customHeight="1" x14ac:dyDescent="0.25">
      <c r="A334" s="587" t="s">
        <v>536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63"/>
      <c r="AB334" s="63"/>
      <c r="AC334" s="63"/>
    </row>
    <row r="335" spans="1:68" ht="16.5" customHeight="1" x14ac:dyDescent="0.25">
      <c r="A335" s="60" t="s">
        <v>537</v>
      </c>
      <c r="B335" s="60" t="s">
        <v>538</v>
      </c>
      <c r="C335" s="34">
        <v>4301180007</v>
      </c>
      <c r="D335" s="582">
        <v>4680115881808</v>
      </c>
      <c r="E335" s="583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77</v>
      </c>
      <c r="L335" s="35"/>
      <c r="M335" s="36" t="s">
        <v>539</v>
      </c>
      <c r="N335" s="36"/>
      <c r="O335" s="35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7"/>
      <c r="V335" s="37"/>
      <c r="W335" s="38" t="s">
        <v>70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540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541</v>
      </c>
      <c r="B336" s="60" t="s">
        <v>542</v>
      </c>
      <c r="C336" s="34">
        <v>4301180006</v>
      </c>
      <c r="D336" s="582">
        <v>4680115881822</v>
      </c>
      <c r="E336" s="583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77</v>
      </c>
      <c r="L336" s="35"/>
      <c r="M336" s="36" t="s">
        <v>539</v>
      </c>
      <c r="N336" s="36"/>
      <c r="O336" s="35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7"/>
      <c r="V336" s="37"/>
      <c r="W336" s="38" t="s">
        <v>70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540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543</v>
      </c>
      <c r="B337" s="60" t="s">
        <v>544</v>
      </c>
      <c r="C337" s="34">
        <v>4301180001</v>
      </c>
      <c r="D337" s="582">
        <v>4680115880016</v>
      </c>
      <c r="E337" s="583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77</v>
      </c>
      <c r="L337" s="35"/>
      <c r="M337" s="36" t="s">
        <v>539</v>
      </c>
      <c r="N337" s="36"/>
      <c r="O337" s="35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7"/>
      <c r="V337" s="37"/>
      <c r="W337" s="38" t="s">
        <v>70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540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72</v>
      </c>
      <c r="Q338" s="594"/>
      <c r="R338" s="594"/>
      <c r="S338" s="594"/>
      <c r="T338" s="594"/>
      <c r="U338" s="594"/>
      <c r="V338" s="595"/>
      <c r="W338" s="40" t="s">
        <v>73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72</v>
      </c>
      <c r="Q339" s="594"/>
      <c r="R339" s="594"/>
      <c r="S339" s="594"/>
      <c r="T339" s="594"/>
      <c r="U339" s="594"/>
      <c r="V339" s="595"/>
      <c r="W339" s="40" t="s">
        <v>70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customHeight="1" x14ac:dyDescent="0.25">
      <c r="A340" s="635" t="s">
        <v>545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62"/>
      <c r="AB340" s="62"/>
      <c r="AC340" s="62"/>
    </row>
    <row r="341" spans="1:68" ht="14.25" customHeight="1" x14ac:dyDescent="0.25">
      <c r="A341" s="587" t="s">
        <v>74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63"/>
      <c r="AB341" s="63"/>
      <c r="AC341" s="63"/>
    </row>
    <row r="342" spans="1:68" ht="27" customHeight="1" x14ac:dyDescent="0.25">
      <c r="A342" s="60" t="s">
        <v>546</v>
      </c>
      <c r="B342" s="60" t="s">
        <v>547</v>
      </c>
      <c r="C342" s="34">
        <v>4301051489</v>
      </c>
      <c r="D342" s="582">
        <v>4607091387919</v>
      </c>
      <c r="E342" s="583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106</v>
      </c>
      <c r="L342" s="35"/>
      <c r="M342" s="36" t="s">
        <v>93</v>
      </c>
      <c r="N342" s="36"/>
      <c r="O342" s="35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7"/>
      <c r="V342" s="37"/>
      <c r="W342" s="38" t="s">
        <v>70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548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549</v>
      </c>
      <c r="B343" s="60" t="s">
        <v>550</v>
      </c>
      <c r="C343" s="34">
        <v>4301051461</v>
      </c>
      <c r="D343" s="582">
        <v>4680115883604</v>
      </c>
      <c r="E343" s="583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77</v>
      </c>
      <c r="L343" s="35"/>
      <c r="M343" s="36" t="s">
        <v>78</v>
      </c>
      <c r="N343" s="36"/>
      <c r="O343" s="35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7"/>
      <c r="V343" s="37"/>
      <c r="W343" s="38" t="s">
        <v>70</v>
      </c>
      <c r="X343" s="56">
        <v>489.99999999999989</v>
      </c>
      <c r="Y343" s="53">
        <f>IFERROR(IF(X343="",0,CEILING((X343/$H343),1)*$H343),"")</f>
        <v>491.40000000000003</v>
      </c>
      <c r="Z343" s="39">
        <f>IFERROR(IF(Y343=0,"",ROUNDUP(Y343/H343,0)*0.00651),"")</f>
        <v>1.5233400000000001</v>
      </c>
      <c r="AA343" s="65"/>
      <c r="AB343" s="66"/>
      <c r="AC343" s="411" t="s">
        <v>551</v>
      </c>
      <c r="AG343" s="75"/>
      <c r="AJ343" s="79"/>
      <c r="AK343" s="79">
        <v>0</v>
      </c>
      <c r="BB343" s="412" t="s">
        <v>1</v>
      </c>
      <c r="BM343" s="75">
        <f>IFERROR(X343*I343/H343,"0")</f>
        <v>548.79999999999973</v>
      </c>
      <c r="BN343" s="75">
        <f>IFERROR(Y343*I343/H343,"0")</f>
        <v>550.36799999999994</v>
      </c>
      <c r="BO343" s="75">
        <f>IFERROR(1/J343*(X343/H343),"0")</f>
        <v>1.2820512820512817</v>
      </c>
      <c r="BP343" s="75">
        <f>IFERROR(1/J343*(Y343/H343),"0")</f>
        <v>1.2857142857142858</v>
      </c>
    </row>
    <row r="344" spans="1:68" ht="27" customHeight="1" x14ac:dyDescent="0.25">
      <c r="A344" s="60" t="s">
        <v>552</v>
      </c>
      <c r="B344" s="60" t="s">
        <v>553</v>
      </c>
      <c r="C344" s="34">
        <v>4301051864</v>
      </c>
      <c r="D344" s="582">
        <v>4680115883567</v>
      </c>
      <c r="E344" s="583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77</v>
      </c>
      <c r="L344" s="35"/>
      <c r="M344" s="36" t="s">
        <v>93</v>
      </c>
      <c r="N344" s="36"/>
      <c r="O344" s="35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7"/>
      <c r="V344" s="37"/>
      <c r="W344" s="38" t="s">
        <v>70</v>
      </c>
      <c r="X344" s="56">
        <v>280</v>
      </c>
      <c r="Y344" s="53">
        <f>IFERROR(IF(X344="",0,CEILING((X344/$H344),1)*$H344),"")</f>
        <v>281.40000000000003</v>
      </c>
      <c r="Z344" s="39">
        <f>IFERROR(IF(Y344=0,"",ROUNDUP(Y344/H344,0)*0.00651),"")</f>
        <v>0.87234</v>
      </c>
      <c r="AA344" s="65"/>
      <c r="AB344" s="66"/>
      <c r="AC344" s="413" t="s">
        <v>554</v>
      </c>
      <c r="AG344" s="75"/>
      <c r="AJ344" s="79"/>
      <c r="AK344" s="79">
        <v>0</v>
      </c>
      <c r="BB344" s="414" t="s">
        <v>1</v>
      </c>
      <c r="BM344" s="75">
        <f>IFERROR(X344*I344/H344,"0")</f>
        <v>311.99999999999994</v>
      </c>
      <c r="BN344" s="75">
        <f>IFERROR(Y344*I344/H344,"0")</f>
        <v>313.56</v>
      </c>
      <c r="BO344" s="75">
        <f>IFERROR(1/J344*(X344/H344),"0")</f>
        <v>0.73260073260073255</v>
      </c>
      <c r="BP344" s="75">
        <f>IFERROR(1/J344*(Y344/H344),"0")</f>
        <v>0.73626373626373631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72</v>
      </c>
      <c r="Q345" s="594"/>
      <c r="R345" s="594"/>
      <c r="S345" s="594"/>
      <c r="T345" s="594"/>
      <c r="U345" s="594"/>
      <c r="V345" s="595"/>
      <c r="W345" s="40" t="s">
        <v>73</v>
      </c>
      <c r="X345" s="41">
        <f>IFERROR(X342/H342,"0")+IFERROR(X343/H343,"0")+IFERROR(X344/H344,"0")</f>
        <v>366.66666666666657</v>
      </c>
      <c r="Y345" s="41">
        <f>IFERROR(Y342/H342,"0")+IFERROR(Y343/H343,"0")+IFERROR(Y344/H344,"0")</f>
        <v>368</v>
      </c>
      <c r="Z345" s="41">
        <f>IFERROR(IF(Z342="",0,Z342),"0")+IFERROR(IF(Z343="",0,Z343),"0")+IFERROR(IF(Z344="",0,Z344),"0")</f>
        <v>2.39568</v>
      </c>
      <c r="AA345" s="64"/>
      <c r="AB345" s="64"/>
      <c r="AC345" s="64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72</v>
      </c>
      <c r="Q346" s="594"/>
      <c r="R346" s="594"/>
      <c r="S346" s="594"/>
      <c r="T346" s="594"/>
      <c r="U346" s="594"/>
      <c r="V346" s="595"/>
      <c r="W346" s="40" t="s">
        <v>70</v>
      </c>
      <c r="X346" s="41">
        <f>IFERROR(SUM(X342:X344),"0")</f>
        <v>769.99999999999989</v>
      </c>
      <c r="Y346" s="41">
        <f>IFERROR(SUM(Y342:Y344),"0")</f>
        <v>772.80000000000007</v>
      </c>
      <c r="Z346" s="40"/>
      <c r="AA346" s="64"/>
      <c r="AB346" s="64"/>
      <c r="AC346" s="64"/>
    </row>
    <row r="347" spans="1:68" ht="27.75" customHeight="1" x14ac:dyDescent="0.2">
      <c r="A347" s="618" t="s">
        <v>555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52"/>
      <c r="AB347" s="52"/>
      <c r="AC347" s="52"/>
    </row>
    <row r="348" spans="1:68" ht="16.5" customHeight="1" x14ac:dyDescent="0.25">
      <c r="A348" s="635" t="s">
        <v>556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62"/>
      <c r="AB348" s="62"/>
      <c r="AC348" s="62"/>
    </row>
    <row r="349" spans="1:68" ht="14.25" customHeight="1" x14ac:dyDescent="0.25">
      <c r="A349" s="587" t="s">
        <v>103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63"/>
      <c r="AB349" s="63"/>
      <c r="AC349" s="63"/>
    </row>
    <row r="350" spans="1:68" ht="37.5" customHeight="1" x14ac:dyDescent="0.25">
      <c r="A350" s="60" t="s">
        <v>557</v>
      </c>
      <c r="B350" s="60" t="s">
        <v>558</v>
      </c>
      <c r="C350" s="34">
        <v>4301011869</v>
      </c>
      <c r="D350" s="582">
        <v>4680115884847</v>
      </c>
      <c r="E350" s="583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106</v>
      </c>
      <c r="L350" s="35" t="s">
        <v>112</v>
      </c>
      <c r="M350" s="36" t="s">
        <v>68</v>
      </c>
      <c r="N350" s="36"/>
      <c r="O350" s="35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7"/>
      <c r="V350" s="37"/>
      <c r="W350" s="38" t="s">
        <v>70</v>
      </c>
      <c r="X350" s="56">
        <v>1800</v>
      </c>
      <c r="Y350" s="53">
        <f t="shared" ref="Y350:Y356" si="58">IFERROR(IF(X350="",0,CEILING((X350/$H350),1)*$H350),"")</f>
        <v>1800</v>
      </c>
      <c r="Z350" s="39">
        <f>IFERROR(IF(Y350=0,"",ROUNDUP(Y350/H350,0)*0.02175),"")</f>
        <v>2.61</v>
      </c>
      <c r="AA350" s="65"/>
      <c r="AB350" s="66"/>
      <c r="AC350" s="415" t="s">
        <v>559</v>
      </c>
      <c r="AG350" s="75"/>
      <c r="AJ350" s="79" t="s">
        <v>113</v>
      </c>
      <c r="AK350" s="79">
        <v>720</v>
      </c>
      <c r="BB350" s="416" t="s">
        <v>1</v>
      </c>
      <c r="BM350" s="75">
        <f t="shared" ref="BM350:BM356" si="59">IFERROR(X350*I350/H350,"0")</f>
        <v>1857.6</v>
      </c>
      <c r="BN350" s="75">
        <f t="shared" ref="BN350:BN356" si="60">IFERROR(Y350*I350/H350,"0")</f>
        <v>1857.6</v>
      </c>
      <c r="BO350" s="75">
        <f t="shared" ref="BO350:BO356" si="61">IFERROR(1/J350*(X350/H350),"0")</f>
        <v>2.5</v>
      </c>
      <c r="BP350" s="75">
        <f t="shared" ref="BP350:BP356" si="62">IFERROR(1/J350*(Y350/H350),"0")</f>
        <v>2.5</v>
      </c>
    </row>
    <row r="351" spans="1:68" ht="27" customHeight="1" x14ac:dyDescent="0.25">
      <c r="A351" s="60" t="s">
        <v>560</v>
      </c>
      <c r="B351" s="60" t="s">
        <v>561</v>
      </c>
      <c r="C351" s="34">
        <v>4301011870</v>
      </c>
      <c r="D351" s="582">
        <v>4680115884854</v>
      </c>
      <c r="E351" s="583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106</v>
      </c>
      <c r="L351" s="35" t="s">
        <v>112</v>
      </c>
      <c r="M351" s="36" t="s">
        <v>68</v>
      </c>
      <c r="N351" s="36"/>
      <c r="O351" s="35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7"/>
      <c r="V351" s="37"/>
      <c r="W351" s="38" t="s">
        <v>70</v>
      </c>
      <c r="X351" s="56">
        <v>1200</v>
      </c>
      <c r="Y351" s="53">
        <f t="shared" si="58"/>
        <v>1200</v>
      </c>
      <c r="Z351" s="39">
        <f>IFERROR(IF(Y351=0,"",ROUNDUP(Y351/H351,0)*0.02175),"")</f>
        <v>1.7399999999999998</v>
      </c>
      <c r="AA351" s="65"/>
      <c r="AB351" s="66"/>
      <c r="AC351" s="417" t="s">
        <v>562</v>
      </c>
      <c r="AG351" s="75"/>
      <c r="AJ351" s="79" t="s">
        <v>113</v>
      </c>
      <c r="AK351" s="79">
        <v>720</v>
      </c>
      <c r="BB351" s="418" t="s">
        <v>1</v>
      </c>
      <c r="BM351" s="75">
        <f t="shared" si="59"/>
        <v>1238.4000000000001</v>
      </c>
      <c r="BN351" s="75">
        <f t="shared" si="60"/>
        <v>1238.4000000000001</v>
      </c>
      <c r="BO351" s="75">
        <f t="shared" si="61"/>
        <v>1.6666666666666665</v>
      </c>
      <c r="BP351" s="75">
        <f t="shared" si="62"/>
        <v>1.6666666666666665</v>
      </c>
    </row>
    <row r="352" spans="1:68" ht="37.5" customHeight="1" x14ac:dyDescent="0.25">
      <c r="A352" s="60" t="s">
        <v>563</v>
      </c>
      <c r="B352" s="60" t="s">
        <v>564</v>
      </c>
      <c r="C352" s="34">
        <v>4301011867</v>
      </c>
      <c r="D352" s="582">
        <v>4680115884830</v>
      </c>
      <c r="E352" s="583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106</v>
      </c>
      <c r="L352" s="35" t="s">
        <v>112</v>
      </c>
      <c r="M352" s="36" t="s">
        <v>68</v>
      </c>
      <c r="N352" s="36"/>
      <c r="O352" s="35">
        <v>60</v>
      </c>
      <c r="P352" s="6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7"/>
      <c r="V352" s="37"/>
      <c r="W352" s="38" t="s">
        <v>70</v>
      </c>
      <c r="X352" s="56">
        <v>2000</v>
      </c>
      <c r="Y352" s="53">
        <f t="shared" si="58"/>
        <v>2010</v>
      </c>
      <c r="Z352" s="39">
        <f>IFERROR(IF(Y352=0,"",ROUNDUP(Y352/H352,0)*0.02175),"")</f>
        <v>2.9144999999999999</v>
      </c>
      <c r="AA352" s="65"/>
      <c r="AB352" s="66"/>
      <c r="AC352" s="419" t="s">
        <v>565</v>
      </c>
      <c r="AG352" s="75"/>
      <c r="AJ352" s="79" t="s">
        <v>113</v>
      </c>
      <c r="AK352" s="79">
        <v>720</v>
      </c>
      <c r="BB352" s="420" t="s">
        <v>1</v>
      </c>
      <c r="BM352" s="75">
        <f t="shared" si="59"/>
        <v>2064</v>
      </c>
      <c r="BN352" s="75">
        <f t="shared" si="60"/>
        <v>2074.3200000000002</v>
      </c>
      <c r="BO352" s="75">
        <f t="shared" si="61"/>
        <v>2.7777777777777777</v>
      </c>
      <c r="BP352" s="75">
        <f t="shared" si="62"/>
        <v>2.7916666666666665</v>
      </c>
    </row>
    <row r="353" spans="1:68" ht="27" customHeight="1" x14ac:dyDescent="0.25">
      <c r="A353" s="60" t="s">
        <v>566</v>
      </c>
      <c r="B353" s="60" t="s">
        <v>567</v>
      </c>
      <c r="C353" s="34">
        <v>4301011832</v>
      </c>
      <c r="D353" s="582">
        <v>4607091383997</v>
      </c>
      <c r="E353" s="583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106</v>
      </c>
      <c r="L353" s="35"/>
      <c r="M353" s="36" t="s">
        <v>93</v>
      </c>
      <c r="N353" s="36"/>
      <c r="O353" s="35">
        <v>60</v>
      </c>
      <c r="P353" s="7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0"/>
      <c r="R353" s="580"/>
      <c r="S353" s="580"/>
      <c r="T353" s="581"/>
      <c r="U353" s="37"/>
      <c r="V353" s="37"/>
      <c r="W353" s="38" t="s">
        <v>70</v>
      </c>
      <c r="X353" s="56">
        <v>150</v>
      </c>
      <c r="Y353" s="53">
        <f t="shared" si="58"/>
        <v>150</v>
      </c>
      <c r="Z353" s="39">
        <f>IFERROR(IF(Y353=0,"",ROUNDUP(Y353/H353,0)*0.02175),"")</f>
        <v>0.21749999999999997</v>
      </c>
      <c r="AA353" s="65"/>
      <c r="AB353" s="66"/>
      <c r="AC353" s="421" t="s">
        <v>568</v>
      </c>
      <c r="AG353" s="75"/>
      <c r="AJ353" s="79"/>
      <c r="AK353" s="79">
        <v>0</v>
      </c>
      <c r="BB353" s="422" t="s">
        <v>1</v>
      </c>
      <c r="BM353" s="75">
        <f t="shared" si="59"/>
        <v>154.80000000000001</v>
      </c>
      <c r="BN353" s="75">
        <f t="shared" si="60"/>
        <v>154.80000000000001</v>
      </c>
      <c r="BO353" s="75">
        <f t="shared" si="61"/>
        <v>0.20833333333333331</v>
      </c>
      <c r="BP353" s="75">
        <f t="shared" si="62"/>
        <v>0.20833333333333331</v>
      </c>
    </row>
    <row r="354" spans="1:68" ht="27" customHeight="1" x14ac:dyDescent="0.25">
      <c r="A354" s="60" t="s">
        <v>569</v>
      </c>
      <c r="B354" s="60" t="s">
        <v>570</v>
      </c>
      <c r="C354" s="34">
        <v>4301011433</v>
      </c>
      <c r="D354" s="582">
        <v>4680115882638</v>
      </c>
      <c r="E354" s="583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111</v>
      </c>
      <c r="L354" s="35"/>
      <c r="M354" s="36" t="s">
        <v>107</v>
      </c>
      <c r="N354" s="36"/>
      <c r="O354" s="35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7"/>
      <c r="V354" s="37"/>
      <c r="W354" s="38" t="s">
        <v>70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571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customHeight="1" x14ac:dyDescent="0.25">
      <c r="A355" s="60" t="s">
        <v>572</v>
      </c>
      <c r="B355" s="60" t="s">
        <v>573</v>
      </c>
      <c r="C355" s="34">
        <v>4301011952</v>
      </c>
      <c r="D355" s="582">
        <v>4680115884922</v>
      </c>
      <c r="E355" s="583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111</v>
      </c>
      <c r="L355" s="35"/>
      <c r="M355" s="36" t="s">
        <v>68</v>
      </c>
      <c r="N355" s="36"/>
      <c r="O355" s="35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7"/>
      <c r="V355" s="37"/>
      <c r="W355" s="38" t="s">
        <v>70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562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customHeight="1" x14ac:dyDescent="0.25">
      <c r="A356" s="60" t="s">
        <v>574</v>
      </c>
      <c r="B356" s="60" t="s">
        <v>575</v>
      </c>
      <c r="C356" s="34">
        <v>4301011868</v>
      </c>
      <c r="D356" s="582">
        <v>4680115884861</v>
      </c>
      <c r="E356" s="583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111</v>
      </c>
      <c r="L356" s="35"/>
      <c r="M356" s="36" t="s">
        <v>68</v>
      </c>
      <c r="N356" s="36"/>
      <c r="O356" s="35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7"/>
      <c r="V356" s="37"/>
      <c r="W356" s="38" t="s">
        <v>70</v>
      </c>
      <c r="X356" s="56">
        <v>10</v>
      </c>
      <c r="Y356" s="53">
        <f t="shared" si="58"/>
        <v>10</v>
      </c>
      <c r="Z356" s="39">
        <f>IFERROR(IF(Y356=0,"",ROUNDUP(Y356/H356,0)*0.00902),"")</f>
        <v>1.804E-2</v>
      </c>
      <c r="AA356" s="65"/>
      <c r="AB356" s="66"/>
      <c r="AC356" s="427" t="s">
        <v>565</v>
      </c>
      <c r="AG356" s="75"/>
      <c r="AJ356" s="79"/>
      <c r="AK356" s="79">
        <v>0</v>
      </c>
      <c r="BB356" s="428" t="s">
        <v>1</v>
      </c>
      <c r="BM356" s="75">
        <f t="shared" si="59"/>
        <v>10.42</v>
      </c>
      <c r="BN356" s="75">
        <f t="shared" si="60"/>
        <v>10.42</v>
      </c>
      <c r="BO356" s="75">
        <f t="shared" si="61"/>
        <v>1.5151515151515152E-2</v>
      </c>
      <c r="BP356" s="75">
        <f t="shared" si="62"/>
        <v>1.5151515151515152E-2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72</v>
      </c>
      <c r="Q357" s="594"/>
      <c r="R357" s="594"/>
      <c r="S357" s="594"/>
      <c r="T357" s="594"/>
      <c r="U357" s="594"/>
      <c r="V357" s="595"/>
      <c r="W357" s="40" t="s">
        <v>73</v>
      </c>
      <c r="X357" s="41">
        <f>IFERROR(X350/H350,"0")+IFERROR(X351/H351,"0")+IFERROR(X352/H352,"0")+IFERROR(X353/H353,"0")+IFERROR(X354/H354,"0")+IFERROR(X355/H355,"0")+IFERROR(X356/H356,"0")</f>
        <v>345.33333333333337</v>
      </c>
      <c r="Y357" s="41">
        <f>IFERROR(Y350/H350,"0")+IFERROR(Y351/H351,"0")+IFERROR(Y352/H352,"0")+IFERROR(Y353/H353,"0")+IFERROR(Y354/H354,"0")+IFERROR(Y355/H355,"0")+IFERROR(Y356/H356,"0")</f>
        <v>346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7.5000400000000003</v>
      </c>
      <c r="AA357" s="64"/>
      <c r="AB357" s="64"/>
      <c r="AC357" s="64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72</v>
      </c>
      <c r="Q358" s="594"/>
      <c r="R358" s="594"/>
      <c r="S358" s="594"/>
      <c r="T358" s="594"/>
      <c r="U358" s="594"/>
      <c r="V358" s="595"/>
      <c r="W358" s="40" t="s">
        <v>70</v>
      </c>
      <c r="X358" s="41">
        <f>IFERROR(SUM(X350:X356),"0")</f>
        <v>5160</v>
      </c>
      <c r="Y358" s="41">
        <f>IFERROR(SUM(Y350:Y356),"0")</f>
        <v>5170</v>
      </c>
      <c r="Z358" s="40"/>
      <c r="AA358" s="64"/>
      <c r="AB358" s="64"/>
      <c r="AC358" s="64"/>
    </row>
    <row r="359" spans="1:68" ht="14.25" customHeight="1" x14ac:dyDescent="0.25">
      <c r="A359" s="587" t="s">
        <v>137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63"/>
      <c r="AB359" s="63"/>
      <c r="AC359" s="63"/>
    </row>
    <row r="360" spans="1:68" ht="27" customHeight="1" x14ac:dyDescent="0.25">
      <c r="A360" s="60" t="s">
        <v>576</v>
      </c>
      <c r="B360" s="60" t="s">
        <v>577</v>
      </c>
      <c r="C360" s="34">
        <v>4301020178</v>
      </c>
      <c r="D360" s="582">
        <v>4607091383980</v>
      </c>
      <c r="E360" s="583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106</v>
      </c>
      <c r="L360" s="35" t="s">
        <v>112</v>
      </c>
      <c r="M360" s="36" t="s">
        <v>107</v>
      </c>
      <c r="N360" s="36"/>
      <c r="O360" s="35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7"/>
      <c r="V360" s="37"/>
      <c r="W360" s="38" t="s">
        <v>70</v>
      </c>
      <c r="X360" s="56">
        <v>1100</v>
      </c>
      <c r="Y360" s="53">
        <f>IFERROR(IF(X360="",0,CEILING((X360/$H360),1)*$H360),"")</f>
        <v>1110</v>
      </c>
      <c r="Z360" s="39">
        <f>IFERROR(IF(Y360=0,"",ROUNDUP(Y360/H360,0)*0.02175),"")</f>
        <v>1.6094999999999999</v>
      </c>
      <c r="AA360" s="65"/>
      <c r="AB360" s="66"/>
      <c r="AC360" s="429" t="s">
        <v>578</v>
      </c>
      <c r="AG360" s="75"/>
      <c r="AJ360" s="79" t="s">
        <v>113</v>
      </c>
      <c r="AK360" s="79">
        <v>720</v>
      </c>
      <c r="BB360" s="430" t="s">
        <v>1</v>
      </c>
      <c r="BM360" s="75">
        <f>IFERROR(X360*I360/H360,"0")</f>
        <v>1135.2</v>
      </c>
      <c r="BN360" s="75">
        <f>IFERROR(Y360*I360/H360,"0")</f>
        <v>1145.52</v>
      </c>
      <c r="BO360" s="75">
        <f>IFERROR(1/J360*(X360/H360),"0")</f>
        <v>1.5277777777777777</v>
      </c>
      <c r="BP360" s="75">
        <f>IFERROR(1/J360*(Y360/H360),"0")</f>
        <v>1.5416666666666665</v>
      </c>
    </row>
    <row r="361" spans="1:68" ht="16.5" customHeight="1" x14ac:dyDescent="0.25">
      <c r="A361" s="60" t="s">
        <v>579</v>
      </c>
      <c r="B361" s="60" t="s">
        <v>580</v>
      </c>
      <c r="C361" s="34">
        <v>4301020179</v>
      </c>
      <c r="D361" s="582">
        <v>4607091384178</v>
      </c>
      <c r="E361" s="5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111</v>
      </c>
      <c r="L361" s="35"/>
      <c r="M361" s="36" t="s">
        <v>107</v>
      </c>
      <c r="N361" s="36"/>
      <c r="O361" s="35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7"/>
      <c r="V361" s="37"/>
      <c r="W361" s="38" t="s">
        <v>70</v>
      </c>
      <c r="X361" s="56">
        <v>4</v>
      </c>
      <c r="Y361" s="53">
        <f>IFERROR(IF(X361="",0,CEILING((X361/$H361),1)*$H361),"")</f>
        <v>4</v>
      </c>
      <c r="Z361" s="39">
        <f>IFERROR(IF(Y361=0,"",ROUNDUP(Y361/H361,0)*0.00902),"")</f>
        <v>9.0200000000000002E-3</v>
      </c>
      <c r="AA361" s="65"/>
      <c r="AB361" s="66"/>
      <c r="AC361" s="431" t="s">
        <v>578</v>
      </c>
      <c r="AG361" s="75"/>
      <c r="AJ361" s="79"/>
      <c r="AK361" s="79">
        <v>0</v>
      </c>
      <c r="BB361" s="432" t="s">
        <v>1</v>
      </c>
      <c r="BM361" s="75">
        <f>IFERROR(X361*I361/H361,"0")</f>
        <v>4.21</v>
      </c>
      <c r="BN361" s="75">
        <f>IFERROR(Y361*I361/H361,"0")</f>
        <v>4.21</v>
      </c>
      <c r="BO361" s="75">
        <f>IFERROR(1/J361*(X361/H361),"0")</f>
        <v>7.575757575757576E-3</v>
      </c>
      <c r="BP361" s="75">
        <f>IFERROR(1/J361*(Y361/H361),"0")</f>
        <v>7.575757575757576E-3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72</v>
      </c>
      <c r="Q362" s="594"/>
      <c r="R362" s="594"/>
      <c r="S362" s="594"/>
      <c r="T362" s="594"/>
      <c r="U362" s="594"/>
      <c r="V362" s="595"/>
      <c r="W362" s="40" t="s">
        <v>73</v>
      </c>
      <c r="X362" s="41">
        <f>IFERROR(X360/H360,"0")+IFERROR(X361/H361,"0")</f>
        <v>74.333333333333329</v>
      </c>
      <c r="Y362" s="41">
        <f>IFERROR(Y360/H360,"0")+IFERROR(Y361/H361,"0")</f>
        <v>75</v>
      </c>
      <c r="Z362" s="41">
        <f>IFERROR(IF(Z360="",0,Z360),"0")+IFERROR(IF(Z361="",0,Z361),"0")</f>
        <v>1.61852</v>
      </c>
      <c r="AA362" s="64"/>
      <c r="AB362" s="64"/>
      <c r="AC362" s="64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72</v>
      </c>
      <c r="Q363" s="594"/>
      <c r="R363" s="594"/>
      <c r="S363" s="594"/>
      <c r="T363" s="594"/>
      <c r="U363" s="594"/>
      <c r="V363" s="595"/>
      <c r="W363" s="40" t="s">
        <v>70</v>
      </c>
      <c r="X363" s="41">
        <f>IFERROR(SUM(X360:X361),"0")</f>
        <v>1104</v>
      </c>
      <c r="Y363" s="41">
        <f>IFERROR(SUM(Y360:Y361),"0")</f>
        <v>1114</v>
      </c>
      <c r="Z363" s="40"/>
      <c r="AA363" s="64"/>
      <c r="AB363" s="64"/>
      <c r="AC363" s="64"/>
    </row>
    <row r="364" spans="1:68" ht="14.25" customHeight="1" x14ac:dyDescent="0.25">
      <c r="A364" s="587" t="s">
        <v>74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63"/>
      <c r="AB364" s="63"/>
      <c r="AC364" s="63"/>
    </row>
    <row r="365" spans="1:68" ht="27" customHeight="1" x14ac:dyDescent="0.25">
      <c r="A365" s="60" t="s">
        <v>581</v>
      </c>
      <c r="B365" s="60" t="s">
        <v>582</v>
      </c>
      <c r="C365" s="34">
        <v>4301051903</v>
      </c>
      <c r="D365" s="582">
        <v>4607091383928</v>
      </c>
      <c r="E365" s="583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106</v>
      </c>
      <c r="L365" s="35"/>
      <c r="M365" s="36" t="s">
        <v>78</v>
      </c>
      <c r="N365" s="36"/>
      <c r="O365" s="35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7"/>
      <c r="V365" s="37"/>
      <c r="W365" s="38" t="s">
        <v>70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583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customHeight="1" x14ac:dyDescent="0.25">
      <c r="A366" s="60" t="s">
        <v>584</v>
      </c>
      <c r="B366" s="60" t="s">
        <v>585</v>
      </c>
      <c r="C366" s="34">
        <v>4301051897</v>
      </c>
      <c r="D366" s="582">
        <v>4607091384260</v>
      </c>
      <c r="E366" s="583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106</v>
      </c>
      <c r="L366" s="35"/>
      <c r="M366" s="36" t="s">
        <v>78</v>
      </c>
      <c r="N366" s="36"/>
      <c r="O366" s="35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7"/>
      <c r="V366" s="37"/>
      <c r="W366" s="38" t="s">
        <v>70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586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72</v>
      </c>
      <c r="Q367" s="594"/>
      <c r="R367" s="594"/>
      <c r="S367" s="594"/>
      <c r="T367" s="594"/>
      <c r="U367" s="594"/>
      <c r="V367" s="595"/>
      <c r="W367" s="40" t="s">
        <v>73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72</v>
      </c>
      <c r="Q368" s="594"/>
      <c r="R368" s="594"/>
      <c r="S368" s="594"/>
      <c r="T368" s="594"/>
      <c r="U368" s="594"/>
      <c r="V368" s="595"/>
      <c r="W368" s="40" t="s">
        <v>70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customHeight="1" x14ac:dyDescent="0.25">
      <c r="A369" s="587" t="s">
        <v>172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63"/>
      <c r="AB369" s="63"/>
      <c r="AC369" s="63"/>
    </row>
    <row r="370" spans="1:68" ht="27" customHeight="1" x14ac:dyDescent="0.25">
      <c r="A370" s="60" t="s">
        <v>587</v>
      </c>
      <c r="B370" s="60" t="s">
        <v>588</v>
      </c>
      <c r="C370" s="34">
        <v>4301060439</v>
      </c>
      <c r="D370" s="582">
        <v>4607091384673</v>
      </c>
      <c r="E370" s="583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106</v>
      </c>
      <c r="L370" s="35"/>
      <c r="M370" s="36" t="s">
        <v>78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7"/>
      <c r="V370" s="37"/>
      <c r="W370" s="38" t="s">
        <v>70</v>
      </c>
      <c r="X370" s="56">
        <v>20</v>
      </c>
      <c r="Y370" s="53">
        <f>IFERROR(IF(X370="",0,CEILING((X370/$H370),1)*$H370),"")</f>
        <v>27</v>
      </c>
      <c r="Z370" s="39">
        <f>IFERROR(IF(Y370=0,"",ROUNDUP(Y370/H370,0)*0.01898),"")</f>
        <v>5.6940000000000004E-2</v>
      </c>
      <c r="AA370" s="65"/>
      <c r="AB370" s="66"/>
      <c r="AC370" s="437" t="s">
        <v>589</v>
      </c>
      <c r="AG370" s="75"/>
      <c r="AJ370" s="79"/>
      <c r="AK370" s="79">
        <v>0</v>
      </c>
      <c r="BB370" s="438" t="s">
        <v>1</v>
      </c>
      <c r="BM370" s="75">
        <f>IFERROR(X370*I370/H370,"0")</f>
        <v>21.153333333333332</v>
      </c>
      <c r="BN370" s="75">
        <f>IFERROR(Y370*I370/H370,"0")</f>
        <v>28.556999999999999</v>
      </c>
      <c r="BO370" s="75">
        <f>IFERROR(1/J370*(X370/H370),"0")</f>
        <v>3.4722222222222224E-2</v>
      </c>
      <c r="BP370" s="75">
        <f>IFERROR(1/J370*(Y370/H370),"0")</f>
        <v>4.6875E-2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72</v>
      </c>
      <c r="Q371" s="594"/>
      <c r="R371" s="594"/>
      <c r="S371" s="594"/>
      <c r="T371" s="594"/>
      <c r="U371" s="594"/>
      <c r="V371" s="595"/>
      <c r="W371" s="40" t="s">
        <v>73</v>
      </c>
      <c r="X371" s="41">
        <f>IFERROR(X370/H370,"0")</f>
        <v>2.2222222222222223</v>
      </c>
      <c r="Y371" s="41">
        <f>IFERROR(Y370/H370,"0")</f>
        <v>3</v>
      </c>
      <c r="Z371" s="41">
        <f>IFERROR(IF(Z370="",0,Z370),"0")</f>
        <v>5.6940000000000004E-2</v>
      </c>
      <c r="AA371" s="64"/>
      <c r="AB371" s="64"/>
      <c r="AC371" s="64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72</v>
      </c>
      <c r="Q372" s="594"/>
      <c r="R372" s="594"/>
      <c r="S372" s="594"/>
      <c r="T372" s="594"/>
      <c r="U372" s="594"/>
      <c r="V372" s="595"/>
      <c r="W372" s="40" t="s">
        <v>70</v>
      </c>
      <c r="X372" s="41">
        <f>IFERROR(SUM(X370:X370),"0")</f>
        <v>20</v>
      </c>
      <c r="Y372" s="41">
        <f>IFERROR(SUM(Y370:Y370),"0")</f>
        <v>27</v>
      </c>
      <c r="Z372" s="40"/>
      <c r="AA372" s="64"/>
      <c r="AB372" s="64"/>
      <c r="AC372" s="64"/>
    </row>
    <row r="373" spans="1:68" ht="16.5" customHeight="1" x14ac:dyDescent="0.25">
      <c r="A373" s="635" t="s">
        <v>590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62"/>
      <c r="AB373" s="62"/>
      <c r="AC373" s="62"/>
    </row>
    <row r="374" spans="1:68" ht="14.25" customHeight="1" x14ac:dyDescent="0.25">
      <c r="A374" s="587" t="s">
        <v>103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63"/>
      <c r="AB374" s="63"/>
      <c r="AC374" s="63"/>
    </row>
    <row r="375" spans="1:68" ht="37.5" customHeight="1" x14ac:dyDescent="0.25">
      <c r="A375" s="60" t="s">
        <v>591</v>
      </c>
      <c r="B375" s="60" t="s">
        <v>592</v>
      </c>
      <c r="C375" s="34">
        <v>4301011873</v>
      </c>
      <c r="D375" s="582">
        <v>4680115881907</v>
      </c>
      <c r="E375" s="583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106</v>
      </c>
      <c r="L375" s="35"/>
      <c r="M375" s="36" t="s">
        <v>68</v>
      </c>
      <c r="N375" s="36"/>
      <c r="O375" s="35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7"/>
      <c r="V375" s="37"/>
      <c r="W375" s="38" t="s">
        <v>70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593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customHeight="1" x14ac:dyDescent="0.25">
      <c r="A376" s="60" t="s">
        <v>594</v>
      </c>
      <c r="B376" s="60" t="s">
        <v>595</v>
      </c>
      <c r="C376" s="34">
        <v>4301011874</v>
      </c>
      <c r="D376" s="582">
        <v>4680115884892</v>
      </c>
      <c r="E376" s="583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106</v>
      </c>
      <c r="L376" s="35"/>
      <c r="M376" s="36" t="s">
        <v>68</v>
      </c>
      <c r="N376" s="36"/>
      <c r="O376" s="35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7"/>
      <c r="V376" s="37"/>
      <c r="W376" s="38" t="s">
        <v>70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596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customHeight="1" x14ac:dyDescent="0.25">
      <c r="A377" s="60" t="s">
        <v>597</v>
      </c>
      <c r="B377" s="60" t="s">
        <v>598</v>
      </c>
      <c r="C377" s="34">
        <v>4301011875</v>
      </c>
      <c r="D377" s="582">
        <v>4680115884885</v>
      </c>
      <c r="E377" s="583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106</v>
      </c>
      <c r="L377" s="35"/>
      <c r="M377" s="36" t="s">
        <v>68</v>
      </c>
      <c r="N377" s="36"/>
      <c r="O377" s="35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7"/>
      <c r="V377" s="37"/>
      <c r="W377" s="38" t="s">
        <v>70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596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customHeight="1" x14ac:dyDescent="0.25">
      <c r="A378" s="60" t="s">
        <v>599</v>
      </c>
      <c r="B378" s="60" t="s">
        <v>600</v>
      </c>
      <c r="C378" s="34">
        <v>4301011871</v>
      </c>
      <c r="D378" s="582">
        <v>4680115884908</v>
      </c>
      <c r="E378" s="583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111</v>
      </c>
      <c r="L378" s="35"/>
      <c r="M378" s="36" t="s">
        <v>68</v>
      </c>
      <c r="N378" s="36"/>
      <c r="O378" s="35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7"/>
      <c r="V378" s="37"/>
      <c r="W378" s="38" t="s">
        <v>70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596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72</v>
      </c>
      <c r="Q379" s="594"/>
      <c r="R379" s="594"/>
      <c r="S379" s="594"/>
      <c r="T379" s="594"/>
      <c r="U379" s="594"/>
      <c r="V379" s="595"/>
      <c r="W379" s="40" t="s">
        <v>73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72</v>
      </c>
      <c r="Q380" s="594"/>
      <c r="R380" s="594"/>
      <c r="S380" s="594"/>
      <c r="T380" s="594"/>
      <c r="U380" s="594"/>
      <c r="V380" s="595"/>
      <c r="W380" s="40" t="s">
        <v>70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customHeight="1" x14ac:dyDescent="0.25">
      <c r="A381" s="587" t="s">
        <v>64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63"/>
      <c r="AB381" s="63"/>
      <c r="AC381" s="63"/>
    </row>
    <row r="382" spans="1:68" ht="27" customHeight="1" x14ac:dyDescent="0.25">
      <c r="A382" s="60" t="s">
        <v>601</v>
      </c>
      <c r="B382" s="60" t="s">
        <v>602</v>
      </c>
      <c r="C382" s="34">
        <v>4301031303</v>
      </c>
      <c r="D382" s="582">
        <v>4607091384802</v>
      </c>
      <c r="E382" s="583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111</v>
      </c>
      <c r="L382" s="35"/>
      <c r="M382" s="36" t="s">
        <v>68</v>
      </c>
      <c r="N382" s="36"/>
      <c r="O382" s="35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7"/>
      <c r="V382" s="37"/>
      <c r="W382" s="38" t="s">
        <v>70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603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72</v>
      </c>
      <c r="Q383" s="594"/>
      <c r="R383" s="594"/>
      <c r="S383" s="594"/>
      <c r="T383" s="594"/>
      <c r="U383" s="594"/>
      <c r="V383" s="595"/>
      <c r="W383" s="40" t="s">
        <v>73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72</v>
      </c>
      <c r="Q384" s="594"/>
      <c r="R384" s="594"/>
      <c r="S384" s="594"/>
      <c r="T384" s="594"/>
      <c r="U384" s="594"/>
      <c r="V384" s="595"/>
      <c r="W384" s="40" t="s">
        <v>70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customHeight="1" x14ac:dyDescent="0.25">
      <c r="A385" s="587" t="s">
        <v>74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63"/>
      <c r="AB385" s="63"/>
      <c r="AC385" s="63"/>
    </row>
    <row r="386" spans="1:68" ht="27" customHeight="1" x14ac:dyDescent="0.25">
      <c r="A386" s="60" t="s">
        <v>604</v>
      </c>
      <c r="B386" s="60" t="s">
        <v>605</v>
      </c>
      <c r="C386" s="34">
        <v>4301051899</v>
      </c>
      <c r="D386" s="582">
        <v>4607091384246</v>
      </c>
      <c r="E386" s="583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106</v>
      </c>
      <c r="L386" s="35"/>
      <c r="M386" s="36" t="s">
        <v>78</v>
      </c>
      <c r="N386" s="36"/>
      <c r="O386" s="35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7"/>
      <c r="V386" s="37"/>
      <c r="W386" s="38" t="s">
        <v>70</v>
      </c>
      <c r="X386" s="56">
        <v>50</v>
      </c>
      <c r="Y386" s="53">
        <f>IFERROR(IF(X386="",0,CEILING((X386/$H386),1)*$H386),"")</f>
        <v>54</v>
      </c>
      <c r="Z386" s="39">
        <f>IFERROR(IF(Y386=0,"",ROUNDUP(Y386/H386,0)*0.01898),"")</f>
        <v>0.11388000000000001</v>
      </c>
      <c r="AA386" s="65"/>
      <c r="AB386" s="66"/>
      <c r="AC386" s="449" t="s">
        <v>606</v>
      </c>
      <c r="AG386" s="75"/>
      <c r="AJ386" s="79"/>
      <c r="AK386" s="79">
        <v>0</v>
      </c>
      <c r="BB386" s="450" t="s">
        <v>1</v>
      </c>
      <c r="BM386" s="75">
        <f>IFERROR(X386*I386/H386,"0")</f>
        <v>52.883333333333333</v>
      </c>
      <c r="BN386" s="75">
        <f>IFERROR(Y386*I386/H386,"0")</f>
        <v>57.113999999999997</v>
      </c>
      <c r="BO386" s="75">
        <f>IFERROR(1/J386*(X386/H386),"0")</f>
        <v>8.6805555555555552E-2</v>
      </c>
      <c r="BP386" s="75">
        <f>IFERROR(1/J386*(Y386/H386),"0")</f>
        <v>9.375E-2</v>
      </c>
    </row>
    <row r="387" spans="1:68" ht="27" customHeight="1" x14ac:dyDescent="0.25">
      <c r="A387" s="60" t="s">
        <v>607</v>
      </c>
      <c r="B387" s="60" t="s">
        <v>608</v>
      </c>
      <c r="C387" s="34">
        <v>4301051660</v>
      </c>
      <c r="D387" s="582">
        <v>4607091384253</v>
      </c>
      <c r="E387" s="583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77</v>
      </c>
      <c r="L387" s="35"/>
      <c r="M387" s="36" t="s">
        <v>78</v>
      </c>
      <c r="N387" s="36"/>
      <c r="O387" s="35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7"/>
      <c r="V387" s="37"/>
      <c r="W387" s="38" t="s">
        <v>70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606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72</v>
      </c>
      <c r="Q388" s="594"/>
      <c r="R388" s="594"/>
      <c r="S388" s="594"/>
      <c r="T388" s="594"/>
      <c r="U388" s="594"/>
      <c r="V388" s="595"/>
      <c r="W388" s="40" t="s">
        <v>73</v>
      </c>
      <c r="X388" s="41">
        <f>IFERROR(X386/H386,"0")+IFERROR(X387/H387,"0")</f>
        <v>5.5555555555555554</v>
      </c>
      <c r="Y388" s="41">
        <f>IFERROR(Y386/H386,"0")+IFERROR(Y387/H387,"0")</f>
        <v>6</v>
      </c>
      <c r="Z388" s="41">
        <f>IFERROR(IF(Z386="",0,Z386),"0")+IFERROR(IF(Z387="",0,Z387),"0")</f>
        <v>0.11388000000000001</v>
      </c>
      <c r="AA388" s="64"/>
      <c r="AB388" s="64"/>
      <c r="AC388" s="64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72</v>
      </c>
      <c r="Q389" s="594"/>
      <c r="R389" s="594"/>
      <c r="S389" s="594"/>
      <c r="T389" s="594"/>
      <c r="U389" s="594"/>
      <c r="V389" s="595"/>
      <c r="W389" s="40" t="s">
        <v>70</v>
      </c>
      <c r="X389" s="41">
        <f>IFERROR(SUM(X386:X387),"0")</f>
        <v>50</v>
      </c>
      <c r="Y389" s="41">
        <f>IFERROR(SUM(Y386:Y387),"0")</f>
        <v>54</v>
      </c>
      <c r="Z389" s="40"/>
      <c r="AA389" s="64"/>
      <c r="AB389" s="64"/>
      <c r="AC389" s="64"/>
    </row>
    <row r="390" spans="1:68" ht="14.25" customHeight="1" x14ac:dyDescent="0.25">
      <c r="A390" s="587" t="s">
        <v>172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63"/>
      <c r="AB390" s="63"/>
      <c r="AC390" s="63"/>
    </row>
    <row r="391" spans="1:68" ht="27" customHeight="1" x14ac:dyDescent="0.25">
      <c r="A391" s="60" t="s">
        <v>609</v>
      </c>
      <c r="B391" s="60" t="s">
        <v>610</v>
      </c>
      <c r="C391" s="34">
        <v>4301060441</v>
      </c>
      <c r="D391" s="582">
        <v>4607091389357</v>
      </c>
      <c r="E391" s="583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106</v>
      </c>
      <c r="L391" s="35"/>
      <c r="M391" s="36" t="s">
        <v>78</v>
      </c>
      <c r="N391" s="36"/>
      <c r="O391" s="35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7"/>
      <c r="V391" s="37"/>
      <c r="W391" s="38" t="s">
        <v>70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611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72</v>
      </c>
      <c r="Q392" s="594"/>
      <c r="R392" s="594"/>
      <c r="S392" s="594"/>
      <c r="T392" s="594"/>
      <c r="U392" s="594"/>
      <c r="V392" s="595"/>
      <c r="W392" s="40" t="s">
        <v>73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72</v>
      </c>
      <c r="Q393" s="594"/>
      <c r="R393" s="594"/>
      <c r="S393" s="594"/>
      <c r="T393" s="594"/>
      <c r="U393" s="594"/>
      <c r="V393" s="595"/>
      <c r="W393" s="40" t="s">
        <v>70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customHeight="1" x14ac:dyDescent="0.2">
      <c r="A394" s="618" t="s">
        <v>612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52"/>
      <c r="AB394" s="52"/>
      <c r="AC394" s="52"/>
    </row>
    <row r="395" spans="1:68" ht="16.5" customHeight="1" x14ac:dyDescent="0.25">
      <c r="A395" s="635" t="s">
        <v>613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62"/>
      <c r="AB395" s="62"/>
      <c r="AC395" s="62"/>
    </row>
    <row r="396" spans="1:68" ht="14.25" customHeight="1" x14ac:dyDescent="0.25">
      <c r="A396" s="587" t="s">
        <v>64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63"/>
      <c r="AB396" s="63"/>
      <c r="AC396" s="63"/>
    </row>
    <row r="397" spans="1:68" ht="27" customHeight="1" x14ac:dyDescent="0.25">
      <c r="A397" s="60" t="s">
        <v>614</v>
      </c>
      <c r="B397" s="60" t="s">
        <v>615</v>
      </c>
      <c r="C397" s="34">
        <v>4301031405</v>
      </c>
      <c r="D397" s="582">
        <v>4680115886100</v>
      </c>
      <c r="E397" s="583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111</v>
      </c>
      <c r="L397" s="35"/>
      <c r="M397" s="36" t="s">
        <v>68</v>
      </c>
      <c r="N397" s="36"/>
      <c r="O397" s="35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7"/>
      <c r="V397" s="37"/>
      <c r="W397" s="38" t="s">
        <v>70</v>
      </c>
      <c r="X397" s="56">
        <v>10</v>
      </c>
      <c r="Y397" s="53">
        <f t="shared" ref="Y397:Y406" si="63">IFERROR(IF(X397="",0,CEILING((X397/$H397),1)*$H397),"")</f>
        <v>10.8</v>
      </c>
      <c r="Z397" s="39">
        <f>IFERROR(IF(Y397=0,"",ROUNDUP(Y397/H397,0)*0.00902),"")</f>
        <v>1.804E-2</v>
      </c>
      <c r="AA397" s="65"/>
      <c r="AB397" s="66"/>
      <c r="AC397" s="455" t="s">
        <v>616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10.388888888888889</v>
      </c>
      <c r="BN397" s="75">
        <f t="shared" ref="BN397:BN406" si="65">IFERROR(Y397*I397/H397,"0")</f>
        <v>11.22</v>
      </c>
      <c r="BO397" s="75">
        <f t="shared" ref="BO397:BO406" si="66">IFERROR(1/J397*(X397/H397),"0")</f>
        <v>1.4029180695847361E-2</v>
      </c>
      <c r="BP397" s="75">
        <f t="shared" ref="BP397:BP406" si="67">IFERROR(1/J397*(Y397/H397),"0")</f>
        <v>1.5151515151515152E-2</v>
      </c>
    </row>
    <row r="398" spans="1:68" ht="27" customHeight="1" x14ac:dyDescent="0.25">
      <c r="A398" s="60" t="s">
        <v>617</v>
      </c>
      <c r="B398" s="60" t="s">
        <v>618</v>
      </c>
      <c r="C398" s="34">
        <v>4301031406</v>
      </c>
      <c r="D398" s="582">
        <v>4680115886117</v>
      </c>
      <c r="E398" s="583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111</v>
      </c>
      <c r="L398" s="35"/>
      <c r="M398" s="36" t="s">
        <v>68</v>
      </c>
      <c r="N398" s="36"/>
      <c r="O398" s="35">
        <v>50</v>
      </c>
      <c r="P398" s="8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7"/>
      <c r="V398" s="37"/>
      <c r="W398" s="38" t="s">
        <v>70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619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customHeight="1" x14ac:dyDescent="0.25">
      <c r="A399" s="60" t="s">
        <v>617</v>
      </c>
      <c r="B399" s="60" t="s">
        <v>620</v>
      </c>
      <c r="C399" s="34">
        <v>4301031382</v>
      </c>
      <c r="D399" s="582">
        <v>4680115886117</v>
      </c>
      <c r="E399" s="583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111</v>
      </c>
      <c r="L399" s="35"/>
      <c r="M399" s="36" t="s">
        <v>68</v>
      </c>
      <c r="N399" s="36"/>
      <c r="O399" s="35">
        <v>50</v>
      </c>
      <c r="P399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7"/>
      <c r="V399" s="37"/>
      <c r="W399" s="38" t="s">
        <v>70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619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customHeight="1" x14ac:dyDescent="0.25">
      <c r="A400" s="60" t="s">
        <v>621</v>
      </c>
      <c r="B400" s="60" t="s">
        <v>622</v>
      </c>
      <c r="C400" s="34">
        <v>4301031402</v>
      </c>
      <c r="D400" s="582">
        <v>4680115886124</v>
      </c>
      <c r="E400" s="583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111</v>
      </c>
      <c r="L400" s="35"/>
      <c r="M400" s="36" t="s">
        <v>68</v>
      </c>
      <c r="N400" s="36"/>
      <c r="O400" s="35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7"/>
      <c r="V400" s="37"/>
      <c r="W400" s="38" t="s">
        <v>70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623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customHeight="1" x14ac:dyDescent="0.25">
      <c r="A401" s="60" t="s">
        <v>624</v>
      </c>
      <c r="B401" s="60" t="s">
        <v>625</v>
      </c>
      <c r="C401" s="34">
        <v>4301031366</v>
      </c>
      <c r="D401" s="582">
        <v>4680115883147</v>
      </c>
      <c r="E401" s="583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67</v>
      </c>
      <c r="L401" s="35"/>
      <c r="M401" s="36" t="s">
        <v>68</v>
      </c>
      <c r="N401" s="36"/>
      <c r="O401" s="35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7"/>
      <c r="V401" s="37"/>
      <c r="W401" s="38" t="s">
        <v>70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616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customHeight="1" x14ac:dyDescent="0.25">
      <c r="A402" s="60" t="s">
        <v>626</v>
      </c>
      <c r="B402" s="60" t="s">
        <v>627</v>
      </c>
      <c r="C402" s="34">
        <v>4301031362</v>
      </c>
      <c r="D402" s="582">
        <v>4607091384338</v>
      </c>
      <c r="E402" s="583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67</v>
      </c>
      <c r="L402" s="35"/>
      <c r="M402" s="36" t="s">
        <v>68</v>
      </c>
      <c r="N402" s="36"/>
      <c r="O402" s="35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7"/>
      <c r="V402" s="37"/>
      <c r="W402" s="38" t="s">
        <v>70</v>
      </c>
      <c r="X402" s="56">
        <v>52.5</v>
      </c>
      <c r="Y402" s="53">
        <f t="shared" si="63"/>
        <v>52.5</v>
      </c>
      <c r="Z402" s="39">
        <f t="shared" si="68"/>
        <v>0.1255</v>
      </c>
      <c r="AA402" s="65"/>
      <c r="AB402" s="66"/>
      <c r="AC402" s="465" t="s">
        <v>616</v>
      </c>
      <c r="AG402" s="75"/>
      <c r="AJ402" s="79"/>
      <c r="AK402" s="79">
        <v>0</v>
      </c>
      <c r="BB402" s="466" t="s">
        <v>1</v>
      </c>
      <c r="BM402" s="75">
        <f t="shared" si="64"/>
        <v>55.75</v>
      </c>
      <c r="BN402" s="75">
        <f t="shared" si="65"/>
        <v>55.75</v>
      </c>
      <c r="BO402" s="75">
        <f t="shared" si="66"/>
        <v>0.10683760683760685</v>
      </c>
      <c r="BP402" s="75">
        <f t="shared" si="67"/>
        <v>0.10683760683760685</v>
      </c>
    </row>
    <row r="403" spans="1:68" ht="37.5" customHeight="1" x14ac:dyDescent="0.25">
      <c r="A403" s="60" t="s">
        <v>628</v>
      </c>
      <c r="B403" s="60" t="s">
        <v>629</v>
      </c>
      <c r="C403" s="34">
        <v>4301031361</v>
      </c>
      <c r="D403" s="582">
        <v>4607091389524</v>
      </c>
      <c r="E403" s="583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67</v>
      </c>
      <c r="L403" s="35"/>
      <c r="M403" s="36" t="s">
        <v>68</v>
      </c>
      <c r="N403" s="36"/>
      <c r="O403" s="35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7"/>
      <c r="V403" s="37"/>
      <c r="W403" s="38" t="s">
        <v>70</v>
      </c>
      <c r="X403" s="56">
        <v>31.5</v>
      </c>
      <c r="Y403" s="53">
        <f t="shared" si="63"/>
        <v>31.5</v>
      </c>
      <c r="Z403" s="39">
        <f t="shared" si="68"/>
        <v>7.5300000000000006E-2</v>
      </c>
      <c r="AA403" s="65"/>
      <c r="AB403" s="66"/>
      <c r="AC403" s="467" t="s">
        <v>630</v>
      </c>
      <c r="AG403" s="75"/>
      <c r="AJ403" s="79"/>
      <c r="AK403" s="79">
        <v>0</v>
      </c>
      <c r="BB403" s="468" t="s">
        <v>1</v>
      </c>
      <c r="BM403" s="75">
        <f t="shared" si="64"/>
        <v>33.450000000000003</v>
      </c>
      <c r="BN403" s="75">
        <f t="shared" si="65"/>
        <v>33.450000000000003</v>
      </c>
      <c r="BO403" s="75">
        <f t="shared" si="66"/>
        <v>6.4102564102564111E-2</v>
      </c>
      <c r="BP403" s="75">
        <f t="shared" si="67"/>
        <v>6.4102564102564111E-2</v>
      </c>
    </row>
    <row r="404" spans="1:68" ht="27" customHeight="1" x14ac:dyDescent="0.25">
      <c r="A404" s="60" t="s">
        <v>631</v>
      </c>
      <c r="B404" s="60" t="s">
        <v>632</v>
      </c>
      <c r="C404" s="34">
        <v>4301031364</v>
      </c>
      <c r="D404" s="582">
        <v>4680115883161</v>
      </c>
      <c r="E404" s="583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67</v>
      </c>
      <c r="L404" s="35"/>
      <c r="M404" s="36" t="s">
        <v>68</v>
      </c>
      <c r="N404" s="36"/>
      <c r="O404" s="35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7"/>
      <c r="V404" s="37"/>
      <c r="W404" s="38" t="s">
        <v>70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633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customHeight="1" x14ac:dyDescent="0.25">
      <c r="A405" s="60" t="s">
        <v>634</v>
      </c>
      <c r="B405" s="60" t="s">
        <v>635</v>
      </c>
      <c r="C405" s="34">
        <v>4301031358</v>
      </c>
      <c r="D405" s="582">
        <v>4607091389531</v>
      </c>
      <c r="E405" s="583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67</v>
      </c>
      <c r="L405" s="35"/>
      <c r="M405" s="36" t="s">
        <v>68</v>
      </c>
      <c r="N405" s="36"/>
      <c r="O405" s="35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7"/>
      <c r="V405" s="37"/>
      <c r="W405" s="38" t="s">
        <v>70</v>
      </c>
      <c r="X405" s="56">
        <v>70</v>
      </c>
      <c r="Y405" s="53">
        <f t="shared" si="63"/>
        <v>71.400000000000006</v>
      </c>
      <c r="Z405" s="39">
        <f t="shared" si="68"/>
        <v>0.17068</v>
      </c>
      <c r="AA405" s="65"/>
      <c r="AB405" s="66"/>
      <c r="AC405" s="471" t="s">
        <v>636</v>
      </c>
      <c r="AG405" s="75"/>
      <c r="AJ405" s="79"/>
      <c r="AK405" s="79">
        <v>0</v>
      </c>
      <c r="BB405" s="472" t="s">
        <v>1</v>
      </c>
      <c r="BM405" s="75">
        <f t="shared" si="64"/>
        <v>74.333333333333329</v>
      </c>
      <c r="BN405" s="75">
        <f t="shared" si="65"/>
        <v>75.820000000000007</v>
      </c>
      <c r="BO405" s="75">
        <f t="shared" si="66"/>
        <v>0.14245014245014245</v>
      </c>
      <c r="BP405" s="75">
        <f t="shared" si="67"/>
        <v>0.14529914529914531</v>
      </c>
    </row>
    <row r="406" spans="1:68" ht="37.5" customHeight="1" x14ac:dyDescent="0.25">
      <c r="A406" s="60" t="s">
        <v>637</v>
      </c>
      <c r="B406" s="60" t="s">
        <v>638</v>
      </c>
      <c r="C406" s="34">
        <v>4301031360</v>
      </c>
      <c r="D406" s="582">
        <v>4607091384345</v>
      </c>
      <c r="E406" s="583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67</v>
      </c>
      <c r="L406" s="35"/>
      <c r="M406" s="36" t="s">
        <v>68</v>
      </c>
      <c r="N406" s="36"/>
      <c r="O406" s="35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7"/>
      <c r="V406" s="37"/>
      <c r="W406" s="38" t="s">
        <v>70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633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72</v>
      </c>
      <c r="Q407" s="594"/>
      <c r="R407" s="594"/>
      <c r="S407" s="594"/>
      <c r="T407" s="594"/>
      <c r="U407" s="594"/>
      <c r="V407" s="595"/>
      <c r="W407" s="40" t="s">
        <v>73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75.185185185185176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76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0.38951999999999998</v>
      </c>
      <c r="AA407" s="64"/>
      <c r="AB407" s="64"/>
      <c r="AC407" s="64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72</v>
      </c>
      <c r="Q408" s="594"/>
      <c r="R408" s="594"/>
      <c r="S408" s="594"/>
      <c r="T408" s="594"/>
      <c r="U408" s="594"/>
      <c r="V408" s="595"/>
      <c r="W408" s="40" t="s">
        <v>70</v>
      </c>
      <c r="X408" s="41">
        <f>IFERROR(SUM(X397:X406),"0")</f>
        <v>164</v>
      </c>
      <c r="Y408" s="41">
        <f>IFERROR(SUM(Y397:Y406),"0")</f>
        <v>166.2</v>
      </c>
      <c r="Z408" s="40"/>
      <c r="AA408" s="64"/>
      <c r="AB408" s="64"/>
      <c r="AC408" s="64"/>
    </row>
    <row r="409" spans="1:68" ht="14.25" customHeight="1" x14ac:dyDescent="0.25">
      <c r="A409" s="587" t="s">
        <v>74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63"/>
      <c r="AB409" s="63"/>
      <c r="AC409" s="63"/>
    </row>
    <row r="410" spans="1:68" ht="27" customHeight="1" x14ac:dyDescent="0.25">
      <c r="A410" s="60" t="s">
        <v>639</v>
      </c>
      <c r="B410" s="60" t="s">
        <v>640</v>
      </c>
      <c r="C410" s="34">
        <v>4301051284</v>
      </c>
      <c r="D410" s="582">
        <v>4607091384352</v>
      </c>
      <c r="E410" s="583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111</v>
      </c>
      <c r="L410" s="35"/>
      <c r="M410" s="36" t="s">
        <v>78</v>
      </c>
      <c r="N410" s="36"/>
      <c r="O410" s="35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7"/>
      <c r="V410" s="37"/>
      <c r="W410" s="38" t="s">
        <v>70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641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customHeight="1" x14ac:dyDescent="0.25">
      <c r="A411" s="60" t="s">
        <v>642</v>
      </c>
      <c r="B411" s="60" t="s">
        <v>643</v>
      </c>
      <c r="C411" s="34">
        <v>4301051431</v>
      </c>
      <c r="D411" s="582">
        <v>4607091389654</v>
      </c>
      <c r="E411" s="583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77</v>
      </c>
      <c r="L411" s="35"/>
      <c r="M411" s="36" t="s">
        <v>78</v>
      </c>
      <c r="N411" s="36"/>
      <c r="O411" s="35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7"/>
      <c r="V411" s="37"/>
      <c r="W411" s="38" t="s">
        <v>70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644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72</v>
      </c>
      <c r="Q412" s="594"/>
      <c r="R412" s="594"/>
      <c r="S412" s="594"/>
      <c r="T412" s="594"/>
      <c r="U412" s="594"/>
      <c r="V412" s="595"/>
      <c r="W412" s="40" t="s">
        <v>73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72</v>
      </c>
      <c r="Q413" s="594"/>
      <c r="R413" s="594"/>
      <c r="S413" s="594"/>
      <c r="T413" s="594"/>
      <c r="U413" s="594"/>
      <c r="V413" s="595"/>
      <c r="W413" s="40" t="s">
        <v>70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customHeight="1" x14ac:dyDescent="0.25">
      <c r="A414" s="635" t="s">
        <v>645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62"/>
      <c r="AB414" s="62"/>
      <c r="AC414" s="62"/>
    </row>
    <row r="415" spans="1:68" ht="14.25" customHeight="1" x14ac:dyDescent="0.25">
      <c r="A415" s="587" t="s">
        <v>137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63"/>
      <c r="AB415" s="63"/>
      <c r="AC415" s="63"/>
    </row>
    <row r="416" spans="1:68" ht="27" customHeight="1" x14ac:dyDescent="0.25">
      <c r="A416" s="60" t="s">
        <v>646</v>
      </c>
      <c r="B416" s="60" t="s">
        <v>647</v>
      </c>
      <c r="C416" s="34">
        <v>4301020319</v>
      </c>
      <c r="D416" s="582">
        <v>4680115885240</v>
      </c>
      <c r="E416" s="583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77</v>
      </c>
      <c r="L416" s="35"/>
      <c r="M416" s="36" t="s">
        <v>68</v>
      </c>
      <c r="N416" s="36"/>
      <c r="O416" s="35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7"/>
      <c r="V416" s="37"/>
      <c r="W416" s="38" t="s">
        <v>70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648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649</v>
      </c>
      <c r="B417" s="60" t="s">
        <v>650</v>
      </c>
      <c r="C417" s="34">
        <v>4301020315</v>
      </c>
      <c r="D417" s="582">
        <v>4607091389364</v>
      </c>
      <c r="E417" s="583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77</v>
      </c>
      <c r="L417" s="35"/>
      <c r="M417" s="36" t="s">
        <v>68</v>
      </c>
      <c r="N417" s="36"/>
      <c r="O417" s="35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7"/>
      <c r="V417" s="37"/>
      <c r="W417" s="38" t="s">
        <v>70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651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72</v>
      </c>
      <c r="Q418" s="594"/>
      <c r="R418" s="594"/>
      <c r="S418" s="594"/>
      <c r="T418" s="594"/>
      <c r="U418" s="594"/>
      <c r="V418" s="595"/>
      <c r="W418" s="40" t="s">
        <v>73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72</v>
      </c>
      <c r="Q419" s="594"/>
      <c r="R419" s="594"/>
      <c r="S419" s="594"/>
      <c r="T419" s="594"/>
      <c r="U419" s="594"/>
      <c r="V419" s="595"/>
      <c r="W419" s="40" t="s">
        <v>70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customHeight="1" x14ac:dyDescent="0.25">
      <c r="A420" s="587" t="s">
        <v>64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3"/>
      <c r="AB420" s="63"/>
      <c r="AC420" s="63"/>
    </row>
    <row r="421" spans="1:68" ht="27" customHeight="1" x14ac:dyDescent="0.25">
      <c r="A421" s="60" t="s">
        <v>652</v>
      </c>
      <c r="B421" s="60" t="s">
        <v>653</v>
      </c>
      <c r="C421" s="34">
        <v>4301031403</v>
      </c>
      <c r="D421" s="582">
        <v>4680115886094</v>
      </c>
      <c r="E421" s="583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111</v>
      </c>
      <c r="L421" s="35"/>
      <c r="M421" s="36" t="s">
        <v>107</v>
      </c>
      <c r="N421" s="36"/>
      <c r="O421" s="35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7"/>
      <c r="V421" s="37"/>
      <c r="W421" s="38" t="s">
        <v>70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654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customHeight="1" x14ac:dyDescent="0.25">
      <c r="A422" s="60" t="s">
        <v>655</v>
      </c>
      <c r="B422" s="60" t="s">
        <v>656</v>
      </c>
      <c r="C422" s="34">
        <v>4301031363</v>
      </c>
      <c r="D422" s="582">
        <v>4607091389425</v>
      </c>
      <c r="E422" s="583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67</v>
      </c>
      <c r="L422" s="35"/>
      <c r="M422" s="36" t="s">
        <v>68</v>
      </c>
      <c r="N422" s="36"/>
      <c r="O422" s="35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7"/>
      <c r="V422" s="37"/>
      <c r="W422" s="38" t="s">
        <v>70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657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658</v>
      </c>
      <c r="B423" s="60" t="s">
        <v>659</v>
      </c>
      <c r="C423" s="34">
        <v>4301031373</v>
      </c>
      <c r="D423" s="582">
        <v>4680115880771</v>
      </c>
      <c r="E423" s="583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67</v>
      </c>
      <c r="L423" s="35"/>
      <c r="M423" s="36" t="s">
        <v>68</v>
      </c>
      <c r="N423" s="36"/>
      <c r="O423" s="35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7"/>
      <c r="V423" s="37"/>
      <c r="W423" s="38" t="s">
        <v>70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660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661</v>
      </c>
      <c r="B424" s="60" t="s">
        <v>662</v>
      </c>
      <c r="C424" s="34">
        <v>4301031359</v>
      </c>
      <c r="D424" s="582">
        <v>4607091389500</v>
      </c>
      <c r="E424" s="583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67</v>
      </c>
      <c r="L424" s="35"/>
      <c r="M424" s="36" t="s">
        <v>68</v>
      </c>
      <c r="N424" s="36"/>
      <c r="O424" s="35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7"/>
      <c r="V424" s="37"/>
      <c r="W424" s="38" t="s">
        <v>70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660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72</v>
      </c>
      <c r="Q425" s="594"/>
      <c r="R425" s="594"/>
      <c r="S425" s="594"/>
      <c r="T425" s="594"/>
      <c r="U425" s="594"/>
      <c r="V425" s="595"/>
      <c r="W425" s="40" t="s">
        <v>73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72</v>
      </c>
      <c r="Q426" s="594"/>
      <c r="R426" s="594"/>
      <c r="S426" s="594"/>
      <c r="T426" s="594"/>
      <c r="U426" s="594"/>
      <c r="V426" s="595"/>
      <c r="W426" s="40" t="s">
        <v>70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customHeight="1" x14ac:dyDescent="0.25">
      <c r="A427" s="635" t="s">
        <v>663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62"/>
      <c r="AB427" s="62"/>
      <c r="AC427" s="62"/>
    </row>
    <row r="428" spans="1:68" ht="14.25" customHeight="1" x14ac:dyDescent="0.25">
      <c r="A428" s="587" t="s">
        <v>64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63"/>
      <c r="AB428" s="63"/>
      <c r="AC428" s="63"/>
    </row>
    <row r="429" spans="1:68" ht="27" customHeight="1" x14ac:dyDescent="0.25">
      <c r="A429" s="60" t="s">
        <v>664</v>
      </c>
      <c r="B429" s="60" t="s">
        <v>665</v>
      </c>
      <c r="C429" s="34">
        <v>4301031347</v>
      </c>
      <c r="D429" s="582">
        <v>4680115885110</v>
      </c>
      <c r="E429" s="583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77</v>
      </c>
      <c r="L429" s="35"/>
      <c r="M429" s="36" t="s">
        <v>68</v>
      </c>
      <c r="N429" s="36"/>
      <c r="O429" s="35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7"/>
      <c r="V429" s="37"/>
      <c r="W429" s="38" t="s">
        <v>70</v>
      </c>
      <c r="X429" s="56">
        <v>20</v>
      </c>
      <c r="Y429" s="53">
        <f>IFERROR(IF(X429="",0,CEILING((X429/$H429),1)*$H429),"")</f>
        <v>20.399999999999999</v>
      </c>
      <c r="Z429" s="39">
        <f>IFERROR(IF(Y429=0,"",ROUNDUP(Y429/H429,0)*0.00651),"")</f>
        <v>0.11067</v>
      </c>
      <c r="AA429" s="65"/>
      <c r="AB429" s="66"/>
      <c r="AC429" s="491" t="s">
        <v>666</v>
      </c>
      <c r="AG429" s="75"/>
      <c r="AJ429" s="79"/>
      <c r="AK429" s="79">
        <v>0</v>
      </c>
      <c r="BB429" s="492" t="s">
        <v>1</v>
      </c>
      <c r="BM429" s="75">
        <f>IFERROR(X429*I429/H429,"0")</f>
        <v>35</v>
      </c>
      <c r="BN429" s="75">
        <f>IFERROR(Y429*I429/H429,"0")</f>
        <v>35.699999999999996</v>
      </c>
      <c r="BO429" s="75">
        <f>IFERROR(1/J429*(X429/H429),"0")</f>
        <v>9.1575091575091583E-2</v>
      </c>
      <c r="BP429" s="75">
        <f>IFERROR(1/J429*(Y429/H429),"0")</f>
        <v>9.3406593406593408E-2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72</v>
      </c>
      <c r="Q430" s="594"/>
      <c r="R430" s="594"/>
      <c r="S430" s="594"/>
      <c r="T430" s="594"/>
      <c r="U430" s="594"/>
      <c r="V430" s="595"/>
      <c r="W430" s="40" t="s">
        <v>73</v>
      </c>
      <c r="X430" s="41">
        <f>IFERROR(X429/H429,"0")</f>
        <v>16.666666666666668</v>
      </c>
      <c r="Y430" s="41">
        <f>IFERROR(Y429/H429,"0")</f>
        <v>17</v>
      </c>
      <c r="Z430" s="41">
        <f>IFERROR(IF(Z429="",0,Z429),"0")</f>
        <v>0.11067</v>
      </c>
      <c r="AA430" s="64"/>
      <c r="AB430" s="64"/>
      <c r="AC430" s="64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72</v>
      </c>
      <c r="Q431" s="594"/>
      <c r="R431" s="594"/>
      <c r="S431" s="594"/>
      <c r="T431" s="594"/>
      <c r="U431" s="594"/>
      <c r="V431" s="595"/>
      <c r="W431" s="40" t="s">
        <v>70</v>
      </c>
      <c r="X431" s="41">
        <f>IFERROR(SUM(X429:X429),"0")</f>
        <v>20</v>
      </c>
      <c r="Y431" s="41">
        <f>IFERROR(SUM(Y429:Y429),"0")</f>
        <v>20.399999999999999</v>
      </c>
      <c r="Z431" s="40"/>
      <c r="AA431" s="64"/>
      <c r="AB431" s="64"/>
      <c r="AC431" s="64"/>
    </row>
    <row r="432" spans="1:68" ht="16.5" customHeight="1" x14ac:dyDescent="0.25">
      <c r="A432" s="635" t="s">
        <v>667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62"/>
      <c r="AB432" s="62"/>
      <c r="AC432" s="62"/>
    </row>
    <row r="433" spans="1:68" ht="14.25" customHeight="1" x14ac:dyDescent="0.25">
      <c r="A433" s="587" t="s">
        <v>64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63"/>
      <c r="AB433" s="63"/>
      <c r="AC433" s="63"/>
    </row>
    <row r="434" spans="1:68" ht="27" customHeight="1" x14ac:dyDescent="0.25">
      <c r="A434" s="60" t="s">
        <v>668</v>
      </c>
      <c r="B434" s="60" t="s">
        <v>669</v>
      </c>
      <c r="C434" s="34">
        <v>4301031261</v>
      </c>
      <c r="D434" s="582">
        <v>4680115885103</v>
      </c>
      <c r="E434" s="583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77</v>
      </c>
      <c r="L434" s="35"/>
      <c r="M434" s="36" t="s">
        <v>68</v>
      </c>
      <c r="N434" s="36"/>
      <c r="O434" s="35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7"/>
      <c r="V434" s="37"/>
      <c r="W434" s="38" t="s">
        <v>70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670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72</v>
      </c>
      <c r="Q435" s="594"/>
      <c r="R435" s="594"/>
      <c r="S435" s="594"/>
      <c r="T435" s="594"/>
      <c r="U435" s="594"/>
      <c r="V435" s="595"/>
      <c r="W435" s="40" t="s">
        <v>73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72</v>
      </c>
      <c r="Q436" s="594"/>
      <c r="R436" s="594"/>
      <c r="S436" s="594"/>
      <c r="T436" s="594"/>
      <c r="U436" s="594"/>
      <c r="V436" s="595"/>
      <c r="W436" s="40" t="s">
        <v>70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customHeight="1" x14ac:dyDescent="0.2">
      <c r="A437" s="618" t="s">
        <v>671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52"/>
      <c r="AB437" s="52"/>
      <c r="AC437" s="52"/>
    </row>
    <row r="438" spans="1:68" ht="16.5" customHeight="1" x14ac:dyDescent="0.25">
      <c r="A438" s="635" t="s">
        <v>671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62"/>
      <c r="AB438" s="62"/>
      <c r="AC438" s="62"/>
    </row>
    <row r="439" spans="1:68" ht="14.25" customHeight="1" x14ac:dyDescent="0.25">
      <c r="A439" s="587" t="s">
        <v>103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63"/>
      <c r="AB439" s="63"/>
      <c r="AC439" s="63"/>
    </row>
    <row r="440" spans="1:68" ht="27" customHeight="1" x14ac:dyDescent="0.25">
      <c r="A440" s="60" t="s">
        <v>672</v>
      </c>
      <c r="B440" s="60" t="s">
        <v>673</v>
      </c>
      <c r="C440" s="34">
        <v>4301011795</v>
      </c>
      <c r="D440" s="582">
        <v>4607091389067</v>
      </c>
      <c r="E440" s="583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106</v>
      </c>
      <c r="L440" s="35"/>
      <c r="M440" s="36" t="s">
        <v>107</v>
      </c>
      <c r="N440" s="36"/>
      <c r="O440" s="35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7"/>
      <c r="V440" s="37"/>
      <c r="W440" s="38" t="s">
        <v>70</v>
      </c>
      <c r="X440" s="56">
        <v>60</v>
      </c>
      <c r="Y440" s="53">
        <f t="shared" ref="Y440:Y452" si="69">IFERROR(IF(X440="",0,CEILING((X440/$H440),1)*$H440),"")</f>
        <v>63.36</v>
      </c>
      <c r="Z440" s="39">
        <f t="shared" ref="Z440:Z445" si="70">IFERROR(IF(Y440=0,"",ROUNDUP(Y440/H440,0)*0.01196),"")</f>
        <v>0.14352000000000001</v>
      </c>
      <c r="AA440" s="65"/>
      <c r="AB440" s="66"/>
      <c r="AC440" s="495" t="s">
        <v>674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64.090909090909079</v>
      </c>
      <c r="BN440" s="75">
        <f t="shared" ref="BN440:BN452" si="72">IFERROR(Y440*I440/H440,"0")</f>
        <v>67.679999999999993</v>
      </c>
      <c r="BO440" s="75">
        <f t="shared" ref="BO440:BO452" si="73">IFERROR(1/J440*(X440/H440),"0")</f>
        <v>0.10926573426573427</v>
      </c>
      <c r="BP440" s="75">
        <f t="shared" ref="BP440:BP452" si="74">IFERROR(1/J440*(Y440/H440),"0")</f>
        <v>0.11538461538461539</v>
      </c>
    </row>
    <row r="441" spans="1:68" ht="27" customHeight="1" x14ac:dyDescent="0.25">
      <c r="A441" s="60" t="s">
        <v>675</v>
      </c>
      <c r="B441" s="60" t="s">
        <v>676</v>
      </c>
      <c r="C441" s="34">
        <v>4301011961</v>
      </c>
      <c r="D441" s="582">
        <v>4680115885271</v>
      </c>
      <c r="E441" s="583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106</v>
      </c>
      <c r="L441" s="35"/>
      <c r="M441" s="36" t="s">
        <v>107</v>
      </c>
      <c r="N441" s="36"/>
      <c r="O441" s="35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7"/>
      <c r="V441" s="37"/>
      <c r="W441" s="38" t="s">
        <v>70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677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678</v>
      </c>
      <c r="B442" s="60" t="s">
        <v>679</v>
      </c>
      <c r="C442" s="34">
        <v>4301011376</v>
      </c>
      <c r="D442" s="582">
        <v>4680115885226</v>
      </c>
      <c r="E442" s="583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106</v>
      </c>
      <c r="L442" s="35"/>
      <c r="M442" s="36" t="s">
        <v>78</v>
      </c>
      <c r="N442" s="36"/>
      <c r="O442" s="35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7"/>
      <c r="V442" s="37"/>
      <c r="W442" s="38" t="s">
        <v>70</v>
      </c>
      <c r="X442" s="56">
        <v>140</v>
      </c>
      <c r="Y442" s="53">
        <f t="shared" si="69"/>
        <v>142.56</v>
      </c>
      <c r="Z442" s="39">
        <f t="shared" si="70"/>
        <v>0.32291999999999998</v>
      </c>
      <c r="AA442" s="65"/>
      <c r="AB442" s="66"/>
      <c r="AC442" s="499" t="s">
        <v>680</v>
      </c>
      <c r="AG442" s="75"/>
      <c r="AJ442" s="79"/>
      <c r="AK442" s="79">
        <v>0</v>
      </c>
      <c r="BB442" s="500" t="s">
        <v>1</v>
      </c>
      <c r="BM442" s="75">
        <f t="shared" si="71"/>
        <v>149.54545454545453</v>
      </c>
      <c r="BN442" s="75">
        <f t="shared" si="72"/>
        <v>152.27999999999997</v>
      </c>
      <c r="BO442" s="75">
        <f t="shared" si="73"/>
        <v>0.25495337995337997</v>
      </c>
      <c r="BP442" s="75">
        <f t="shared" si="74"/>
        <v>0.25961538461538464</v>
      </c>
    </row>
    <row r="443" spans="1:68" ht="16.5" customHeight="1" x14ac:dyDescent="0.25">
      <c r="A443" s="60" t="s">
        <v>681</v>
      </c>
      <c r="B443" s="60" t="s">
        <v>682</v>
      </c>
      <c r="C443" s="34">
        <v>4301011774</v>
      </c>
      <c r="D443" s="582">
        <v>4680115884502</v>
      </c>
      <c r="E443" s="583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106</v>
      </c>
      <c r="L443" s="35"/>
      <c r="M443" s="36" t="s">
        <v>107</v>
      </c>
      <c r="N443" s="36"/>
      <c r="O443" s="35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7"/>
      <c r="V443" s="37"/>
      <c r="W443" s="38" t="s">
        <v>70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683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684</v>
      </c>
      <c r="B444" s="60" t="s">
        <v>685</v>
      </c>
      <c r="C444" s="34">
        <v>4301011771</v>
      </c>
      <c r="D444" s="582">
        <v>4607091389104</v>
      </c>
      <c r="E444" s="583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106</v>
      </c>
      <c r="L444" s="35"/>
      <c r="M444" s="36" t="s">
        <v>107</v>
      </c>
      <c r="N444" s="36"/>
      <c r="O444" s="35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7"/>
      <c r="V444" s="37"/>
      <c r="W444" s="38" t="s">
        <v>70</v>
      </c>
      <c r="X444" s="56">
        <v>100</v>
      </c>
      <c r="Y444" s="53">
        <f t="shared" si="69"/>
        <v>100.32000000000001</v>
      </c>
      <c r="Z444" s="39">
        <f t="shared" si="70"/>
        <v>0.22724</v>
      </c>
      <c r="AA444" s="65"/>
      <c r="AB444" s="66"/>
      <c r="AC444" s="503" t="s">
        <v>686</v>
      </c>
      <c r="AG444" s="75"/>
      <c r="AJ444" s="79"/>
      <c r="AK444" s="79">
        <v>0</v>
      </c>
      <c r="BB444" s="504" t="s">
        <v>1</v>
      </c>
      <c r="BM444" s="75">
        <f t="shared" si="71"/>
        <v>106.81818181818181</v>
      </c>
      <c r="BN444" s="75">
        <f t="shared" si="72"/>
        <v>107.16</v>
      </c>
      <c r="BO444" s="75">
        <f t="shared" si="73"/>
        <v>0.18210955710955709</v>
      </c>
      <c r="BP444" s="75">
        <f t="shared" si="74"/>
        <v>0.18269230769230771</v>
      </c>
    </row>
    <row r="445" spans="1:68" ht="16.5" customHeight="1" x14ac:dyDescent="0.25">
      <c r="A445" s="60" t="s">
        <v>687</v>
      </c>
      <c r="B445" s="60" t="s">
        <v>688</v>
      </c>
      <c r="C445" s="34">
        <v>4301011799</v>
      </c>
      <c r="D445" s="582">
        <v>4680115884519</v>
      </c>
      <c r="E445" s="583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106</v>
      </c>
      <c r="L445" s="35"/>
      <c r="M445" s="36" t="s">
        <v>78</v>
      </c>
      <c r="N445" s="36"/>
      <c r="O445" s="35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7"/>
      <c r="V445" s="37"/>
      <c r="W445" s="38" t="s">
        <v>70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689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customHeight="1" x14ac:dyDescent="0.25">
      <c r="A446" s="60" t="s">
        <v>690</v>
      </c>
      <c r="B446" s="60" t="s">
        <v>691</v>
      </c>
      <c r="C446" s="34">
        <v>4301012125</v>
      </c>
      <c r="D446" s="582">
        <v>4680115886391</v>
      </c>
      <c r="E446" s="583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77</v>
      </c>
      <c r="L446" s="35"/>
      <c r="M446" s="36" t="s">
        <v>78</v>
      </c>
      <c r="N446" s="36"/>
      <c r="O446" s="35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7"/>
      <c r="V446" s="37"/>
      <c r="W446" s="38" t="s">
        <v>70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674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customHeight="1" x14ac:dyDescent="0.25">
      <c r="A447" s="60" t="s">
        <v>692</v>
      </c>
      <c r="B447" s="60" t="s">
        <v>693</v>
      </c>
      <c r="C447" s="34">
        <v>4301011778</v>
      </c>
      <c r="D447" s="582">
        <v>4680115880603</v>
      </c>
      <c r="E447" s="583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111</v>
      </c>
      <c r="L447" s="35"/>
      <c r="M447" s="36" t="s">
        <v>107</v>
      </c>
      <c r="N447" s="36"/>
      <c r="O447" s="35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7"/>
      <c r="V447" s="37"/>
      <c r="W447" s="38" t="s">
        <v>70</v>
      </c>
      <c r="X447" s="56">
        <v>144</v>
      </c>
      <c r="Y447" s="53">
        <f t="shared" si="69"/>
        <v>144</v>
      </c>
      <c r="Z447" s="39">
        <f>IFERROR(IF(Y447=0,"",ROUNDUP(Y447/H447,0)*0.00902),"")</f>
        <v>0.36080000000000001</v>
      </c>
      <c r="AA447" s="65"/>
      <c r="AB447" s="66"/>
      <c r="AC447" s="509" t="s">
        <v>674</v>
      </c>
      <c r="AG447" s="75"/>
      <c r="AJ447" s="79"/>
      <c r="AK447" s="79">
        <v>0</v>
      </c>
      <c r="BB447" s="510" t="s">
        <v>1</v>
      </c>
      <c r="BM447" s="75">
        <f t="shared" si="71"/>
        <v>152.4</v>
      </c>
      <c r="BN447" s="75">
        <f t="shared" si="72"/>
        <v>152.4</v>
      </c>
      <c r="BO447" s="75">
        <f t="shared" si="73"/>
        <v>0.30303030303030304</v>
      </c>
      <c r="BP447" s="75">
        <f t="shared" si="74"/>
        <v>0.30303030303030304</v>
      </c>
    </row>
    <row r="448" spans="1:68" ht="27" customHeight="1" x14ac:dyDescent="0.25">
      <c r="A448" s="60" t="s">
        <v>692</v>
      </c>
      <c r="B448" s="60" t="s">
        <v>694</v>
      </c>
      <c r="C448" s="34">
        <v>4301012035</v>
      </c>
      <c r="D448" s="582">
        <v>4680115880603</v>
      </c>
      <c r="E448" s="583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111</v>
      </c>
      <c r="L448" s="35"/>
      <c r="M448" s="36" t="s">
        <v>107</v>
      </c>
      <c r="N448" s="36"/>
      <c r="O448" s="35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7"/>
      <c r="V448" s="37"/>
      <c r="W448" s="38" t="s">
        <v>70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674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customHeight="1" x14ac:dyDescent="0.25">
      <c r="A449" s="60" t="s">
        <v>695</v>
      </c>
      <c r="B449" s="60" t="s">
        <v>696</v>
      </c>
      <c r="C449" s="34">
        <v>4301012036</v>
      </c>
      <c r="D449" s="582">
        <v>4680115882782</v>
      </c>
      <c r="E449" s="583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111</v>
      </c>
      <c r="L449" s="35"/>
      <c r="M449" s="36" t="s">
        <v>107</v>
      </c>
      <c r="N449" s="36"/>
      <c r="O449" s="35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7"/>
      <c r="V449" s="37"/>
      <c r="W449" s="38" t="s">
        <v>70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677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customHeight="1" x14ac:dyDescent="0.25">
      <c r="A450" s="60" t="s">
        <v>697</v>
      </c>
      <c r="B450" s="60" t="s">
        <v>698</v>
      </c>
      <c r="C450" s="34">
        <v>4301012050</v>
      </c>
      <c r="D450" s="582">
        <v>4680115885479</v>
      </c>
      <c r="E450" s="583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77</v>
      </c>
      <c r="L450" s="35"/>
      <c r="M450" s="36" t="s">
        <v>107</v>
      </c>
      <c r="N450" s="36"/>
      <c r="O450" s="35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7"/>
      <c r="V450" s="37"/>
      <c r="W450" s="38" t="s">
        <v>70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686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customHeight="1" x14ac:dyDescent="0.25">
      <c r="A451" s="60" t="s">
        <v>699</v>
      </c>
      <c r="B451" s="60" t="s">
        <v>700</v>
      </c>
      <c r="C451" s="34">
        <v>4301011784</v>
      </c>
      <c r="D451" s="582">
        <v>4607091389982</v>
      </c>
      <c r="E451" s="583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111</v>
      </c>
      <c r="L451" s="35"/>
      <c r="M451" s="36" t="s">
        <v>107</v>
      </c>
      <c r="N451" s="36"/>
      <c r="O451" s="35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7"/>
      <c r="V451" s="37"/>
      <c r="W451" s="38" t="s">
        <v>70</v>
      </c>
      <c r="X451" s="56">
        <v>156</v>
      </c>
      <c r="Y451" s="53">
        <f t="shared" si="69"/>
        <v>158.4</v>
      </c>
      <c r="Z451" s="39">
        <f>IFERROR(IF(Y451=0,"",ROUNDUP(Y451/H451,0)*0.00902),"")</f>
        <v>0.39688000000000001</v>
      </c>
      <c r="AA451" s="65"/>
      <c r="AB451" s="66"/>
      <c r="AC451" s="517" t="s">
        <v>686</v>
      </c>
      <c r="AG451" s="75"/>
      <c r="AJ451" s="79"/>
      <c r="AK451" s="79">
        <v>0</v>
      </c>
      <c r="BB451" s="518" t="s">
        <v>1</v>
      </c>
      <c r="BM451" s="75">
        <f t="shared" si="71"/>
        <v>165.1</v>
      </c>
      <c r="BN451" s="75">
        <f t="shared" si="72"/>
        <v>167.64000000000001</v>
      </c>
      <c r="BO451" s="75">
        <f t="shared" si="73"/>
        <v>0.32828282828282829</v>
      </c>
      <c r="BP451" s="75">
        <f t="shared" si="74"/>
        <v>0.33333333333333337</v>
      </c>
    </row>
    <row r="452" spans="1:68" ht="27" customHeight="1" x14ac:dyDescent="0.25">
      <c r="A452" s="60" t="s">
        <v>699</v>
      </c>
      <c r="B452" s="60" t="s">
        <v>701</v>
      </c>
      <c r="C452" s="34">
        <v>4301012034</v>
      </c>
      <c r="D452" s="582">
        <v>4607091389982</v>
      </c>
      <c r="E452" s="583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111</v>
      </c>
      <c r="L452" s="35"/>
      <c r="M452" s="36" t="s">
        <v>107</v>
      </c>
      <c r="N452" s="36"/>
      <c r="O452" s="35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7"/>
      <c r="V452" s="37"/>
      <c r="W452" s="38" t="s">
        <v>70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686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72</v>
      </c>
      <c r="Q453" s="594"/>
      <c r="R453" s="594"/>
      <c r="S453" s="594"/>
      <c r="T453" s="594"/>
      <c r="U453" s="594"/>
      <c r="V453" s="595"/>
      <c r="W453" s="40" t="s">
        <v>73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140.15151515151516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142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1.4513599999999998</v>
      </c>
      <c r="AA453" s="64"/>
      <c r="AB453" s="64"/>
      <c r="AC453" s="64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72</v>
      </c>
      <c r="Q454" s="594"/>
      <c r="R454" s="594"/>
      <c r="S454" s="594"/>
      <c r="T454" s="594"/>
      <c r="U454" s="594"/>
      <c r="V454" s="595"/>
      <c r="W454" s="40" t="s">
        <v>70</v>
      </c>
      <c r="X454" s="41">
        <f>IFERROR(SUM(X440:X452),"0")</f>
        <v>600</v>
      </c>
      <c r="Y454" s="41">
        <f>IFERROR(SUM(Y440:Y452),"0")</f>
        <v>608.64</v>
      </c>
      <c r="Z454" s="40"/>
      <c r="AA454" s="64"/>
      <c r="AB454" s="64"/>
      <c r="AC454" s="64"/>
    </row>
    <row r="455" spans="1:68" ht="14.25" customHeight="1" x14ac:dyDescent="0.25">
      <c r="A455" s="587" t="s">
        <v>137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63"/>
      <c r="AB455" s="63"/>
      <c r="AC455" s="63"/>
    </row>
    <row r="456" spans="1:68" ht="16.5" customHeight="1" x14ac:dyDescent="0.25">
      <c r="A456" s="60" t="s">
        <v>702</v>
      </c>
      <c r="B456" s="60" t="s">
        <v>703</v>
      </c>
      <c r="C456" s="34">
        <v>4301020334</v>
      </c>
      <c r="D456" s="582">
        <v>4607091388930</v>
      </c>
      <c r="E456" s="583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106</v>
      </c>
      <c r="L456" s="35"/>
      <c r="M456" s="36" t="s">
        <v>78</v>
      </c>
      <c r="N456" s="36"/>
      <c r="O456" s="35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7"/>
      <c r="V456" s="37"/>
      <c r="W456" s="38" t="s">
        <v>70</v>
      </c>
      <c r="X456" s="56">
        <v>90</v>
      </c>
      <c r="Y456" s="53">
        <f>IFERROR(IF(X456="",0,CEILING((X456/$H456),1)*$H456),"")</f>
        <v>95.04</v>
      </c>
      <c r="Z456" s="39">
        <f>IFERROR(IF(Y456=0,"",ROUNDUP(Y456/H456,0)*0.01196),"")</f>
        <v>0.21528</v>
      </c>
      <c r="AA456" s="65"/>
      <c r="AB456" s="66"/>
      <c r="AC456" s="521" t="s">
        <v>704</v>
      </c>
      <c r="AG456" s="75"/>
      <c r="AJ456" s="79"/>
      <c r="AK456" s="79">
        <v>0</v>
      </c>
      <c r="BB456" s="522" t="s">
        <v>1</v>
      </c>
      <c r="BM456" s="75">
        <f>IFERROR(X456*I456/H456,"0")</f>
        <v>96.136363636363626</v>
      </c>
      <c r="BN456" s="75">
        <f>IFERROR(Y456*I456/H456,"0")</f>
        <v>101.52000000000001</v>
      </c>
      <c r="BO456" s="75">
        <f>IFERROR(1/J456*(X456/H456),"0")</f>
        <v>0.16389860139860138</v>
      </c>
      <c r="BP456" s="75">
        <f>IFERROR(1/J456*(Y456/H456),"0")</f>
        <v>0.17307692307692307</v>
      </c>
    </row>
    <row r="457" spans="1:68" ht="16.5" customHeight="1" x14ac:dyDescent="0.25">
      <c r="A457" s="60" t="s">
        <v>705</v>
      </c>
      <c r="B457" s="60" t="s">
        <v>706</v>
      </c>
      <c r="C457" s="34">
        <v>4301020384</v>
      </c>
      <c r="D457" s="582">
        <v>4680115886407</v>
      </c>
      <c r="E457" s="583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77</v>
      </c>
      <c r="L457" s="35"/>
      <c r="M457" s="36" t="s">
        <v>78</v>
      </c>
      <c r="N457" s="36"/>
      <c r="O457" s="35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7"/>
      <c r="V457" s="37"/>
      <c r="W457" s="38" t="s">
        <v>70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704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customHeight="1" x14ac:dyDescent="0.25">
      <c r="A458" s="60" t="s">
        <v>707</v>
      </c>
      <c r="B458" s="60" t="s">
        <v>708</v>
      </c>
      <c r="C458" s="34">
        <v>4301020385</v>
      </c>
      <c r="D458" s="582">
        <v>4680115880054</v>
      </c>
      <c r="E458" s="583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111</v>
      </c>
      <c r="L458" s="35"/>
      <c r="M458" s="36" t="s">
        <v>107</v>
      </c>
      <c r="N458" s="36"/>
      <c r="O458" s="35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7"/>
      <c r="V458" s="37"/>
      <c r="W458" s="38" t="s">
        <v>70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704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72</v>
      </c>
      <c r="Q459" s="594"/>
      <c r="R459" s="594"/>
      <c r="S459" s="594"/>
      <c r="T459" s="594"/>
      <c r="U459" s="594"/>
      <c r="V459" s="595"/>
      <c r="W459" s="40" t="s">
        <v>73</v>
      </c>
      <c r="X459" s="41">
        <f>IFERROR(X456/H456,"0")+IFERROR(X457/H457,"0")+IFERROR(X458/H458,"0")</f>
        <v>17.045454545454543</v>
      </c>
      <c r="Y459" s="41">
        <f>IFERROR(Y456/H456,"0")+IFERROR(Y457/H457,"0")+IFERROR(Y458/H458,"0")</f>
        <v>18</v>
      </c>
      <c r="Z459" s="41">
        <f>IFERROR(IF(Z456="",0,Z456),"0")+IFERROR(IF(Z457="",0,Z457),"0")+IFERROR(IF(Z458="",0,Z458),"0")</f>
        <v>0.21528</v>
      </c>
      <c r="AA459" s="64"/>
      <c r="AB459" s="64"/>
      <c r="AC459" s="64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72</v>
      </c>
      <c r="Q460" s="594"/>
      <c r="R460" s="594"/>
      <c r="S460" s="594"/>
      <c r="T460" s="594"/>
      <c r="U460" s="594"/>
      <c r="V460" s="595"/>
      <c r="W460" s="40" t="s">
        <v>70</v>
      </c>
      <c r="X460" s="41">
        <f>IFERROR(SUM(X456:X458),"0")</f>
        <v>90</v>
      </c>
      <c r="Y460" s="41">
        <f>IFERROR(SUM(Y456:Y458),"0")</f>
        <v>95.04</v>
      </c>
      <c r="Z460" s="40"/>
      <c r="AA460" s="64"/>
      <c r="AB460" s="64"/>
      <c r="AC460" s="64"/>
    </row>
    <row r="461" spans="1:68" ht="14.25" customHeight="1" x14ac:dyDescent="0.25">
      <c r="A461" s="587" t="s">
        <v>64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63"/>
      <c r="AB461" s="63"/>
      <c r="AC461" s="63"/>
    </row>
    <row r="462" spans="1:68" ht="27" customHeight="1" x14ac:dyDescent="0.25">
      <c r="A462" s="60" t="s">
        <v>709</v>
      </c>
      <c r="B462" s="60" t="s">
        <v>710</v>
      </c>
      <c r="C462" s="34">
        <v>4301031349</v>
      </c>
      <c r="D462" s="582">
        <v>4680115883116</v>
      </c>
      <c r="E462" s="583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106</v>
      </c>
      <c r="L462" s="35"/>
      <c r="M462" s="36" t="s">
        <v>107</v>
      </c>
      <c r="N462" s="36"/>
      <c r="O462" s="35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7"/>
      <c r="V462" s="37"/>
      <c r="W462" s="38" t="s">
        <v>70</v>
      </c>
      <c r="X462" s="56">
        <v>40</v>
      </c>
      <c r="Y462" s="53">
        <f t="shared" ref="Y462:Y468" si="75">IFERROR(IF(X462="",0,CEILING((X462/$H462),1)*$H462),"")</f>
        <v>42.24</v>
      </c>
      <c r="Z462" s="39">
        <f>IFERROR(IF(Y462=0,"",ROUNDUP(Y462/H462,0)*0.01196),"")</f>
        <v>9.5680000000000001E-2</v>
      </c>
      <c r="AA462" s="65"/>
      <c r="AB462" s="66"/>
      <c r="AC462" s="527" t="s">
        <v>711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42.727272727272727</v>
      </c>
      <c r="BN462" s="75">
        <f t="shared" ref="BN462:BN468" si="77">IFERROR(Y462*I462/H462,"0")</f>
        <v>45.12</v>
      </c>
      <c r="BO462" s="75">
        <f t="shared" ref="BO462:BO468" si="78">IFERROR(1/J462*(X462/H462),"0")</f>
        <v>7.2843822843822847E-2</v>
      </c>
      <c r="BP462" s="75">
        <f t="shared" ref="BP462:BP468" si="79">IFERROR(1/J462*(Y462/H462),"0")</f>
        <v>7.6923076923076927E-2</v>
      </c>
    </row>
    <row r="463" spans="1:68" ht="27" customHeight="1" x14ac:dyDescent="0.25">
      <c r="A463" s="60" t="s">
        <v>712</v>
      </c>
      <c r="B463" s="60" t="s">
        <v>713</v>
      </c>
      <c r="C463" s="34">
        <v>4301031350</v>
      </c>
      <c r="D463" s="582">
        <v>4680115883093</v>
      </c>
      <c r="E463" s="583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106</v>
      </c>
      <c r="L463" s="35"/>
      <c r="M463" s="36" t="s">
        <v>68</v>
      </c>
      <c r="N463" s="36"/>
      <c r="O463" s="35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7"/>
      <c r="V463" s="37"/>
      <c r="W463" s="38" t="s">
        <v>70</v>
      </c>
      <c r="X463" s="56">
        <v>0</v>
      </c>
      <c r="Y463" s="53">
        <f t="shared" si="75"/>
        <v>0</v>
      </c>
      <c r="Z463" s="39" t="str">
        <f>IFERROR(IF(Y463=0,"",ROUNDUP(Y463/H463,0)*0.01196),"")</f>
        <v/>
      </c>
      <c r="AA463" s="65"/>
      <c r="AB463" s="66"/>
      <c r="AC463" s="529" t="s">
        <v>714</v>
      </c>
      <c r="AG463" s="75"/>
      <c r="AJ463" s="79"/>
      <c r="AK463" s="79">
        <v>0</v>
      </c>
      <c r="BB463" s="530" t="s">
        <v>1</v>
      </c>
      <c r="BM463" s="75">
        <f t="shared" si="76"/>
        <v>0</v>
      </c>
      <c r="BN463" s="75">
        <f t="shared" si="77"/>
        <v>0</v>
      </c>
      <c r="BO463" s="75">
        <f t="shared" si="78"/>
        <v>0</v>
      </c>
      <c r="BP463" s="75">
        <f t="shared" si="79"/>
        <v>0</v>
      </c>
    </row>
    <row r="464" spans="1:68" ht="27" customHeight="1" x14ac:dyDescent="0.25">
      <c r="A464" s="60" t="s">
        <v>715</v>
      </c>
      <c r="B464" s="60" t="s">
        <v>716</v>
      </c>
      <c r="C464" s="34">
        <v>4301031353</v>
      </c>
      <c r="D464" s="582">
        <v>4680115883109</v>
      </c>
      <c r="E464" s="583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106</v>
      </c>
      <c r="L464" s="35"/>
      <c r="M464" s="36" t="s">
        <v>68</v>
      </c>
      <c r="N464" s="36"/>
      <c r="O464" s="35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7"/>
      <c r="V464" s="37"/>
      <c r="W464" s="38" t="s">
        <v>70</v>
      </c>
      <c r="X464" s="56">
        <v>0</v>
      </c>
      <c r="Y464" s="53">
        <f t="shared" si="75"/>
        <v>0</v>
      </c>
      <c r="Z464" s="39" t="str">
        <f>IFERROR(IF(Y464=0,"",ROUNDUP(Y464/H464,0)*0.01196),"")</f>
        <v/>
      </c>
      <c r="AA464" s="65"/>
      <c r="AB464" s="66"/>
      <c r="AC464" s="531" t="s">
        <v>717</v>
      </c>
      <c r="AG464" s="75"/>
      <c r="AJ464" s="79"/>
      <c r="AK464" s="79">
        <v>0</v>
      </c>
      <c r="BB464" s="532" t="s">
        <v>1</v>
      </c>
      <c r="BM464" s="75">
        <f t="shared" si="76"/>
        <v>0</v>
      </c>
      <c r="BN464" s="75">
        <f t="shared" si="77"/>
        <v>0</v>
      </c>
      <c r="BO464" s="75">
        <f t="shared" si="78"/>
        <v>0</v>
      </c>
      <c r="BP464" s="75">
        <f t="shared" si="79"/>
        <v>0</v>
      </c>
    </row>
    <row r="465" spans="1:68" ht="27" customHeight="1" x14ac:dyDescent="0.25">
      <c r="A465" s="60" t="s">
        <v>718</v>
      </c>
      <c r="B465" s="60" t="s">
        <v>719</v>
      </c>
      <c r="C465" s="34">
        <v>4301031351</v>
      </c>
      <c r="D465" s="582">
        <v>4680115882072</v>
      </c>
      <c r="E465" s="583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111</v>
      </c>
      <c r="L465" s="35"/>
      <c r="M465" s="36" t="s">
        <v>107</v>
      </c>
      <c r="N465" s="36"/>
      <c r="O465" s="35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7"/>
      <c r="V465" s="37"/>
      <c r="W465" s="38" t="s">
        <v>70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711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customHeight="1" x14ac:dyDescent="0.25">
      <c r="A466" s="60" t="s">
        <v>718</v>
      </c>
      <c r="B466" s="60" t="s">
        <v>720</v>
      </c>
      <c r="C466" s="34">
        <v>4301031419</v>
      </c>
      <c r="D466" s="582">
        <v>4680115882072</v>
      </c>
      <c r="E466" s="583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111</v>
      </c>
      <c r="L466" s="35"/>
      <c r="M466" s="36" t="s">
        <v>107</v>
      </c>
      <c r="N466" s="36"/>
      <c r="O466" s="35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7"/>
      <c r="V466" s="37"/>
      <c r="W466" s="38" t="s">
        <v>70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711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customHeight="1" x14ac:dyDescent="0.25">
      <c r="A467" s="60" t="s">
        <v>721</v>
      </c>
      <c r="B467" s="60" t="s">
        <v>722</v>
      </c>
      <c r="C467" s="34">
        <v>4301031418</v>
      </c>
      <c r="D467" s="582">
        <v>4680115882102</v>
      </c>
      <c r="E467" s="583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111</v>
      </c>
      <c r="L467" s="35"/>
      <c r="M467" s="36" t="s">
        <v>68</v>
      </c>
      <c r="N467" s="36"/>
      <c r="O467" s="35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7"/>
      <c r="V467" s="37"/>
      <c r="W467" s="38" t="s">
        <v>70</v>
      </c>
      <c r="X467" s="56">
        <v>18</v>
      </c>
      <c r="Y467" s="53">
        <f t="shared" si="75"/>
        <v>19.2</v>
      </c>
      <c r="Z467" s="39">
        <f>IFERROR(IF(Y467=0,"",ROUNDUP(Y467/H467,0)*0.00902),"")</f>
        <v>3.6080000000000001E-2</v>
      </c>
      <c r="AA467" s="65"/>
      <c r="AB467" s="66"/>
      <c r="AC467" s="537" t="s">
        <v>714</v>
      </c>
      <c r="AG467" s="75"/>
      <c r="AJ467" s="79"/>
      <c r="AK467" s="79">
        <v>0</v>
      </c>
      <c r="BB467" s="538" t="s">
        <v>1</v>
      </c>
      <c r="BM467" s="75">
        <f t="shared" si="76"/>
        <v>25.087500000000002</v>
      </c>
      <c r="BN467" s="75">
        <f t="shared" si="77"/>
        <v>26.76</v>
      </c>
      <c r="BO467" s="75">
        <f t="shared" si="78"/>
        <v>2.8409090909090912E-2</v>
      </c>
      <c r="BP467" s="75">
        <f t="shared" si="79"/>
        <v>3.0303030303030304E-2</v>
      </c>
    </row>
    <row r="468" spans="1:68" ht="27" customHeight="1" x14ac:dyDescent="0.25">
      <c r="A468" s="60" t="s">
        <v>723</v>
      </c>
      <c r="B468" s="60" t="s">
        <v>724</v>
      </c>
      <c r="C468" s="34">
        <v>4301031417</v>
      </c>
      <c r="D468" s="582">
        <v>4680115882096</v>
      </c>
      <c r="E468" s="583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111</v>
      </c>
      <c r="L468" s="35"/>
      <c r="M468" s="36" t="s">
        <v>68</v>
      </c>
      <c r="N468" s="36"/>
      <c r="O468" s="35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7"/>
      <c r="V468" s="37"/>
      <c r="W468" s="38" t="s">
        <v>70</v>
      </c>
      <c r="X468" s="56">
        <v>90</v>
      </c>
      <c r="Y468" s="53">
        <f t="shared" si="75"/>
        <v>91.2</v>
      </c>
      <c r="Z468" s="39">
        <f>IFERROR(IF(Y468=0,"",ROUNDUP(Y468/H468,0)*0.00902),"")</f>
        <v>0.17138</v>
      </c>
      <c r="AA468" s="65"/>
      <c r="AB468" s="66"/>
      <c r="AC468" s="539" t="s">
        <v>717</v>
      </c>
      <c r="AG468" s="75"/>
      <c r="AJ468" s="79"/>
      <c r="AK468" s="79">
        <v>0</v>
      </c>
      <c r="BB468" s="540" t="s">
        <v>1</v>
      </c>
      <c r="BM468" s="75">
        <f t="shared" si="76"/>
        <v>125.43750000000001</v>
      </c>
      <c r="BN468" s="75">
        <f t="shared" si="77"/>
        <v>127.11000000000001</v>
      </c>
      <c r="BO468" s="75">
        <f t="shared" si="78"/>
        <v>0.14204545454545456</v>
      </c>
      <c r="BP468" s="75">
        <f t="shared" si="79"/>
        <v>0.14393939393939395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72</v>
      </c>
      <c r="Q469" s="594"/>
      <c r="R469" s="594"/>
      <c r="S469" s="594"/>
      <c r="T469" s="594"/>
      <c r="U469" s="594"/>
      <c r="V469" s="595"/>
      <c r="W469" s="40" t="s">
        <v>73</v>
      </c>
      <c r="X469" s="41">
        <f>IFERROR(X462/H462,"0")+IFERROR(X463/H463,"0")+IFERROR(X464/H464,"0")+IFERROR(X465/H465,"0")+IFERROR(X466/H466,"0")+IFERROR(X467/H467,"0")+IFERROR(X468/H468,"0")</f>
        <v>30.075757575757574</v>
      </c>
      <c r="Y469" s="41">
        <f>IFERROR(Y462/H462,"0")+IFERROR(Y463/H463,"0")+IFERROR(Y464/H464,"0")+IFERROR(Y465/H465,"0")+IFERROR(Y466/H466,"0")+IFERROR(Y467/H467,"0")+IFERROR(Y468/H468,"0")</f>
        <v>31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0.30313999999999997</v>
      </c>
      <c r="AA469" s="64"/>
      <c r="AB469" s="64"/>
      <c r="AC469" s="64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72</v>
      </c>
      <c r="Q470" s="594"/>
      <c r="R470" s="594"/>
      <c r="S470" s="594"/>
      <c r="T470" s="594"/>
      <c r="U470" s="594"/>
      <c r="V470" s="595"/>
      <c r="W470" s="40" t="s">
        <v>70</v>
      </c>
      <c r="X470" s="41">
        <f>IFERROR(SUM(X462:X468),"0")</f>
        <v>148</v>
      </c>
      <c r="Y470" s="41">
        <f>IFERROR(SUM(Y462:Y468),"0")</f>
        <v>152.63999999999999</v>
      </c>
      <c r="Z470" s="40"/>
      <c r="AA470" s="64"/>
      <c r="AB470" s="64"/>
      <c r="AC470" s="64"/>
    </row>
    <row r="471" spans="1:68" ht="14.25" customHeight="1" x14ac:dyDescent="0.25">
      <c r="A471" s="587" t="s">
        <v>74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63"/>
      <c r="AB471" s="63"/>
      <c r="AC471" s="63"/>
    </row>
    <row r="472" spans="1:68" ht="16.5" customHeight="1" x14ac:dyDescent="0.25">
      <c r="A472" s="60" t="s">
        <v>725</v>
      </c>
      <c r="B472" s="60" t="s">
        <v>726</v>
      </c>
      <c r="C472" s="34">
        <v>4301051232</v>
      </c>
      <c r="D472" s="582">
        <v>4607091383409</v>
      </c>
      <c r="E472" s="583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106</v>
      </c>
      <c r="L472" s="35"/>
      <c r="M472" s="36" t="s">
        <v>78</v>
      </c>
      <c r="N472" s="36"/>
      <c r="O472" s="35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7"/>
      <c r="V472" s="37"/>
      <c r="W472" s="38" t="s">
        <v>70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727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customHeight="1" x14ac:dyDescent="0.25">
      <c r="A473" s="60" t="s">
        <v>728</v>
      </c>
      <c r="B473" s="60" t="s">
        <v>729</v>
      </c>
      <c r="C473" s="34">
        <v>4301051233</v>
      </c>
      <c r="D473" s="582">
        <v>4607091383416</v>
      </c>
      <c r="E473" s="583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106</v>
      </c>
      <c r="L473" s="35"/>
      <c r="M473" s="36" t="s">
        <v>78</v>
      </c>
      <c r="N473" s="36"/>
      <c r="O473" s="35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7"/>
      <c r="V473" s="37"/>
      <c r="W473" s="38" t="s">
        <v>70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730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731</v>
      </c>
      <c r="B474" s="60" t="s">
        <v>732</v>
      </c>
      <c r="C474" s="34">
        <v>4301051064</v>
      </c>
      <c r="D474" s="582">
        <v>4680115883536</v>
      </c>
      <c r="E474" s="583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77</v>
      </c>
      <c r="L474" s="35"/>
      <c r="M474" s="36" t="s">
        <v>78</v>
      </c>
      <c r="N474" s="36"/>
      <c r="O474" s="35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7"/>
      <c r="V474" s="37"/>
      <c r="W474" s="38" t="s">
        <v>70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733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72</v>
      </c>
      <c r="Q475" s="594"/>
      <c r="R475" s="594"/>
      <c r="S475" s="594"/>
      <c r="T475" s="594"/>
      <c r="U475" s="594"/>
      <c r="V475" s="595"/>
      <c r="W475" s="40" t="s">
        <v>73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72</v>
      </c>
      <c r="Q476" s="594"/>
      <c r="R476" s="594"/>
      <c r="S476" s="594"/>
      <c r="T476" s="594"/>
      <c r="U476" s="594"/>
      <c r="V476" s="595"/>
      <c r="W476" s="40" t="s">
        <v>70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customHeight="1" x14ac:dyDescent="0.2">
      <c r="A477" s="618" t="s">
        <v>734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52"/>
      <c r="AB477" s="52"/>
      <c r="AC477" s="52"/>
    </row>
    <row r="478" spans="1:68" ht="16.5" customHeight="1" x14ac:dyDescent="0.25">
      <c r="A478" s="635" t="s">
        <v>734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62"/>
      <c r="AB478" s="62"/>
      <c r="AC478" s="62"/>
    </row>
    <row r="479" spans="1:68" ht="14.25" customHeight="1" x14ac:dyDescent="0.25">
      <c r="A479" s="587" t="s">
        <v>103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63"/>
      <c r="AB479" s="63"/>
      <c r="AC479" s="63"/>
    </row>
    <row r="480" spans="1:68" ht="27" customHeight="1" x14ac:dyDescent="0.25">
      <c r="A480" s="60" t="s">
        <v>735</v>
      </c>
      <c r="B480" s="60" t="s">
        <v>736</v>
      </c>
      <c r="C480" s="34">
        <v>4301011763</v>
      </c>
      <c r="D480" s="582">
        <v>4640242181011</v>
      </c>
      <c r="E480" s="583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106</v>
      </c>
      <c r="L480" s="35"/>
      <c r="M480" s="36" t="s">
        <v>78</v>
      </c>
      <c r="N480" s="36"/>
      <c r="O480" s="35">
        <v>55</v>
      </c>
      <c r="P480" s="716" t="s">
        <v>737</v>
      </c>
      <c r="Q480" s="580"/>
      <c r="R480" s="580"/>
      <c r="S480" s="580"/>
      <c r="T480" s="581"/>
      <c r="U480" s="37"/>
      <c r="V480" s="37"/>
      <c r="W480" s="38" t="s">
        <v>70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738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739</v>
      </c>
      <c r="B481" s="60" t="s">
        <v>740</v>
      </c>
      <c r="C481" s="34">
        <v>4301011585</v>
      </c>
      <c r="D481" s="582">
        <v>4640242180441</v>
      </c>
      <c r="E481" s="583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106</v>
      </c>
      <c r="L481" s="35"/>
      <c r="M481" s="36" t="s">
        <v>107</v>
      </c>
      <c r="N481" s="36"/>
      <c r="O481" s="35">
        <v>50</v>
      </c>
      <c r="P481" s="697" t="s">
        <v>741</v>
      </c>
      <c r="Q481" s="580"/>
      <c r="R481" s="580"/>
      <c r="S481" s="580"/>
      <c r="T481" s="581"/>
      <c r="U481" s="37"/>
      <c r="V481" s="37"/>
      <c r="W481" s="38" t="s">
        <v>70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742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743</v>
      </c>
      <c r="B482" s="60" t="s">
        <v>744</v>
      </c>
      <c r="C482" s="34">
        <v>4301011584</v>
      </c>
      <c r="D482" s="582">
        <v>4640242180564</v>
      </c>
      <c r="E482" s="583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106</v>
      </c>
      <c r="L482" s="35"/>
      <c r="M482" s="36" t="s">
        <v>107</v>
      </c>
      <c r="N482" s="36"/>
      <c r="O482" s="35">
        <v>50</v>
      </c>
      <c r="P482" s="665" t="s">
        <v>745</v>
      </c>
      <c r="Q482" s="580"/>
      <c r="R482" s="580"/>
      <c r="S482" s="580"/>
      <c r="T482" s="581"/>
      <c r="U482" s="37"/>
      <c r="V482" s="37"/>
      <c r="W482" s="38" t="s">
        <v>70</v>
      </c>
      <c r="X482" s="56">
        <v>20</v>
      </c>
      <c r="Y482" s="53">
        <f>IFERROR(IF(X482="",0,CEILING((X482/$H482),1)*$H482),"")</f>
        <v>24</v>
      </c>
      <c r="Z482" s="39">
        <f>IFERROR(IF(Y482=0,"",ROUNDUP(Y482/H482,0)*0.01898),"")</f>
        <v>3.7960000000000001E-2</v>
      </c>
      <c r="AA482" s="65"/>
      <c r="AB482" s="66"/>
      <c r="AC482" s="551" t="s">
        <v>746</v>
      </c>
      <c r="AG482" s="75"/>
      <c r="AJ482" s="79"/>
      <c r="AK482" s="79">
        <v>0</v>
      </c>
      <c r="BB482" s="552" t="s">
        <v>1</v>
      </c>
      <c r="BM482" s="75">
        <f>IFERROR(X482*I482/H482,"0")</f>
        <v>20.725000000000001</v>
      </c>
      <c r="BN482" s="75">
        <f>IFERROR(Y482*I482/H482,"0")</f>
        <v>24.87</v>
      </c>
      <c r="BO482" s="75">
        <f>IFERROR(1/J482*(X482/H482),"0")</f>
        <v>2.6041666666666668E-2</v>
      </c>
      <c r="BP482" s="75">
        <f>IFERROR(1/J482*(Y482/H482),"0")</f>
        <v>3.125E-2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72</v>
      </c>
      <c r="Q483" s="594"/>
      <c r="R483" s="594"/>
      <c r="S483" s="594"/>
      <c r="T483" s="594"/>
      <c r="U483" s="594"/>
      <c r="V483" s="595"/>
      <c r="W483" s="40" t="s">
        <v>73</v>
      </c>
      <c r="X483" s="41">
        <f>IFERROR(X480/H480,"0")+IFERROR(X481/H481,"0")+IFERROR(X482/H482,"0")</f>
        <v>1.6666666666666667</v>
      </c>
      <c r="Y483" s="41">
        <f>IFERROR(Y480/H480,"0")+IFERROR(Y481/H481,"0")+IFERROR(Y482/H482,"0")</f>
        <v>2</v>
      </c>
      <c r="Z483" s="41">
        <f>IFERROR(IF(Z480="",0,Z480),"0")+IFERROR(IF(Z481="",0,Z481),"0")+IFERROR(IF(Z482="",0,Z482),"0")</f>
        <v>3.7960000000000001E-2</v>
      </c>
      <c r="AA483" s="64"/>
      <c r="AB483" s="64"/>
      <c r="AC483" s="64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72</v>
      </c>
      <c r="Q484" s="594"/>
      <c r="R484" s="594"/>
      <c r="S484" s="594"/>
      <c r="T484" s="594"/>
      <c r="U484" s="594"/>
      <c r="V484" s="595"/>
      <c r="W484" s="40" t="s">
        <v>70</v>
      </c>
      <c r="X484" s="41">
        <f>IFERROR(SUM(X480:X482),"0")</f>
        <v>20</v>
      </c>
      <c r="Y484" s="41">
        <f>IFERROR(SUM(Y480:Y482),"0")</f>
        <v>24</v>
      </c>
      <c r="Z484" s="40"/>
      <c r="AA484" s="64"/>
      <c r="AB484" s="64"/>
      <c r="AC484" s="64"/>
    </row>
    <row r="485" spans="1:68" ht="14.25" customHeight="1" x14ac:dyDescent="0.25">
      <c r="A485" s="587" t="s">
        <v>137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63"/>
      <c r="AB485" s="63"/>
      <c r="AC485" s="63"/>
    </row>
    <row r="486" spans="1:68" ht="27" customHeight="1" x14ac:dyDescent="0.25">
      <c r="A486" s="60" t="s">
        <v>747</v>
      </c>
      <c r="B486" s="60" t="s">
        <v>748</v>
      </c>
      <c r="C486" s="34">
        <v>4301020269</v>
      </c>
      <c r="D486" s="582">
        <v>4640242180519</v>
      </c>
      <c r="E486" s="583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106</v>
      </c>
      <c r="L486" s="35"/>
      <c r="M486" s="36" t="s">
        <v>78</v>
      </c>
      <c r="N486" s="36"/>
      <c r="O486" s="35">
        <v>50</v>
      </c>
      <c r="P486" s="884" t="s">
        <v>749</v>
      </c>
      <c r="Q486" s="580"/>
      <c r="R486" s="580"/>
      <c r="S486" s="580"/>
      <c r="T486" s="581"/>
      <c r="U486" s="37"/>
      <c r="V486" s="37"/>
      <c r="W486" s="38" t="s">
        <v>70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750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747</v>
      </c>
      <c r="B487" s="60" t="s">
        <v>751</v>
      </c>
      <c r="C487" s="34">
        <v>4301020400</v>
      </c>
      <c r="D487" s="582">
        <v>4640242180519</v>
      </c>
      <c r="E487" s="583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106</v>
      </c>
      <c r="L487" s="35"/>
      <c r="M487" s="36" t="s">
        <v>107</v>
      </c>
      <c r="N487" s="36"/>
      <c r="O487" s="35">
        <v>50</v>
      </c>
      <c r="P487" s="813" t="s">
        <v>752</v>
      </c>
      <c r="Q487" s="580"/>
      <c r="R487" s="580"/>
      <c r="S487" s="580"/>
      <c r="T487" s="581"/>
      <c r="U487" s="37"/>
      <c r="V487" s="37"/>
      <c r="W487" s="38" t="s">
        <v>70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753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754</v>
      </c>
      <c r="B488" s="60" t="s">
        <v>755</v>
      </c>
      <c r="C488" s="34">
        <v>4301020260</v>
      </c>
      <c r="D488" s="582">
        <v>4640242180526</v>
      </c>
      <c r="E488" s="583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106</v>
      </c>
      <c r="L488" s="35"/>
      <c r="M488" s="36" t="s">
        <v>107</v>
      </c>
      <c r="N488" s="36"/>
      <c r="O488" s="35">
        <v>50</v>
      </c>
      <c r="P488" s="844" t="s">
        <v>756</v>
      </c>
      <c r="Q488" s="580"/>
      <c r="R488" s="580"/>
      <c r="S488" s="580"/>
      <c r="T488" s="581"/>
      <c r="U488" s="37"/>
      <c r="V488" s="37"/>
      <c r="W488" s="38" t="s">
        <v>70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750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customHeight="1" x14ac:dyDescent="0.25">
      <c r="A489" s="60" t="s">
        <v>757</v>
      </c>
      <c r="B489" s="60" t="s">
        <v>758</v>
      </c>
      <c r="C489" s="34">
        <v>4301020295</v>
      </c>
      <c r="D489" s="582">
        <v>4640242181363</v>
      </c>
      <c r="E489" s="583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111</v>
      </c>
      <c r="L489" s="35"/>
      <c r="M489" s="36" t="s">
        <v>107</v>
      </c>
      <c r="N489" s="36"/>
      <c r="O489" s="35">
        <v>50</v>
      </c>
      <c r="P489" s="770" t="s">
        <v>759</v>
      </c>
      <c r="Q489" s="580"/>
      <c r="R489" s="580"/>
      <c r="S489" s="580"/>
      <c r="T489" s="581"/>
      <c r="U489" s="37"/>
      <c r="V489" s="37"/>
      <c r="W489" s="38" t="s">
        <v>70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760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72</v>
      </c>
      <c r="Q490" s="594"/>
      <c r="R490" s="594"/>
      <c r="S490" s="594"/>
      <c r="T490" s="594"/>
      <c r="U490" s="594"/>
      <c r="V490" s="595"/>
      <c r="W490" s="40" t="s">
        <v>73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72</v>
      </c>
      <c r="Q491" s="594"/>
      <c r="R491" s="594"/>
      <c r="S491" s="594"/>
      <c r="T491" s="594"/>
      <c r="U491" s="594"/>
      <c r="V491" s="595"/>
      <c r="W491" s="40" t="s">
        <v>70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customHeight="1" x14ac:dyDescent="0.25">
      <c r="A492" s="587" t="s">
        <v>64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63"/>
      <c r="AB492" s="63"/>
      <c r="AC492" s="63"/>
    </row>
    <row r="493" spans="1:68" ht="27" customHeight="1" x14ac:dyDescent="0.25">
      <c r="A493" s="60" t="s">
        <v>761</v>
      </c>
      <c r="B493" s="60" t="s">
        <v>762</v>
      </c>
      <c r="C493" s="34">
        <v>4301031280</v>
      </c>
      <c r="D493" s="582">
        <v>4640242180816</v>
      </c>
      <c r="E493" s="583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111</v>
      </c>
      <c r="L493" s="35"/>
      <c r="M493" s="36" t="s">
        <v>68</v>
      </c>
      <c r="N493" s="36"/>
      <c r="O493" s="35">
        <v>40</v>
      </c>
      <c r="P493" s="728" t="s">
        <v>763</v>
      </c>
      <c r="Q493" s="580"/>
      <c r="R493" s="580"/>
      <c r="S493" s="580"/>
      <c r="T493" s="581"/>
      <c r="U493" s="37"/>
      <c r="V493" s="37"/>
      <c r="W493" s="38" t="s">
        <v>70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764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765</v>
      </c>
      <c r="B494" s="60" t="s">
        <v>766</v>
      </c>
      <c r="C494" s="34">
        <v>4301031244</v>
      </c>
      <c r="D494" s="582">
        <v>4640242180595</v>
      </c>
      <c r="E494" s="583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111</v>
      </c>
      <c r="L494" s="35"/>
      <c r="M494" s="36" t="s">
        <v>68</v>
      </c>
      <c r="N494" s="36"/>
      <c r="O494" s="35">
        <v>40</v>
      </c>
      <c r="P494" s="695" t="s">
        <v>767</v>
      </c>
      <c r="Q494" s="580"/>
      <c r="R494" s="580"/>
      <c r="S494" s="580"/>
      <c r="T494" s="581"/>
      <c r="U494" s="37"/>
      <c r="V494" s="37"/>
      <c r="W494" s="38" t="s">
        <v>70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768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72</v>
      </c>
      <c r="Q495" s="594"/>
      <c r="R495" s="594"/>
      <c r="S495" s="594"/>
      <c r="T495" s="594"/>
      <c r="U495" s="594"/>
      <c r="V495" s="595"/>
      <c r="W495" s="40" t="s">
        <v>73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72</v>
      </c>
      <c r="Q496" s="594"/>
      <c r="R496" s="594"/>
      <c r="S496" s="594"/>
      <c r="T496" s="594"/>
      <c r="U496" s="594"/>
      <c r="V496" s="595"/>
      <c r="W496" s="40" t="s">
        <v>70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customHeight="1" x14ac:dyDescent="0.25">
      <c r="A497" s="587" t="s">
        <v>74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63"/>
      <c r="AB497" s="63"/>
      <c r="AC497" s="63"/>
    </row>
    <row r="498" spans="1:68" ht="27" customHeight="1" x14ac:dyDescent="0.25">
      <c r="A498" s="60" t="s">
        <v>769</v>
      </c>
      <c r="B498" s="60" t="s">
        <v>770</v>
      </c>
      <c r="C498" s="34">
        <v>4301052046</v>
      </c>
      <c r="D498" s="582">
        <v>4640242180533</v>
      </c>
      <c r="E498" s="583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106</v>
      </c>
      <c r="L498" s="35"/>
      <c r="M498" s="36" t="s">
        <v>93</v>
      </c>
      <c r="N498" s="36"/>
      <c r="O498" s="35">
        <v>45</v>
      </c>
      <c r="P498" s="700" t="s">
        <v>771</v>
      </c>
      <c r="Q498" s="580"/>
      <c r="R498" s="580"/>
      <c r="S498" s="580"/>
      <c r="T498" s="581"/>
      <c r="U498" s="37"/>
      <c r="V498" s="37"/>
      <c r="W498" s="38" t="s">
        <v>70</v>
      </c>
      <c r="X498" s="56">
        <v>600</v>
      </c>
      <c r="Y498" s="53">
        <f>IFERROR(IF(X498="",0,CEILING((X498/$H498),1)*$H498),"")</f>
        <v>603</v>
      </c>
      <c r="Z498" s="39">
        <f>IFERROR(IF(Y498=0,"",ROUNDUP(Y498/H498,0)*0.01898),"")</f>
        <v>1.27166</v>
      </c>
      <c r="AA498" s="65"/>
      <c r="AB498" s="66"/>
      <c r="AC498" s="565" t="s">
        <v>772</v>
      </c>
      <c r="AG498" s="75"/>
      <c r="AJ498" s="79"/>
      <c r="AK498" s="79">
        <v>0</v>
      </c>
      <c r="BB498" s="566" t="s">
        <v>1</v>
      </c>
      <c r="BM498" s="75">
        <f>IFERROR(X498*I498/H498,"0")</f>
        <v>634.59999999999991</v>
      </c>
      <c r="BN498" s="75">
        <f>IFERROR(Y498*I498/H498,"0")</f>
        <v>637.77300000000002</v>
      </c>
      <c r="BO498" s="75">
        <f>IFERROR(1/J498*(X498/H498),"0")</f>
        <v>1.0416666666666667</v>
      </c>
      <c r="BP498" s="75">
        <f>IFERROR(1/J498*(Y498/H498),"0")</f>
        <v>1.046875</v>
      </c>
    </row>
    <row r="499" spans="1:68" ht="27" customHeight="1" x14ac:dyDescent="0.25">
      <c r="A499" s="60" t="s">
        <v>769</v>
      </c>
      <c r="B499" s="60" t="s">
        <v>773</v>
      </c>
      <c r="C499" s="34">
        <v>4301051887</v>
      </c>
      <c r="D499" s="582">
        <v>4640242180533</v>
      </c>
      <c r="E499" s="583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106</v>
      </c>
      <c r="L499" s="35"/>
      <c r="M499" s="36" t="s">
        <v>78</v>
      </c>
      <c r="N499" s="36"/>
      <c r="O499" s="35">
        <v>45</v>
      </c>
      <c r="P499" s="899" t="s">
        <v>771</v>
      </c>
      <c r="Q499" s="580"/>
      <c r="R499" s="580"/>
      <c r="S499" s="580"/>
      <c r="T499" s="581"/>
      <c r="U499" s="37"/>
      <c r="V499" s="37"/>
      <c r="W499" s="38" t="s">
        <v>70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772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72</v>
      </c>
      <c r="Q500" s="594"/>
      <c r="R500" s="594"/>
      <c r="S500" s="594"/>
      <c r="T500" s="594"/>
      <c r="U500" s="594"/>
      <c r="V500" s="595"/>
      <c r="W500" s="40" t="s">
        <v>73</v>
      </c>
      <c r="X500" s="41">
        <f>IFERROR(X498/H498,"0")+IFERROR(X499/H499,"0")</f>
        <v>66.666666666666671</v>
      </c>
      <c r="Y500" s="41">
        <f>IFERROR(Y498/H498,"0")+IFERROR(Y499/H499,"0")</f>
        <v>67</v>
      </c>
      <c r="Z500" s="41">
        <f>IFERROR(IF(Z498="",0,Z498),"0")+IFERROR(IF(Z499="",0,Z499),"0")</f>
        <v>1.27166</v>
      </c>
      <c r="AA500" s="64"/>
      <c r="AB500" s="64"/>
      <c r="AC500" s="64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72</v>
      </c>
      <c r="Q501" s="594"/>
      <c r="R501" s="594"/>
      <c r="S501" s="594"/>
      <c r="T501" s="594"/>
      <c r="U501" s="594"/>
      <c r="V501" s="595"/>
      <c r="W501" s="40" t="s">
        <v>70</v>
      </c>
      <c r="X501" s="41">
        <f>IFERROR(SUM(X498:X499),"0")</f>
        <v>600</v>
      </c>
      <c r="Y501" s="41">
        <f>IFERROR(SUM(Y498:Y499),"0")</f>
        <v>603</v>
      </c>
      <c r="Z501" s="40"/>
      <c r="AA501" s="64"/>
      <c r="AB501" s="64"/>
      <c r="AC501" s="64"/>
    </row>
    <row r="502" spans="1:68" ht="14.25" customHeight="1" x14ac:dyDescent="0.25">
      <c r="A502" s="587" t="s">
        <v>172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63"/>
      <c r="AB502" s="63"/>
      <c r="AC502" s="63"/>
    </row>
    <row r="503" spans="1:68" ht="27" customHeight="1" x14ac:dyDescent="0.25">
      <c r="A503" s="60" t="s">
        <v>774</v>
      </c>
      <c r="B503" s="60" t="s">
        <v>775</v>
      </c>
      <c r="C503" s="34">
        <v>4301060485</v>
      </c>
      <c r="D503" s="582">
        <v>4640242180120</v>
      </c>
      <c r="E503" s="583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106</v>
      </c>
      <c r="L503" s="35"/>
      <c r="M503" s="36" t="s">
        <v>78</v>
      </c>
      <c r="N503" s="36"/>
      <c r="O503" s="35">
        <v>40</v>
      </c>
      <c r="P503" s="801" t="s">
        <v>776</v>
      </c>
      <c r="Q503" s="580"/>
      <c r="R503" s="580"/>
      <c r="S503" s="580"/>
      <c r="T503" s="581"/>
      <c r="U503" s="37"/>
      <c r="V503" s="37"/>
      <c r="W503" s="38" t="s">
        <v>70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777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774</v>
      </c>
      <c r="B504" s="60" t="s">
        <v>778</v>
      </c>
      <c r="C504" s="34">
        <v>4301060496</v>
      </c>
      <c r="D504" s="582">
        <v>4640242180120</v>
      </c>
      <c r="E504" s="583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106</v>
      </c>
      <c r="L504" s="35"/>
      <c r="M504" s="36" t="s">
        <v>93</v>
      </c>
      <c r="N504" s="36"/>
      <c r="O504" s="35">
        <v>40</v>
      </c>
      <c r="P504" s="789" t="s">
        <v>779</v>
      </c>
      <c r="Q504" s="580"/>
      <c r="R504" s="580"/>
      <c r="S504" s="580"/>
      <c r="T504" s="581"/>
      <c r="U504" s="37"/>
      <c r="V504" s="37"/>
      <c r="W504" s="38" t="s">
        <v>70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777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780</v>
      </c>
      <c r="B505" s="60" t="s">
        <v>781</v>
      </c>
      <c r="C505" s="34">
        <v>4301060486</v>
      </c>
      <c r="D505" s="582">
        <v>4640242180137</v>
      </c>
      <c r="E505" s="583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106</v>
      </c>
      <c r="L505" s="35"/>
      <c r="M505" s="36" t="s">
        <v>78</v>
      </c>
      <c r="N505" s="36"/>
      <c r="O505" s="35">
        <v>40</v>
      </c>
      <c r="P505" s="914" t="s">
        <v>782</v>
      </c>
      <c r="Q505" s="580"/>
      <c r="R505" s="580"/>
      <c r="S505" s="580"/>
      <c r="T505" s="581"/>
      <c r="U505" s="37"/>
      <c r="V505" s="37"/>
      <c r="W505" s="38" t="s">
        <v>70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783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780</v>
      </c>
      <c r="B506" s="60" t="s">
        <v>784</v>
      </c>
      <c r="C506" s="34">
        <v>4301060498</v>
      </c>
      <c r="D506" s="582">
        <v>4640242180137</v>
      </c>
      <c r="E506" s="583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106</v>
      </c>
      <c r="L506" s="35"/>
      <c r="M506" s="36" t="s">
        <v>93</v>
      </c>
      <c r="N506" s="36"/>
      <c r="O506" s="35">
        <v>40</v>
      </c>
      <c r="P506" s="794" t="s">
        <v>785</v>
      </c>
      <c r="Q506" s="580"/>
      <c r="R506" s="580"/>
      <c r="S506" s="580"/>
      <c r="T506" s="581"/>
      <c r="U506" s="37"/>
      <c r="V506" s="37"/>
      <c r="W506" s="38" t="s">
        <v>70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783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72</v>
      </c>
      <c r="Q507" s="594"/>
      <c r="R507" s="594"/>
      <c r="S507" s="594"/>
      <c r="T507" s="594"/>
      <c r="U507" s="594"/>
      <c r="V507" s="595"/>
      <c r="W507" s="40" t="s">
        <v>73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72</v>
      </c>
      <c r="Q508" s="594"/>
      <c r="R508" s="594"/>
      <c r="S508" s="594"/>
      <c r="T508" s="594"/>
      <c r="U508" s="594"/>
      <c r="V508" s="595"/>
      <c r="W508" s="40" t="s">
        <v>70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customHeight="1" x14ac:dyDescent="0.25">
      <c r="A509" s="635" t="s">
        <v>786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62"/>
      <c r="AB509" s="62"/>
      <c r="AC509" s="62"/>
    </row>
    <row r="510" spans="1:68" ht="14.25" customHeight="1" x14ac:dyDescent="0.25">
      <c r="A510" s="587" t="s">
        <v>137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63"/>
      <c r="AB510" s="63"/>
      <c r="AC510" s="63"/>
    </row>
    <row r="511" spans="1:68" ht="27" customHeight="1" x14ac:dyDescent="0.25">
      <c r="A511" s="60" t="s">
        <v>787</v>
      </c>
      <c r="B511" s="60" t="s">
        <v>788</v>
      </c>
      <c r="C511" s="34">
        <v>4301020314</v>
      </c>
      <c r="D511" s="582">
        <v>4640242180090</v>
      </c>
      <c r="E511" s="583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106</v>
      </c>
      <c r="L511" s="35"/>
      <c r="M511" s="36" t="s">
        <v>107</v>
      </c>
      <c r="N511" s="36"/>
      <c r="O511" s="35">
        <v>50</v>
      </c>
      <c r="P511" s="779" t="s">
        <v>789</v>
      </c>
      <c r="Q511" s="580"/>
      <c r="R511" s="580"/>
      <c r="S511" s="580"/>
      <c r="T511" s="581"/>
      <c r="U511" s="37"/>
      <c r="V511" s="37"/>
      <c r="W511" s="38" t="s">
        <v>70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790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72</v>
      </c>
      <c r="Q512" s="594"/>
      <c r="R512" s="594"/>
      <c r="S512" s="594"/>
      <c r="T512" s="594"/>
      <c r="U512" s="594"/>
      <c r="V512" s="595"/>
      <c r="W512" s="40" t="s">
        <v>73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72</v>
      </c>
      <c r="Q513" s="594"/>
      <c r="R513" s="594"/>
      <c r="S513" s="594"/>
      <c r="T513" s="594"/>
      <c r="U513" s="594"/>
      <c r="V513" s="595"/>
      <c r="W513" s="40" t="s">
        <v>70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791</v>
      </c>
      <c r="Q514" s="585"/>
      <c r="R514" s="585"/>
      <c r="S514" s="585"/>
      <c r="T514" s="585"/>
      <c r="U514" s="585"/>
      <c r="V514" s="586"/>
      <c r="W514" s="40" t="s">
        <v>70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17590.900000000001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17754.030000000002</v>
      </c>
      <c r="Z514" s="40"/>
      <c r="AA514" s="64"/>
      <c r="AB514" s="64"/>
      <c r="AC514" s="64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792</v>
      </c>
      <c r="Q515" s="585"/>
      <c r="R515" s="585"/>
      <c r="S515" s="585"/>
      <c r="T515" s="585"/>
      <c r="U515" s="585"/>
      <c r="V515" s="586"/>
      <c r="W515" s="40" t="s">
        <v>70</v>
      </c>
      <c r="X515" s="41">
        <f>IFERROR(SUM(BM22:BM511),"0")</f>
        <v>18617.894687895114</v>
      </c>
      <c r="Y515" s="41">
        <f>IFERROR(SUM(BN22:BN511),"0")</f>
        <v>18791.377999999997</v>
      </c>
      <c r="Z515" s="40"/>
      <c r="AA515" s="64"/>
      <c r="AB515" s="64"/>
      <c r="AC515" s="64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793</v>
      </c>
      <c r="Q516" s="585"/>
      <c r="R516" s="585"/>
      <c r="S516" s="585"/>
      <c r="T516" s="585"/>
      <c r="U516" s="585"/>
      <c r="V516" s="586"/>
      <c r="W516" s="40" t="s">
        <v>794</v>
      </c>
      <c r="X516" s="42">
        <f>ROUNDUP(SUM(BO22:BO511),0)</f>
        <v>31</v>
      </c>
      <c r="Y516" s="42">
        <f>ROUNDUP(SUM(BP22:BP511),0)</f>
        <v>31</v>
      </c>
      <c r="Z516" s="40"/>
      <c r="AA516" s="64"/>
      <c r="AB516" s="64"/>
      <c r="AC516" s="64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795</v>
      </c>
      <c r="Q517" s="585"/>
      <c r="R517" s="585"/>
      <c r="S517" s="585"/>
      <c r="T517" s="585"/>
      <c r="U517" s="585"/>
      <c r="V517" s="586"/>
      <c r="W517" s="40" t="s">
        <v>70</v>
      </c>
      <c r="X517" s="41">
        <f>GrossWeightTotal+PalletQtyTotal*25</f>
        <v>19392.894687895114</v>
      </c>
      <c r="Y517" s="41">
        <f>GrossWeightTotalR+PalletQtyTotalR*25</f>
        <v>19566.377999999997</v>
      </c>
      <c r="Z517" s="40"/>
      <c r="AA517" s="64"/>
      <c r="AB517" s="64"/>
      <c r="AC517" s="64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796</v>
      </c>
      <c r="Q518" s="585"/>
      <c r="R518" s="585"/>
      <c r="S518" s="585"/>
      <c r="T518" s="585"/>
      <c r="U518" s="585"/>
      <c r="V518" s="586"/>
      <c r="W518" s="40" t="s">
        <v>794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3469.8426260840047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3501</v>
      </c>
      <c r="Z518" s="40"/>
      <c r="AA518" s="64"/>
      <c r="AB518" s="64"/>
      <c r="AC518" s="64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797</v>
      </c>
      <c r="Q519" s="585"/>
      <c r="R519" s="585"/>
      <c r="S519" s="585"/>
      <c r="T519" s="585"/>
      <c r="U519" s="585"/>
      <c r="V519" s="586"/>
      <c r="W519" s="43" t="s">
        <v>798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35.583519999999993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799</v>
      </c>
      <c r="B521" s="80" t="s">
        <v>63</v>
      </c>
      <c r="C521" s="630" t="s">
        <v>101</v>
      </c>
      <c r="D521" s="725"/>
      <c r="E521" s="725"/>
      <c r="F521" s="725"/>
      <c r="G521" s="725"/>
      <c r="H521" s="726"/>
      <c r="I521" s="630" t="s">
        <v>261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555</v>
      </c>
      <c r="U521" s="726"/>
      <c r="V521" s="630" t="s">
        <v>612</v>
      </c>
      <c r="W521" s="725"/>
      <c r="X521" s="725"/>
      <c r="Y521" s="726"/>
      <c r="Z521" s="80" t="s">
        <v>671</v>
      </c>
      <c r="AA521" s="630" t="s">
        <v>734</v>
      </c>
      <c r="AB521" s="726"/>
      <c r="AC521" s="9"/>
      <c r="AF521" s="1"/>
    </row>
    <row r="522" spans="1:32" ht="14.25" customHeight="1" thickTop="1" x14ac:dyDescent="0.2">
      <c r="A522" s="875" t="s">
        <v>800</v>
      </c>
      <c r="B522" s="630" t="s">
        <v>63</v>
      </c>
      <c r="C522" s="630" t="s">
        <v>102</v>
      </c>
      <c r="D522" s="630" t="s">
        <v>119</v>
      </c>
      <c r="E522" s="630" t="s">
        <v>179</v>
      </c>
      <c r="F522" s="630" t="s">
        <v>202</v>
      </c>
      <c r="G522" s="630" t="s">
        <v>237</v>
      </c>
      <c r="H522" s="630" t="s">
        <v>101</v>
      </c>
      <c r="I522" s="630" t="s">
        <v>262</v>
      </c>
      <c r="J522" s="630" t="s">
        <v>302</v>
      </c>
      <c r="K522" s="630" t="s">
        <v>363</v>
      </c>
      <c r="L522" s="630" t="s">
        <v>406</v>
      </c>
      <c r="M522" s="630" t="s">
        <v>422</v>
      </c>
      <c r="N522" s="1"/>
      <c r="O522" s="630" t="s">
        <v>435</v>
      </c>
      <c r="P522" s="630" t="s">
        <v>445</v>
      </c>
      <c r="Q522" s="630" t="s">
        <v>452</v>
      </c>
      <c r="R522" s="630" t="s">
        <v>457</v>
      </c>
      <c r="S522" s="630" t="s">
        <v>545</v>
      </c>
      <c r="T522" s="630" t="s">
        <v>556</v>
      </c>
      <c r="U522" s="630" t="s">
        <v>590</v>
      </c>
      <c r="V522" s="630" t="s">
        <v>613</v>
      </c>
      <c r="W522" s="630" t="s">
        <v>645</v>
      </c>
      <c r="X522" s="630" t="s">
        <v>663</v>
      </c>
      <c r="Y522" s="630" t="s">
        <v>667</v>
      </c>
      <c r="Z522" s="630" t="s">
        <v>671</v>
      </c>
      <c r="AA522" s="630" t="s">
        <v>734</v>
      </c>
      <c r="AB522" s="630" t="s">
        <v>786</v>
      </c>
      <c r="AC522" s="9"/>
      <c r="AF522" s="1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1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9"/>
      <c r="AF523" s="1"/>
    </row>
    <row r="524" spans="1:32" ht="18" customHeight="1" thickTop="1" thickBot="1" x14ac:dyDescent="0.25">
      <c r="A524" s="44" t="s">
        <v>801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431.20000000000005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1162.8000000000002</v>
      </c>
      <c r="E524" s="50">
        <f>IFERROR(Y89*1,"0")+IFERROR(Y90*1,"0")+IFERROR(Y91*1,"0")+IFERROR(Y95*1,"0")+IFERROR(Y96*1,"0")+IFERROR(Y97*1,"0")+IFERROR(Y98*1,"0")+IFERROR(Y99*1,"0")+IFERROR(Y100*1,"0")</f>
        <v>1590.3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2001.6</v>
      </c>
      <c r="G524" s="50">
        <f>IFERROR(Y132*1,"0")+IFERROR(Y133*1,"0")+IFERROR(Y137*1,"0")+IFERROR(Y138*1,"0")+IFERROR(Y142*1,"0")+IFERROR(Y143*1,"0")</f>
        <v>194.48000000000002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501.9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1718.3999999999999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189.27999999999997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343.19999999999993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813.15</v>
      </c>
      <c r="S524" s="50">
        <f>IFERROR(Y342*1,"0")+IFERROR(Y343*1,"0")+IFERROR(Y344*1,"0")</f>
        <v>772.80000000000007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6311</v>
      </c>
      <c r="U524" s="50">
        <f>IFERROR(Y375*1,"0")+IFERROR(Y376*1,"0")+IFERROR(Y377*1,"0")+IFERROR(Y378*1,"0")+IFERROR(Y382*1,"0")+IFERROR(Y386*1,"0")+IFERROR(Y387*1,"0")+IFERROR(Y391*1,"0")</f>
        <v>54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166.2</v>
      </c>
      <c r="W524" s="50">
        <f>IFERROR(Y416*1,"0")+IFERROR(Y417*1,"0")+IFERROR(Y421*1,"0")+IFERROR(Y422*1,"0")+IFERROR(Y423*1,"0")+IFERROR(Y424*1,"0")</f>
        <v>0</v>
      </c>
      <c r="X524" s="50">
        <f>IFERROR(Y429*1,"0")</f>
        <v>20.399999999999999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856.32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627</v>
      </c>
      <c r="AB524" s="50">
        <f>IFERROR(Y511*1,"0")</f>
        <v>0</v>
      </c>
      <c r="AC524" s="9"/>
      <c r="AF524" s="1"/>
    </row>
  </sheetData>
  <sheetProtection algorithmName="SHA-512" hashValue="Rjg/iRRzZ49Fts8zBLHL3Lw+T/GDgzyb1ZQXnGV4npON1lIm12ZBx2pw1YenkpBEy32qGbFt11GgxQ3D3OdVcw==" saltValue="oF7RMLVrbwuccgSaqhl1P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1" t="s">
        <v>803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804</v>
      </c>
      <c r="D6" s="51" t="s">
        <v>805</v>
      </c>
      <c r="E6" s="51"/>
    </row>
    <row r="8" spans="2:8" x14ac:dyDescent="0.2">
      <c r="B8" s="51" t="s">
        <v>19</v>
      </c>
      <c r="C8" s="51" t="s">
        <v>804</v>
      </c>
      <c r="D8" s="51"/>
      <c r="E8" s="51"/>
    </row>
    <row r="10" spans="2:8" x14ac:dyDescent="0.2">
      <c r="B10" s="51" t="s">
        <v>806</v>
      </c>
      <c r="C10" s="51"/>
      <c r="D10" s="51"/>
      <c r="E10" s="51"/>
    </row>
    <row r="11" spans="2:8" x14ac:dyDescent="0.2">
      <c r="B11" s="51" t="s">
        <v>807</v>
      </c>
      <c r="C11" s="51"/>
      <c r="D11" s="51"/>
      <c r="E11" s="51"/>
    </row>
    <row r="12" spans="2:8" x14ac:dyDescent="0.2">
      <c r="B12" s="51" t="s">
        <v>808</v>
      </c>
      <c r="C12" s="51"/>
      <c r="D12" s="51"/>
      <c r="E12" s="51"/>
    </row>
    <row r="13" spans="2:8" x14ac:dyDescent="0.2">
      <c r="B13" s="51" t="s">
        <v>809</v>
      </c>
      <c r="C13" s="51"/>
      <c r="D13" s="51"/>
      <c r="E13" s="51"/>
    </row>
    <row r="14" spans="2:8" x14ac:dyDescent="0.2">
      <c r="B14" s="51" t="s">
        <v>810</v>
      </c>
      <c r="C14" s="51"/>
      <c r="D14" s="51"/>
      <c r="E14" s="51"/>
    </row>
    <row r="15" spans="2:8" x14ac:dyDescent="0.2">
      <c r="B15" s="51" t="s">
        <v>811</v>
      </c>
      <c r="C15" s="51"/>
      <c r="D15" s="51"/>
      <c r="E15" s="51"/>
    </row>
    <row r="16" spans="2:8" x14ac:dyDescent="0.2">
      <c r="B16" s="51" t="s">
        <v>812</v>
      </c>
      <c r="C16" s="51"/>
      <c r="D16" s="51"/>
      <c r="E16" s="51"/>
    </row>
    <row r="17" spans="2:5" x14ac:dyDescent="0.2">
      <c r="B17" s="51" t="s">
        <v>813</v>
      </c>
      <c r="C17" s="51"/>
      <c r="D17" s="51"/>
      <c r="E17" s="51"/>
    </row>
    <row r="18" spans="2:5" x14ac:dyDescent="0.2">
      <c r="B18" s="51" t="s">
        <v>814</v>
      </c>
      <c r="C18" s="51"/>
      <c r="D18" s="51"/>
      <c r="E18" s="51"/>
    </row>
    <row r="19" spans="2:5" x14ac:dyDescent="0.2">
      <c r="B19" s="51" t="s">
        <v>815</v>
      </c>
      <c r="C19" s="51"/>
      <c r="D19" s="51"/>
      <c r="E19" s="51"/>
    </row>
    <row r="20" spans="2:5" x14ac:dyDescent="0.2">
      <c r="B20" s="51" t="s">
        <v>816</v>
      </c>
      <c r="C20" s="51"/>
      <c r="D20" s="51"/>
      <c r="E20" s="51"/>
    </row>
  </sheetData>
  <sheetProtection algorithmName="SHA-512" hashValue="AZDzN8abzon/kAKopkTugJvRbiXLdFMFm2o8I/W9YEXfk2o8LhLW30CY8xvttutUkfJibQMX0UY8cV44jbRdLA==" saltValue="0NVnE9cCkQs0GvpObvm6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2025-06-13T09:44:13Z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