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бланки для завода\2025\06,25\11,06,25 на 13,06,25 КИ\"/>
    </mc:Choice>
  </mc:AlternateContent>
  <xr:revisionPtr revIDLastSave="0" documentId="13_ncr:1_{ECA956EA-5353-4DD8-BB4E-E9EF53C0E4B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24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L524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Z154" i="1" l="1"/>
  <c r="BN154" i="1"/>
  <c r="Z213" i="1"/>
  <c r="BN213" i="1"/>
  <c r="Z387" i="1"/>
  <c r="BN387" i="1"/>
  <c r="Z451" i="1"/>
  <c r="BN451" i="1"/>
  <c r="Z30" i="1"/>
  <c r="BN30" i="1"/>
  <c r="Z77" i="1"/>
  <c r="BN77" i="1"/>
  <c r="Z106" i="1"/>
  <c r="BN106" i="1"/>
  <c r="Z133" i="1"/>
  <c r="BN133" i="1"/>
  <c r="Z170" i="1"/>
  <c r="BN170" i="1"/>
  <c r="Z201" i="1"/>
  <c r="BN201" i="1"/>
  <c r="Z228" i="1"/>
  <c r="BN228" i="1"/>
  <c r="Z314" i="1"/>
  <c r="BN314" i="1"/>
  <c r="Z335" i="1"/>
  <c r="BN335" i="1"/>
  <c r="Z360" i="1"/>
  <c r="BN360" i="1"/>
  <c r="Z403" i="1"/>
  <c r="BN403" i="1"/>
  <c r="Z444" i="1"/>
  <c r="BN444" i="1"/>
  <c r="Z467" i="1"/>
  <c r="BN467" i="1"/>
  <c r="BP197" i="1"/>
  <c r="BN197" i="1"/>
  <c r="Z197" i="1"/>
  <c r="BP221" i="1"/>
  <c r="BN221" i="1"/>
  <c r="Z221" i="1"/>
  <c r="Z222" i="1" s="1"/>
  <c r="BP259" i="1"/>
  <c r="BN259" i="1"/>
  <c r="Z259" i="1"/>
  <c r="BP306" i="1"/>
  <c r="BN306" i="1"/>
  <c r="Z306" i="1"/>
  <c r="BP327" i="1"/>
  <c r="BN327" i="1"/>
  <c r="Z327" i="1"/>
  <c r="BP329" i="1"/>
  <c r="BN329" i="1"/>
  <c r="Z329" i="1"/>
  <c r="BP354" i="1"/>
  <c r="BN354" i="1"/>
  <c r="Z354" i="1"/>
  <c r="BP399" i="1"/>
  <c r="BN399" i="1"/>
  <c r="Z399" i="1"/>
  <c r="X524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63" i="1"/>
  <c r="BN463" i="1"/>
  <c r="Z463" i="1"/>
  <c r="BP494" i="1"/>
  <c r="BN494" i="1"/>
  <c r="Z494" i="1"/>
  <c r="X515" i="1"/>
  <c r="X518" i="1"/>
  <c r="Z26" i="1"/>
  <c r="BN26" i="1"/>
  <c r="Z55" i="1"/>
  <c r="BN55" i="1"/>
  <c r="Z69" i="1"/>
  <c r="BN69" i="1"/>
  <c r="Y80" i="1"/>
  <c r="Z83" i="1"/>
  <c r="BN83" i="1"/>
  <c r="Y86" i="1"/>
  <c r="E524" i="1"/>
  <c r="Z97" i="1"/>
  <c r="BN97" i="1"/>
  <c r="Z112" i="1"/>
  <c r="BN112" i="1"/>
  <c r="Y115" i="1"/>
  <c r="Z122" i="1"/>
  <c r="BN122" i="1"/>
  <c r="Z143" i="1"/>
  <c r="BN143" i="1"/>
  <c r="Z166" i="1"/>
  <c r="BN166" i="1"/>
  <c r="BP176" i="1"/>
  <c r="BN176" i="1"/>
  <c r="Z176" i="1"/>
  <c r="BP209" i="1"/>
  <c r="BN209" i="1"/>
  <c r="Z209" i="1"/>
  <c r="BP232" i="1"/>
  <c r="BN232" i="1"/>
  <c r="Z232" i="1"/>
  <c r="Y291" i="1"/>
  <c r="Y290" i="1"/>
  <c r="BP289" i="1"/>
  <c r="BN289" i="1"/>
  <c r="Z289" i="1"/>
  <c r="Z290" i="1" s="1"/>
  <c r="BP294" i="1"/>
  <c r="BN294" i="1"/>
  <c r="Z294" i="1"/>
  <c r="BP322" i="1"/>
  <c r="BN322" i="1"/>
  <c r="Z322" i="1"/>
  <c r="BP328" i="1"/>
  <c r="BN328" i="1"/>
  <c r="Z328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Y496" i="1"/>
  <c r="Y495" i="1"/>
  <c r="BP493" i="1"/>
  <c r="BN493" i="1"/>
  <c r="Z493" i="1"/>
  <c r="Y179" i="1"/>
  <c r="M524" i="1"/>
  <c r="Y332" i="1"/>
  <c r="BP331" i="1"/>
  <c r="BN331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B524" i="1"/>
  <c r="X516" i="1"/>
  <c r="X514" i="1"/>
  <c r="Y32" i="1"/>
  <c r="Z28" i="1"/>
  <c r="BN28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4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4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Y173" i="1"/>
  <c r="Z168" i="1"/>
  <c r="BN168" i="1"/>
  <c r="Z172" i="1"/>
  <c r="BN172" i="1"/>
  <c r="Y180" i="1"/>
  <c r="Z178" i="1"/>
  <c r="BN178" i="1"/>
  <c r="Z193" i="1"/>
  <c r="BN193" i="1"/>
  <c r="Y206" i="1"/>
  <c r="Z199" i="1"/>
  <c r="BN199" i="1"/>
  <c r="Z203" i="1"/>
  <c r="BN203" i="1"/>
  <c r="Y218" i="1"/>
  <c r="Z211" i="1"/>
  <c r="BN211" i="1"/>
  <c r="Z215" i="1"/>
  <c r="BN215" i="1"/>
  <c r="Z226" i="1"/>
  <c r="BN226" i="1"/>
  <c r="Z230" i="1"/>
  <c r="BN230" i="1"/>
  <c r="Z236" i="1"/>
  <c r="BN236" i="1"/>
  <c r="BP236" i="1"/>
  <c r="Y239" i="1"/>
  <c r="Z241" i="1"/>
  <c r="BN241" i="1"/>
  <c r="BP241" i="1"/>
  <c r="Y244" i="1"/>
  <c r="Y253" i="1"/>
  <c r="Z248" i="1"/>
  <c r="BN248" i="1"/>
  <c r="Z257" i="1"/>
  <c r="BN257" i="1"/>
  <c r="Z266" i="1"/>
  <c r="BN266" i="1"/>
  <c r="Z274" i="1"/>
  <c r="BN274" i="1"/>
  <c r="Z296" i="1"/>
  <c r="BN296" i="1"/>
  <c r="Z304" i="1"/>
  <c r="BN304" i="1"/>
  <c r="Z308" i="1"/>
  <c r="BN308" i="1"/>
  <c r="Z316" i="1"/>
  <c r="BN316" i="1"/>
  <c r="Y333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W524" i="1"/>
  <c r="BP416" i="1"/>
  <c r="BN416" i="1"/>
  <c r="Z416" i="1"/>
  <c r="BP442" i="1"/>
  <c r="BN442" i="1"/>
  <c r="Z442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9" i="1"/>
  <c r="S524" i="1"/>
  <c r="Y362" i="1"/>
  <c r="Y379" i="1"/>
  <c r="Y426" i="1"/>
  <c r="H9" i="1"/>
  <c r="A10" i="1"/>
  <c r="Z22" i="1"/>
  <c r="Z23" i="1" s="1"/>
  <c r="BN22" i="1"/>
  <c r="BP22" i="1"/>
  <c r="Y23" i="1"/>
  <c r="Y33" i="1"/>
  <c r="Y37" i="1"/>
  <c r="Z42" i="1"/>
  <c r="BN42" i="1"/>
  <c r="Y45" i="1"/>
  <c r="BP54" i="1"/>
  <c r="BN54" i="1"/>
  <c r="Z54" i="1"/>
  <c r="BP62" i="1"/>
  <c r="BN62" i="1"/>
  <c r="Z62" i="1"/>
  <c r="BP70" i="1"/>
  <c r="BN70" i="1"/>
  <c r="Z70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Y49" i="1"/>
  <c r="D524" i="1"/>
  <c r="Y59" i="1"/>
  <c r="BP52" i="1"/>
  <c r="BN52" i="1"/>
  <c r="Z52" i="1"/>
  <c r="BP56" i="1"/>
  <c r="BN56" i="1"/>
  <c r="Z56" i="1"/>
  <c r="BP64" i="1"/>
  <c r="BN64" i="1"/>
  <c r="Z64" i="1"/>
  <c r="Y66" i="1"/>
  <c r="Y72" i="1"/>
  <c r="Y71" i="1"/>
  <c r="BP68" i="1"/>
  <c r="BN68" i="1"/>
  <c r="Z68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BN127" i="1"/>
  <c r="BP127" i="1"/>
  <c r="Z132" i="1"/>
  <c r="Z134" i="1" s="1"/>
  <c r="BN132" i="1"/>
  <c r="BP132" i="1"/>
  <c r="Y135" i="1"/>
  <c r="Z138" i="1"/>
  <c r="BN138" i="1"/>
  <c r="BP138" i="1"/>
  <c r="Z142" i="1"/>
  <c r="BN142" i="1"/>
  <c r="BP142" i="1"/>
  <c r="Y145" i="1"/>
  <c r="H524" i="1"/>
  <c r="Y150" i="1"/>
  <c r="Z153" i="1"/>
  <c r="BN153" i="1"/>
  <c r="BP153" i="1"/>
  <c r="I524" i="1"/>
  <c r="Y162" i="1"/>
  <c r="Z165" i="1"/>
  <c r="BN165" i="1"/>
  <c r="BP165" i="1"/>
  <c r="Z167" i="1"/>
  <c r="BN167" i="1"/>
  <c r="Z169" i="1"/>
  <c r="BN169" i="1"/>
  <c r="Z171" i="1"/>
  <c r="BN171" i="1"/>
  <c r="Z177" i="1"/>
  <c r="BN177" i="1"/>
  <c r="BP177" i="1"/>
  <c r="J524" i="1"/>
  <c r="Z188" i="1"/>
  <c r="Z189" i="1" s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BP229" i="1"/>
  <c r="BN229" i="1"/>
  <c r="Z229" i="1"/>
  <c r="Y93" i="1"/>
  <c r="Y109" i="1"/>
  <c r="Y134" i="1"/>
  <c r="Y223" i="1"/>
  <c r="BP220" i="1"/>
  <c r="BN220" i="1"/>
  <c r="Y222" i="1"/>
  <c r="Y233" i="1"/>
  <c r="BP227" i="1"/>
  <c r="BN227" i="1"/>
  <c r="Z227" i="1"/>
  <c r="BP231" i="1"/>
  <c r="BN231" i="1"/>
  <c r="Z231" i="1"/>
  <c r="K524" i="1"/>
  <c r="Y234" i="1"/>
  <c r="Z237" i="1"/>
  <c r="BN237" i="1"/>
  <c r="BP237" i="1"/>
  <c r="Z242" i="1"/>
  <c r="BN242" i="1"/>
  <c r="BP242" i="1"/>
  <c r="Z246" i="1"/>
  <c r="BN246" i="1"/>
  <c r="BP246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262" i="1"/>
  <c r="Y270" i="1"/>
  <c r="Y277" i="1"/>
  <c r="Y282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7" i="1"/>
  <c r="BN487" i="1"/>
  <c r="Z487" i="1"/>
  <c r="BP489" i="1"/>
  <c r="BN489" i="1"/>
  <c r="Z489" i="1"/>
  <c r="Y491" i="1"/>
  <c r="Y500" i="1"/>
  <c r="BP498" i="1"/>
  <c r="BN498" i="1"/>
  <c r="Z498" i="1"/>
  <c r="Q524" i="1"/>
  <c r="U524" i="1"/>
  <c r="Y524" i="1"/>
  <c r="R524" i="1"/>
  <c r="Y300" i="1"/>
  <c r="Z336" i="1"/>
  <c r="Z338" i="1" s="1"/>
  <c r="BN336" i="1"/>
  <c r="Z343" i="1"/>
  <c r="BN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Z365" i="1"/>
  <c r="BN365" i="1"/>
  <c r="BP365" i="1"/>
  <c r="Z376" i="1"/>
  <c r="BN376" i="1"/>
  <c r="Z378" i="1"/>
  <c r="BN378" i="1"/>
  <c r="Z382" i="1"/>
  <c r="Z383" i="1" s="1"/>
  <c r="BN382" i="1"/>
  <c r="BP382" i="1"/>
  <c r="Z386" i="1"/>
  <c r="Z388" i="1" s="1"/>
  <c r="BN386" i="1"/>
  <c r="BP386" i="1"/>
  <c r="V524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BN410" i="1"/>
  <c r="BP410" i="1"/>
  <c r="Z417" i="1"/>
  <c r="BN417" i="1"/>
  <c r="Y418" i="1"/>
  <c r="Z421" i="1"/>
  <c r="BN421" i="1"/>
  <c r="BP421" i="1"/>
  <c r="Z423" i="1"/>
  <c r="BN423" i="1"/>
  <c r="Y431" i="1"/>
  <c r="Z524" i="1"/>
  <c r="Y453" i="1"/>
  <c r="Z441" i="1"/>
  <c r="BN441" i="1"/>
  <c r="Z443" i="1"/>
  <c r="BN443" i="1"/>
  <c r="Z445" i="1"/>
  <c r="BN445" i="1"/>
  <c r="Z447" i="1"/>
  <c r="BN447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238" i="1" l="1"/>
  <c r="Z495" i="1"/>
  <c r="Z412" i="1"/>
  <c r="Z345" i="1"/>
  <c r="Z332" i="1"/>
  <c r="Z144" i="1"/>
  <c r="Z115" i="1"/>
  <c r="Z418" i="1"/>
  <c r="Z300" i="1"/>
  <c r="Z243" i="1"/>
  <c r="Z173" i="1"/>
  <c r="Z139" i="1"/>
  <c r="Z123" i="1"/>
  <c r="Z101" i="1"/>
  <c r="Z71" i="1"/>
  <c r="Z58" i="1"/>
  <c r="Z44" i="1"/>
  <c r="X517" i="1"/>
  <c r="Z453" i="1"/>
  <c r="Z379" i="1"/>
  <c r="Z357" i="1"/>
  <c r="Z65" i="1"/>
  <c r="Z490" i="1"/>
  <c r="Z407" i="1"/>
  <c r="Z367" i="1"/>
  <c r="Z318" i="1"/>
  <c r="Z276" i="1"/>
  <c r="Z269" i="1"/>
  <c r="Z261" i="1"/>
  <c r="Z252" i="1"/>
  <c r="Z233" i="1"/>
  <c r="Z205" i="1"/>
  <c r="Z194" i="1"/>
  <c r="Z179" i="1"/>
  <c r="Z155" i="1"/>
  <c r="Z128" i="1"/>
  <c r="Z109" i="1"/>
  <c r="Z80" i="1"/>
  <c r="Z32" i="1"/>
  <c r="Z507" i="1"/>
  <c r="Z483" i="1"/>
  <c r="Z469" i="1"/>
  <c r="Z425" i="1"/>
  <c r="Z500" i="1"/>
  <c r="Z459" i="1"/>
  <c r="Z310" i="1"/>
  <c r="Z217" i="1"/>
  <c r="Z92" i="1"/>
  <c r="Y518" i="1"/>
  <c r="Y515" i="1"/>
  <c r="Z475" i="1"/>
  <c r="Z324" i="1"/>
  <c r="Y514" i="1"/>
  <c r="Y516" i="1"/>
  <c r="Z519" i="1" l="1"/>
  <c r="Y517" i="1"/>
</calcChain>
</file>

<file path=xl/sharedStrings.xml><?xml version="1.0" encoding="utf-8"?>
<sst xmlns="http://schemas.openxmlformats.org/spreadsheetml/2006/main" count="2307" uniqueCount="818">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</sst>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30" t="s">
        <v>0</v>
      </c>
      <c r="E1" s="618"/>
      <c r="F1" s="618"/>
      <c r="G1" s="12" t="s">
        <v>1</v>
      </c>
      <c r="H1" s="830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894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85" t="s">
        <v>8</v>
      </c>
      <c r="B5" s="617"/>
      <c r="C5" s="605"/>
      <c r="D5" s="678"/>
      <c r="E5" s="680"/>
      <c r="F5" s="645" t="s">
        <v>9</v>
      </c>
      <c r="G5" s="605"/>
      <c r="H5" s="678" t="s">
        <v>817</v>
      </c>
      <c r="I5" s="679"/>
      <c r="J5" s="679"/>
      <c r="K5" s="679"/>
      <c r="L5" s="679"/>
      <c r="M5" s="680"/>
      <c r="N5" s="58"/>
      <c r="P5" s="24" t="s">
        <v>10</v>
      </c>
      <c r="Q5" s="621">
        <v>45821</v>
      </c>
      <c r="R5" s="622"/>
      <c r="T5" s="756" t="s">
        <v>11</v>
      </c>
      <c r="U5" s="635"/>
      <c r="V5" s="758" t="s">
        <v>12</v>
      </c>
      <c r="W5" s="622"/>
      <c r="AB5" s="51"/>
      <c r="AC5" s="51"/>
      <c r="AD5" s="51"/>
      <c r="AE5" s="51"/>
    </row>
    <row r="6" spans="1:32" s="569" customFormat="1" ht="24" customHeight="1" x14ac:dyDescent="0.2">
      <c r="A6" s="785" t="s">
        <v>13</v>
      </c>
      <c r="B6" s="617"/>
      <c r="C6" s="605"/>
      <c r="D6" s="682" t="s">
        <v>14</v>
      </c>
      <c r="E6" s="683"/>
      <c r="F6" s="683"/>
      <c r="G6" s="683"/>
      <c r="H6" s="683"/>
      <c r="I6" s="683"/>
      <c r="J6" s="683"/>
      <c r="K6" s="683"/>
      <c r="L6" s="683"/>
      <c r="M6" s="622"/>
      <c r="N6" s="59"/>
      <c r="P6" s="24" t="s">
        <v>15</v>
      </c>
      <c r="Q6" s="629" t="str">
        <f>IF(Q5=0," ",CHOOSE(WEEKDAY(Q5,2),"Понедельник","Вторник","Среда","Четверг","Пятница","Суббота","Воскресенье"))</f>
        <v>Пятница</v>
      </c>
      <c r="R6" s="588"/>
      <c r="T6" s="748" t="s">
        <v>16</v>
      </c>
      <c r="U6" s="635"/>
      <c r="V6" s="699" t="s">
        <v>17</v>
      </c>
      <c r="W6" s="700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61" t="str">
        <f>IFERROR(VLOOKUP(DeliveryAddress,Table,3,0),1)</f>
        <v>1</v>
      </c>
      <c r="E7" s="862"/>
      <c r="F7" s="862"/>
      <c r="G7" s="862"/>
      <c r="H7" s="862"/>
      <c r="I7" s="862"/>
      <c r="J7" s="862"/>
      <c r="K7" s="862"/>
      <c r="L7" s="862"/>
      <c r="M7" s="762"/>
      <c r="N7" s="60"/>
      <c r="P7" s="24"/>
      <c r="Q7" s="42"/>
      <c r="R7" s="42"/>
      <c r="T7" s="583"/>
      <c r="U7" s="635"/>
      <c r="V7" s="701"/>
      <c r="W7" s="702"/>
      <c r="AB7" s="51"/>
      <c r="AC7" s="51"/>
      <c r="AD7" s="51"/>
      <c r="AE7" s="51"/>
    </row>
    <row r="8" spans="1:32" s="569" customFormat="1" ht="25.5" customHeight="1" x14ac:dyDescent="0.2">
      <c r="A8" s="607" t="s">
        <v>18</v>
      </c>
      <c r="B8" s="585"/>
      <c r="C8" s="586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761">
        <v>0.375</v>
      </c>
      <c r="R8" s="762"/>
      <c r="T8" s="583"/>
      <c r="U8" s="635"/>
      <c r="V8" s="701"/>
      <c r="W8" s="702"/>
      <c r="AB8" s="51"/>
      <c r="AC8" s="51"/>
      <c r="AD8" s="51"/>
      <c r="AE8" s="51"/>
    </row>
    <row r="9" spans="1:32" s="569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660"/>
      <c r="E9" s="66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661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1"/>
      <c r="L9" s="661"/>
      <c r="M9" s="661"/>
      <c r="N9" s="567"/>
      <c r="P9" s="26" t="s">
        <v>21</v>
      </c>
      <c r="Q9" s="809"/>
      <c r="R9" s="647"/>
      <c r="T9" s="583"/>
      <c r="U9" s="635"/>
      <c r="V9" s="703"/>
      <c r="W9" s="704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660"/>
      <c r="E10" s="66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711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49"/>
      <c r="R10" s="750"/>
      <c r="U10" s="24" t="s">
        <v>23</v>
      </c>
      <c r="V10" s="887" t="s">
        <v>24</v>
      </c>
      <c r="W10" s="700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1"/>
      <c r="R11" s="622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6" t="s">
        <v>29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05"/>
      <c r="N12" s="62"/>
      <c r="P12" s="24" t="s">
        <v>30</v>
      </c>
      <c r="Q12" s="761"/>
      <c r="R12" s="762"/>
      <c r="S12" s="23"/>
      <c r="U12" s="24"/>
      <c r="V12" s="618"/>
      <c r="W12" s="583"/>
      <c r="AB12" s="51"/>
      <c r="AC12" s="51"/>
      <c r="AD12" s="51"/>
      <c r="AE12" s="51"/>
    </row>
    <row r="13" spans="1:32" s="569" customFormat="1" ht="23.25" customHeight="1" x14ac:dyDescent="0.2">
      <c r="A13" s="736" t="s">
        <v>31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05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6" t="s">
        <v>33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37" t="s">
        <v>34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05"/>
      <c r="N15" s="63"/>
      <c r="P15" s="818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9"/>
      <c r="Q16" s="819"/>
      <c r="R16" s="819"/>
      <c r="S16" s="819"/>
      <c r="T16" s="8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799" t="s">
        <v>38</v>
      </c>
      <c r="D17" s="590" t="s">
        <v>39</v>
      </c>
      <c r="E17" s="591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834"/>
      <c r="R17" s="834"/>
      <c r="S17" s="834"/>
      <c r="T17" s="591"/>
      <c r="U17" s="604" t="s">
        <v>51</v>
      </c>
      <c r="V17" s="605"/>
      <c r="W17" s="590" t="s">
        <v>52</v>
      </c>
      <c r="X17" s="590" t="s">
        <v>53</v>
      </c>
      <c r="Y17" s="602" t="s">
        <v>54</v>
      </c>
      <c r="Z17" s="692" t="s">
        <v>55</v>
      </c>
      <c r="AA17" s="639" t="s">
        <v>56</v>
      </c>
      <c r="AB17" s="639" t="s">
        <v>57</v>
      </c>
      <c r="AC17" s="639" t="s">
        <v>58</v>
      </c>
      <c r="AD17" s="639" t="s">
        <v>59</v>
      </c>
      <c r="AE17" s="640"/>
      <c r="AF17" s="641"/>
      <c r="AG17" s="66"/>
      <c r="BD17" s="65" t="s">
        <v>60</v>
      </c>
    </row>
    <row r="18" spans="1:68" ht="14.25" customHeight="1" x14ac:dyDescent="0.2">
      <c r="A18" s="600"/>
      <c r="B18" s="600"/>
      <c r="C18" s="600"/>
      <c r="D18" s="592"/>
      <c r="E18" s="593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2"/>
      <c r="Q18" s="835"/>
      <c r="R18" s="835"/>
      <c r="S18" s="835"/>
      <c r="T18" s="593"/>
      <c r="U18" s="67" t="s">
        <v>61</v>
      </c>
      <c r="V18" s="67" t="s">
        <v>62</v>
      </c>
      <c r="W18" s="600"/>
      <c r="X18" s="600"/>
      <c r="Y18" s="603"/>
      <c r="Z18" s="693"/>
      <c r="AA18" s="694"/>
      <c r="AB18" s="694"/>
      <c r="AC18" s="694"/>
      <c r="AD18" s="642"/>
      <c r="AE18" s="643"/>
      <c r="AF18" s="644"/>
      <c r="AG18" s="66"/>
      <c r="BD18" s="65"/>
    </row>
    <row r="19" spans="1:68" ht="27.75" hidden="1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hidden="1" customHeight="1" x14ac:dyDescent="0.25">
      <c r="A20" s="61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8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8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9"/>
      <c r="P23" s="584" t="s">
        <v>72</v>
      </c>
      <c r="Q23" s="585"/>
      <c r="R23" s="585"/>
      <c r="S23" s="585"/>
      <c r="T23" s="585"/>
      <c r="U23" s="585"/>
      <c r="V23" s="586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9"/>
      <c r="P24" s="584" t="s">
        <v>72</v>
      </c>
      <c r="Q24" s="585"/>
      <c r="R24" s="585"/>
      <c r="S24" s="585"/>
      <c r="T24" s="585"/>
      <c r="U24" s="585"/>
      <c r="V24" s="586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8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8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9"/>
      <c r="P32" s="584" t="s">
        <v>72</v>
      </c>
      <c r="Q32" s="585"/>
      <c r="R32" s="585"/>
      <c r="S32" s="585"/>
      <c r="T32" s="585"/>
      <c r="U32" s="585"/>
      <c r="V32" s="586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9"/>
      <c r="P33" s="584" t="s">
        <v>72</v>
      </c>
      <c r="Q33" s="585"/>
      <c r="R33" s="585"/>
      <c r="S33" s="585"/>
      <c r="T33" s="585"/>
      <c r="U33" s="585"/>
      <c r="V33" s="586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8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9"/>
      <c r="P36" s="584" t="s">
        <v>72</v>
      </c>
      <c r="Q36" s="585"/>
      <c r="R36" s="585"/>
      <c r="S36" s="585"/>
      <c r="T36" s="585"/>
      <c r="U36" s="585"/>
      <c r="V36" s="586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9"/>
      <c r="P37" s="584" t="s">
        <v>72</v>
      </c>
      <c r="Q37" s="585"/>
      <c r="R37" s="585"/>
      <c r="S37" s="585"/>
      <c r="T37" s="585"/>
      <c r="U37" s="585"/>
      <c r="V37" s="586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hidden="1" customHeight="1" x14ac:dyDescent="0.25">
      <c r="A39" s="61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680</v>
      </c>
      <c r="Y42" s="576">
        <f>IFERROR(IF(X42="",0,CEILING((X42/$H42),1)*$H42),"")</f>
        <v>680</v>
      </c>
      <c r="Z42" s="36">
        <f>IFERROR(IF(Y42=0,"",ROUNDUP(Y42/H42,0)*0.00902),"")</f>
        <v>1.5334000000000001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715.7</v>
      </c>
      <c r="BN42" s="64">
        <f>IFERROR(Y42*I42/H42,"0")</f>
        <v>715.7</v>
      </c>
      <c r="BO42" s="64">
        <f>IFERROR(1/J42*(X42/H42),"0")</f>
        <v>1.2878787878787878</v>
      </c>
      <c r="BP42" s="64">
        <f>IFERROR(1/J42*(Y42/H42),"0")</f>
        <v>1.2878787878787878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9"/>
      <c r="P44" s="584" t="s">
        <v>72</v>
      </c>
      <c r="Q44" s="585"/>
      <c r="R44" s="585"/>
      <c r="S44" s="585"/>
      <c r="T44" s="585"/>
      <c r="U44" s="585"/>
      <c r="V44" s="586"/>
      <c r="W44" s="37" t="s">
        <v>73</v>
      </c>
      <c r="X44" s="577">
        <f>IFERROR(X41/H41,"0")+IFERROR(X42/H42,"0")+IFERROR(X43/H43,"0")</f>
        <v>170</v>
      </c>
      <c r="Y44" s="577">
        <f>IFERROR(Y41/H41,"0")+IFERROR(Y42/H42,"0")+IFERROR(Y43/H43,"0")</f>
        <v>170</v>
      </c>
      <c r="Z44" s="577">
        <f>IFERROR(IF(Z41="",0,Z41),"0")+IFERROR(IF(Z42="",0,Z42),"0")+IFERROR(IF(Z43="",0,Z43),"0")</f>
        <v>1.5334000000000001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9"/>
      <c r="P45" s="584" t="s">
        <v>72</v>
      </c>
      <c r="Q45" s="585"/>
      <c r="R45" s="585"/>
      <c r="S45" s="585"/>
      <c r="T45" s="585"/>
      <c r="U45" s="585"/>
      <c r="V45" s="586"/>
      <c r="W45" s="37" t="s">
        <v>70</v>
      </c>
      <c r="X45" s="577">
        <f>IFERROR(SUM(X41:X43),"0")</f>
        <v>680</v>
      </c>
      <c r="Y45" s="577">
        <f>IFERROR(SUM(Y41:Y43),"0")</f>
        <v>680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8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9"/>
      <c r="P48" s="584" t="s">
        <v>72</v>
      </c>
      <c r="Q48" s="585"/>
      <c r="R48" s="585"/>
      <c r="S48" s="585"/>
      <c r="T48" s="585"/>
      <c r="U48" s="585"/>
      <c r="V48" s="586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9"/>
      <c r="P49" s="584" t="s">
        <v>72</v>
      </c>
      <c r="Q49" s="585"/>
      <c r="R49" s="585"/>
      <c r="S49" s="585"/>
      <c r="T49" s="585"/>
      <c r="U49" s="585"/>
      <c r="V49" s="586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1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832.5</v>
      </c>
      <c r="Y57" s="576">
        <f t="shared" si="6"/>
        <v>832.5</v>
      </c>
      <c r="Z57" s="36">
        <f>IFERROR(IF(Y57=0,"",ROUNDUP(Y57/H57,0)*0.00902),"")</f>
        <v>1.6687000000000001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871.34999999999991</v>
      </c>
      <c r="BN57" s="64">
        <f t="shared" si="8"/>
        <v>871.34999999999991</v>
      </c>
      <c r="BO57" s="64">
        <f t="shared" si="9"/>
        <v>1.4015151515151516</v>
      </c>
      <c r="BP57" s="64">
        <f t="shared" si="10"/>
        <v>1.4015151515151516</v>
      </c>
    </row>
    <row r="58" spans="1:68" x14ac:dyDescent="0.2">
      <c r="A58" s="598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9"/>
      <c r="P58" s="584" t="s">
        <v>72</v>
      </c>
      <c r="Q58" s="585"/>
      <c r="R58" s="585"/>
      <c r="S58" s="585"/>
      <c r="T58" s="585"/>
      <c r="U58" s="585"/>
      <c r="V58" s="586"/>
      <c r="W58" s="37" t="s">
        <v>73</v>
      </c>
      <c r="X58" s="577">
        <f>IFERROR(X52/H52,"0")+IFERROR(X53/H53,"0")+IFERROR(X54/H54,"0")+IFERROR(X55/H55,"0")+IFERROR(X56/H56,"0")+IFERROR(X57/H57,"0")</f>
        <v>185</v>
      </c>
      <c r="Y58" s="577">
        <f>IFERROR(Y52/H52,"0")+IFERROR(Y53/H53,"0")+IFERROR(Y54/H54,"0")+IFERROR(Y55/H55,"0")+IFERROR(Y56/H56,"0")+IFERROR(Y57/H57,"0")</f>
        <v>185</v>
      </c>
      <c r="Z58" s="577">
        <f>IFERROR(IF(Z52="",0,Z52),"0")+IFERROR(IF(Z53="",0,Z53),"0")+IFERROR(IF(Z54="",0,Z54),"0")+IFERROR(IF(Z55="",0,Z55),"0")+IFERROR(IF(Z56="",0,Z56),"0")+IFERROR(IF(Z57="",0,Z57),"0")</f>
        <v>1.6687000000000001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9"/>
      <c r="P59" s="584" t="s">
        <v>72</v>
      </c>
      <c r="Q59" s="585"/>
      <c r="R59" s="585"/>
      <c r="S59" s="585"/>
      <c r="T59" s="585"/>
      <c r="U59" s="585"/>
      <c r="V59" s="586"/>
      <c r="W59" s="37" t="s">
        <v>70</v>
      </c>
      <c r="X59" s="577">
        <f>IFERROR(SUM(X52:X57),"0")</f>
        <v>832.5</v>
      </c>
      <c r="Y59" s="577">
        <f>IFERROR(SUM(Y52:Y57),"0")</f>
        <v>832.5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8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9"/>
      <c r="P65" s="584" t="s">
        <v>72</v>
      </c>
      <c r="Q65" s="585"/>
      <c r="R65" s="585"/>
      <c r="S65" s="585"/>
      <c r="T65" s="585"/>
      <c r="U65" s="585"/>
      <c r="V65" s="586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9"/>
      <c r="P66" s="584" t="s">
        <v>72</v>
      </c>
      <c r="Q66" s="585"/>
      <c r="R66" s="585"/>
      <c r="S66" s="585"/>
      <c r="T66" s="585"/>
      <c r="U66" s="585"/>
      <c r="V66" s="586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8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9"/>
      <c r="P71" s="584" t="s">
        <v>72</v>
      </c>
      <c r="Q71" s="585"/>
      <c r="R71" s="585"/>
      <c r="S71" s="585"/>
      <c r="T71" s="585"/>
      <c r="U71" s="585"/>
      <c r="V71" s="586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9"/>
      <c r="P72" s="584" t="s">
        <v>72</v>
      </c>
      <c r="Q72" s="585"/>
      <c r="R72" s="585"/>
      <c r="S72" s="585"/>
      <c r="T72" s="585"/>
      <c r="U72" s="585"/>
      <c r="V72" s="586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8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9"/>
      <c r="P80" s="584" t="s">
        <v>72</v>
      </c>
      <c r="Q80" s="585"/>
      <c r="R80" s="585"/>
      <c r="S80" s="585"/>
      <c r="T80" s="585"/>
      <c r="U80" s="585"/>
      <c r="V80" s="586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9"/>
      <c r="P81" s="584" t="s">
        <v>72</v>
      </c>
      <c r="Q81" s="585"/>
      <c r="R81" s="585"/>
      <c r="S81" s="585"/>
      <c r="T81" s="585"/>
      <c r="U81" s="585"/>
      <c r="V81" s="586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8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9"/>
      <c r="P85" s="584" t="s">
        <v>72</v>
      </c>
      <c r="Q85" s="585"/>
      <c r="R85" s="585"/>
      <c r="S85" s="585"/>
      <c r="T85" s="585"/>
      <c r="U85" s="585"/>
      <c r="V85" s="586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9"/>
      <c r="P86" s="584" t="s">
        <v>72</v>
      </c>
      <c r="Q86" s="585"/>
      <c r="R86" s="585"/>
      <c r="S86" s="585"/>
      <c r="T86" s="585"/>
      <c r="U86" s="585"/>
      <c r="V86" s="586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1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279</v>
      </c>
      <c r="Y91" s="576">
        <f>IFERROR(IF(X91="",0,CEILING((X91/$H91),1)*$H91),"")</f>
        <v>279</v>
      </c>
      <c r="Z91" s="36">
        <f>IFERROR(IF(Y91=0,"",ROUNDUP(Y91/H91,0)*0.00902),"")</f>
        <v>0.55923999999999996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292.02</v>
      </c>
      <c r="BN91" s="64">
        <f>IFERROR(Y91*I91/H91,"0")</f>
        <v>292.02</v>
      </c>
      <c r="BO91" s="64">
        <f>IFERROR(1/J91*(X91/H91),"0")</f>
        <v>0.46969696969696972</v>
      </c>
      <c r="BP91" s="64">
        <f>IFERROR(1/J91*(Y91/H91),"0")</f>
        <v>0.46969696969696972</v>
      </c>
    </row>
    <row r="92" spans="1:68" x14ac:dyDescent="0.2">
      <c r="A92" s="598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9"/>
      <c r="P92" s="584" t="s">
        <v>72</v>
      </c>
      <c r="Q92" s="585"/>
      <c r="R92" s="585"/>
      <c r="S92" s="585"/>
      <c r="T92" s="585"/>
      <c r="U92" s="585"/>
      <c r="V92" s="586"/>
      <c r="W92" s="37" t="s">
        <v>73</v>
      </c>
      <c r="X92" s="577">
        <f>IFERROR(X89/H89,"0")+IFERROR(X90/H90,"0")+IFERROR(X91/H91,"0")</f>
        <v>62</v>
      </c>
      <c r="Y92" s="577">
        <f>IFERROR(Y89/H89,"0")+IFERROR(Y90/H90,"0")+IFERROR(Y91/H91,"0")</f>
        <v>62</v>
      </c>
      <c r="Z92" s="577">
        <f>IFERROR(IF(Z89="",0,Z89),"0")+IFERROR(IF(Z90="",0,Z90),"0")+IFERROR(IF(Z91="",0,Z91),"0")</f>
        <v>0.55923999999999996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9"/>
      <c r="P93" s="584" t="s">
        <v>72</v>
      </c>
      <c r="Q93" s="585"/>
      <c r="R93" s="585"/>
      <c r="S93" s="585"/>
      <c r="T93" s="585"/>
      <c r="U93" s="585"/>
      <c r="V93" s="586"/>
      <c r="W93" s="37" t="s">
        <v>70</v>
      </c>
      <c r="X93" s="577">
        <f>IFERROR(SUM(X89:X91),"0")</f>
        <v>279</v>
      </c>
      <c r="Y93" s="577">
        <f>IFERROR(SUM(Y89:Y91),"0")</f>
        <v>279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4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164.7</v>
      </c>
      <c r="Y99" s="576">
        <f t="shared" si="16"/>
        <v>164.70000000000002</v>
      </c>
      <c r="Z99" s="36">
        <f>IFERROR(IF(Y99=0,"",ROUNDUP(Y99/H99,0)*0.00651),"")</f>
        <v>0.39711000000000002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180.07199999999997</v>
      </c>
      <c r="BN99" s="64">
        <f t="shared" si="18"/>
        <v>180.072</v>
      </c>
      <c r="BO99" s="64">
        <f t="shared" si="19"/>
        <v>0.33516483516483514</v>
      </c>
      <c r="BP99" s="64">
        <f t="shared" si="20"/>
        <v>0.3351648351648352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9"/>
      <c r="P101" s="584" t="s">
        <v>72</v>
      </c>
      <c r="Q101" s="585"/>
      <c r="R101" s="585"/>
      <c r="S101" s="585"/>
      <c r="T101" s="585"/>
      <c r="U101" s="585"/>
      <c r="V101" s="586"/>
      <c r="W101" s="37" t="s">
        <v>73</v>
      </c>
      <c r="X101" s="577">
        <f>IFERROR(X95/H95,"0")+IFERROR(X96/H96,"0")+IFERROR(X97/H97,"0")+IFERROR(X98/H98,"0")+IFERROR(X99/H99,"0")+IFERROR(X100/H100,"0")</f>
        <v>60.999999999999993</v>
      </c>
      <c r="Y101" s="577">
        <f>IFERROR(Y95/H95,"0")+IFERROR(Y96/H96,"0")+IFERROR(Y97/H97,"0")+IFERROR(Y98/H98,"0")+IFERROR(Y99/H99,"0")+IFERROR(Y100/H100,"0")</f>
        <v>61</v>
      </c>
      <c r="Z101" s="577">
        <f>IFERROR(IF(Z95="",0,Z95),"0")+IFERROR(IF(Z96="",0,Z96),"0")+IFERROR(IF(Z97="",0,Z97),"0")+IFERROR(IF(Z98="",0,Z98),"0")+IFERROR(IF(Z99="",0,Z99),"0")+IFERROR(IF(Z100="",0,Z100),"0")</f>
        <v>0.39711000000000002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9"/>
      <c r="P102" s="584" t="s">
        <v>72</v>
      </c>
      <c r="Q102" s="585"/>
      <c r="R102" s="585"/>
      <c r="S102" s="585"/>
      <c r="T102" s="585"/>
      <c r="U102" s="585"/>
      <c r="V102" s="586"/>
      <c r="W102" s="37" t="s">
        <v>70</v>
      </c>
      <c r="X102" s="577">
        <f>IFERROR(SUM(X95:X100),"0")</f>
        <v>164.7</v>
      </c>
      <c r="Y102" s="577">
        <f>IFERROR(SUM(Y95:Y100),"0")</f>
        <v>164.70000000000002</v>
      </c>
      <c r="Z102" s="37"/>
      <c r="AA102" s="578"/>
      <c r="AB102" s="578"/>
      <c r="AC102" s="578"/>
    </row>
    <row r="103" spans="1:68" ht="16.5" hidden="1" customHeight="1" x14ac:dyDescent="0.25">
      <c r="A103" s="61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288</v>
      </c>
      <c r="Y107" s="576">
        <f>IFERROR(IF(X107="",0,CEILING((X107/$H107),1)*$H107),"")</f>
        <v>288</v>
      </c>
      <c r="Z107" s="36">
        <f>IFERROR(IF(Y107=0,"",ROUNDUP(Y107/H107,0)*0.00902),"")</f>
        <v>0.57728000000000002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301.44</v>
      </c>
      <c r="BN107" s="64">
        <f>IFERROR(Y107*I107/H107,"0")</f>
        <v>301.44</v>
      </c>
      <c r="BO107" s="64">
        <f>IFERROR(1/J107*(X107/H107),"0")</f>
        <v>0.48484848484848486</v>
      </c>
      <c r="BP107" s="64">
        <f>IFERROR(1/J107*(Y107/H107),"0")</f>
        <v>0.48484848484848486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9"/>
      <c r="P109" s="584" t="s">
        <v>72</v>
      </c>
      <c r="Q109" s="585"/>
      <c r="R109" s="585"/>
      <c r="S109" s="585"/>
      <c r="T109" s="585"/>
      <c r="U109" s="585"/>
      <c r="V109" s="586"/>
      <c r="W109" s="37" t="s">
        <v>73</v>
      </c>
      <c r="X109" s="577">
        <f>IFERROR(X105/H105,"0")+IFERROR(X106/H106,"0")+IFERROR(X107/H107,"0")+IFERROR(X108/H108,"0")</f>
        <v>64</v>
      </c>
      <c r="Y109" s="577">
        <f>IFERROR(Y105/H105,"0")+IFERROR(Y106/H106,"0")+IFERROR(Y107/H107,"0")+IFERROR(Y108/H108,"0")</f>
        <v>64</v>
      </c>
      <c r="Z109" s="577">
        <f>IFERROR(IF(Z105="",0,Z105),"0")+IFERROR(IF(Z106="",0,Z106),"0")+IFERROR(IF(Z107="",0,Z107),"0")+IFERROR(IF(Z108="",0,Z108),"0")</f>
        <v>0.57728000000000002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9"/>
      <c r="P110" s="584" t="s">
        <v>72</v>
      </c>
      <c r="Q110" s="585"/>
      <c r="R110" s="585"/>
      <c r="S110" s="585"/>
      <c r="T110" s="585"/>
      <c r="U110" s="585"/>
      <c r="V110" s="586"/>
      <c r="W110" s="37" t="s">
        <v>70</v>
      </c>
      <c r="X110" s="577">
        <f>IFERROR(SUM(X105:X108),"0")</f>
        <v>288</v>
      </c>
      <c r="Y110" s="577">
        <f>IFERROR(SUM(Y105:Y108),"0")</f>
        <v>288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8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9"/>
      <c r="P115" s="584" t="s">
        <v>72</v>
      </c>
      <c r="Q115" s="585"/>
      <c r="R115" s="585"/>
      <c r="S115" s="585"/>
      <c r="T115" s="585"/>
      <c r="U115" s="585"/>
      <c r="V115" s="586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9"/>
      <c r="P116" s="584" t="s">
        <v>72</v>
      </c>
      <c r="Q116" s="585"/>
      <c r="R116" s="585"/>
      <c r="S116" s="585"/>
      <c r="T116" s="585"/>
      <c r="U116" s="585"/>
      <c r="V116" s="586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9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5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850.5</v>
      </c>
      <c r="Y121" s="576">
        <f>IFERROR(IF(X121="",0,CEILING((X121/$H121),1)*$H121),"")</f>
        <v>850.5</v>
      </c>
      <c r="Z121" s="36">
        <f>IFERROR(IF(Y121=0,"",ROUNDUP(Y121/H121,0)*0.00651),"")</f>
        <v>2.0506500000000001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929.87999999999988</v>
      </c>
      <c r="BN121" s="64">
        <f>IFERROR(Y121*I121/H121,"0")</f>
        <v>929.87999999999988</v>
      </c>
      <c r="BO121" s="64">
        <f>IFERROR(1/J121*(X121/H121),"0")</f>
        <v>1.7307692307692308</v>
      </c>
      <c r="BP121" s="64">
        <f>IFERROR(1/J121*(Y121/H121),"0")</f>
        <v>1.7307692307692308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8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9"/>
      <c r="P123" s="584" t="s">
        <v>72</v>
      </c>
      <c r="Q123" s="585"/>
      <c r="R123" s="585"/>
      <c r="S123" s="585"/>
      <c r="T123" s="585"/>
      <c r="U123" s="585"/>
      <c r="V123" s="586"/>
      <c r="W123" s="37" t="s">
        <v>73</v>
      </c>
      <c r="X123" s="577">
        <f>IFERROR(X118/H118,"0")+IFERROR(X119/H119,"0")+IFERROR(X120/H120,"0")+IFERROR(X121/H121,"0")+IFERROR(X122/H122,"0")</f>
        <v>315</v>
      </c>
      <c r="Y123" s="577">
        <f>IFERROR(Y118/H118,"0")+IFERROR(Y119/H119,"0")+IFERROR(Y120/H120,"0")+IFERROR(Y121/H121,"0")+IFERROR(Y122/H122,"0")</f>
        <v>315</v>
      </c>
      <c r="Z123" s="577">
        <f>IFERROR(IF(Z118="",0,Z118),"0")+IFERROR(IF(Z119="",0,Z119),"0")+IFERROR(IF(Z120="",0,Z120),"0")+IFERROR(IF(Z121="",0,Z121),"0")+IFERROR(IF(Z122="",0,Z122),"0")</f>
        <v>2.0506500000000001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9"/>
      <c r="P124" s="584" t="s">
        <v>72</v>
      </c>
      <c r="Q124" s="585"/>
      <c r="R124" s="585"/>
      <c r="S124" s="585"/>
      <c r="T124" s="585"/>
      <c r="U124" s="585"/>
      <c r="V124" s="586"/>
      <c r="W124" s="37" t="s">
        <v>70</v>
      </c>
      <c r="X124" s="577">
        <f>IFERROR(SUM(X118:X122),"0")</f>
        <v>850.5</v>
      </c>
      <c r="Y124" s="577">
        <f>IFERROR(SUM(Y118:Y122),"0")</f>
        <v>850.5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8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9"/>
      <c r="P128" s="584" t="s">
        <v>72</v>
      </c>
      <c r="Q128" s="585"/>
      <c r="R128" s="585"/>
      <c r="S128" s="585"/>
      <c r="T128" s="585"/>
      <c r="U128" s="585"/>
      <c r="V128" s="586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9"/>
      <c r="P129" s="584" t="s">
        <v>72</v>
      </c>
      <c r="Q129" s="585"/>
      <c r="R129" s="585"/>
      <c r="S129" s="585"/>
      <c r="T129" s="585"/>
      <c r="U129" s="585"/>
      <c r="V129" s="586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1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8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9"/>
      <c r="P134" s="584" t="s">
        <v>72</v>
      </c>
      <c r="Q134" s="585"/>
      <c r="R134" s="585"/>
      <c r="S134" s="585"/>
      <c r="T134" s="585"/>
      <c r="U134" s="585"/>
      <c r="V134" s="586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9"/>
      <c r="P135" s="584" t="s">
        <v>72</v>
      </c>
      <c r="Q135" s="585"/>
      <c r="R135" s="585"/>
      <c r="S135" s="585"/>
      <c r="T135" s="585"/>
      <c r="U135" s="585"/>
      <c r="V135" s="586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8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9"/>
      <c r="P139" s="584" t="s">
        <v>72</v>
      </c>
      <c r="Q139" s="585"/>
      <c r="R139" s="585"/>
      <c r="S139" s="585"/>
      <c r="T139" s="585"/>
      <c r="U139" s="585"/>
      <c r="V139" s="586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9"/>
      <c r="P140" s="584" t="s">
        <v>72</v>
      </c>
      <c r="Q140" s="585"/>
      <c r="R140" s="585"/>
      <c r="S140" s="585"/>
      <c r="T140" s="585"/>
      <c r="U140" s="585"/>
      <c r="V140" s="586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8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9"/>
      <c r="P144" s="584" t="s">
        <v>72</v>
      </c>
      <c r="Q144" s="585"/>
      <c r="R144" s="585"/>
      <c r="S144" s="585"/>
      <c r="T144" s="585"/>
      <c r="U144" s="585"/>
      <c r="V144" s="586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9"/>
      <c r="P145" s="584" t="s">
        <v>72</v>
      </c>
      <c r="Q145" s="585"/>
      <c r="R145" s="585"/>
      <c r="S145" s="585"/>
      <c r="T145" s="585"/>
      <c r="U145" s="585"/>
      <c r="V145" s="586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1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8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9"/>
      <c r="P149" s="584" t="s">
        <v>72</v>
      </c>
      <c r="Q149" s="585"/>
      <c r="R149" s="585"/>
      <c r="S149" s="585"/>
      <c r="T149" s="585"/>
      <c r="U149" s="585"/>
      <c r="V149" s="586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9"/>
      <c r="P150" s="584" t="s">
        <v>72</v>
      </c>
      <c r="Q150" s="585"/>
      <c r="R150" s="585"/>
      <c r="S150" s="585"/>
      <c r="T150" s="585"/>
      <c r="U150" s="585"/>
      <c r="V150" s="586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8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9"/>
      <c r="P155" s="584" t="s">
        <v>72</v>
      </c>
      <c r="Q155" s="585"/>
      <c r="R155" s="585"/>
      <c r="S155" s="585"/>
      <c r="T155" s="585"/>
      <c r="U155" s="585"/>
      <c r="V155" s="586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9"/>
      <c r="P156" s="584" t="s">
        <v>72</v>
      </c>
      <c r="Q156" s="585"/>
      <c r="R156" s="585"/>
      <c r="S156" s="585"/>
      <c r="T156" s="585"/>
      <c r="U156" s="585"/>
      <c r="V156" s="586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32" t="s">
        <v>263</v>
      </c>
      <c r="B157" s="633"/>
      <c r="C157" s="633"/>
      <c r="D157" s="633"/>
      <c r="E157" s="633"/>
      <c r="F157" s="633"/>
      <c r="G157" s="633"/>
      <c r="H157" s="633"/>
      <c r="I157" s="633"/>
      <c r="J157" s="633"/>
      <c r="K157" s="633"/>
      <c r="L157" s="633"/>
      <c r="M157" s="633"/>
      <c r="N157" s="633"/>
      <c r="O157" s="633"/>
      <c r="P157" s="633"/>
      <c r="Q157" s="633"/>
      <c r="R157" s="633"/>
      <c r="S157" s="633"/>
      <c r="T157" s="633"/>
      <c r="U157" s="633"/>
      <c r="V157" s="633"/>
      <c r="W157" s="633"/>
      <c r="X157" s="633"/>
      <c r="Y157" s="633"/>
      <c r="Z157" s="633"/>
      <c r="AA157" s="48"/>
      <c r="AB157" s="48"/>
      <c r="AC157" s="48"/>
    </row>
    <row r="158" spans="1:68" ht="16.5" hidden="1" customHeight="1" x14ac:dyDescent="0.25">
      <c r="A158" s="61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88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8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9"/>
      <c r="P161" s="584" t="s">
        <v>72</v>
      </c>
      <c r="Q161" s="585"/>
      <c r="R161" s="585"/>
      <c r="S161" s="585"/>
      <c r="T161" s="585"/>
      <c r="U161" s="585"/>
      <c r="V161" s="586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9"/>
      <c r="P162" s="584" t="s">
        <v>72</v>
      </c>
      <c r="Q162" s="585"/>
      <c r="R162" s="585"/>
      <c r="S162" s="585"/>
      <c r="T162" s="585"/>
      <c r="U162" s="585"/>
      <c r="V162" s="586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8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9"/>
      <c r="P173" s="584" t="s">
        <v>72</v>
      </c>
      <c r="Q173" s="585"/>
      <c r="R173" s="585"/>
      <c r="S173" s="585"/>
      <c r="T173" s="585"/>
      <c r="U173" s="585"/>
      <c r="V173" s="586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9"/>
      <c r="P174" s="584" t="s">
        <v>72</v>
      </c>
      <c r="Q174" s="585"/>
      <c r="R174" s="585"/>
      <c r="S174" s="585"/>
      <c r="T174" s="585"/>
      <c r="U174" s="585"/>
      <c r="V174" s="586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8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9"/>
      <c r="P179" s="584" t="s">
        <v>72</v>
      </c>
      <c r="Q179" s="585"/>
      <c r="R179" s="585"/>
      <c r="S179" s="585"/>
      <c r="T179" s="585"/>
      <c r="U179" s="585"/>
      <c r="V179" s="586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9"/>
      <c r="P180" s="584" t="s">
        <v>72</v>
      </c>
      <c r="Q180" s="585"/>
      <c r="R180" s="585"/>
      <c r="S180" s="585"/>
      <c r="T180" s="585"/>
      <c r="U180" s="585"/>
      <c r="V180" s="586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8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9"/>
      <c r="P183" s="584" t="s">
        <v>72</v>
      </c>
      <c r="Q183" s="585"/>
      <c r="R183" s="585"/>
      <c r="S183" s="585"/>
      <c r="T183" s="585"/>
      <c r="U183" s="585"/>
      <c r="V183" s="586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9"/>
      <c r="P184" s="584" t="s">
        <v>72</v>
      </c>
      <c r="Q184" s="585"/>
      <c r="R184" s="585"/>
      <c r="S184" s="585"/>
      <c r="T184" s="585"/>
      <c r="U184" s="585"/>
      <c r="V184" s="586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1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8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9"/>
      <c r="P189" s="584" t="s">
        <v>72</v>
      </c>
      <c r="Q189" s="585"/>
      <c r="R189" s="585"/>
      <c r="S189" s="585"/>
      <c r="T189" s="585"/>
      <c r="U189" s="585"/>
      <c r="V189" s="586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9"/>
      <c r="P190" s="584" t="s">
        <v>72</v>
      </c>
      <c r="Q190" s="585"/>
      <c r="R190" s="585"/>
      <c r="S190" s="585"/>
      <c r="T190" s="585"/>
      <c r="U190" s="585"/>
      <c r="V190" s="586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8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9"/>
      <c r="P194" s="584" t="s">
        <v>72</v>
      </c>
      <c r="Q194" s="585"/>
      <c r="R194" s="585"/>
      <c r="S194" s="585"/>
      <c r="T194" s="585"/>
      <c r="U194" s="585"/>
      <c r="V194" s="586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9"/>
      <c r="P195" s="584" t="s">
        <v>72</v>
      </c>
      <c r="Q195" s="585"/>
      <c r="R195" s="585"/>
      <c r="S195" s="585"/>
      <c r="T195" s="585"/>
      <c r="U195" s="585"/>
      <c r="V195" s="586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169.2</v>
      </c>
      <c r="Y201" s="576">
        <f t="shared" si="26"/>
        <v>169.20000000000002</v>
      </c>
      <c r="Z201" s="36">
        <f>IFERROR(IF(Y201=0,"",ROUNDUP(Y201/H201,0)*0.00502),"")</f>
        <v>0.47188000000000002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181.42</v>
      </c>
      <c r="BN201" s="64">
        <f t="shared" si="28"/>
        <v>181.42000000000002</v>
      </c>
      <c r="BO201" s="64">
        <f t="shared" si="29"/>
        <v>0.40170940170940167</v>
      </c>
      <c r="BP201" s="64">
        <f t="shared" si="30"/>
        <v>0.40170940170940184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21.6</v>
      </c>
      <c r="Y203" s="576">
        <f t="shared" si="26"/>
        <v>21.6</v>
      </c>
      <c r="Z203" s="36">
        <f>IFERROR(IF(Y203=0,"",ROUNDUP(Y203/H203,0)*0.00502),"")</f>
        <v>6.0240000000000002E-2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22.8</v>
      </c>
      <c r="BN203" s="64">
        <f t="shared" si="28"/>
        <v>22.8</v>
      </c>
      <c r="BO203" s="64">
        <f t="shared" si="29"/>
        <v>5.1282051282051287E-2</v>
      </c>
      <c r="BP203" s="64">
        <f t="shared" si="30"/>
        <v>5.1282051282051287E-2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8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9"/>
      <c r="P205" s="584" t="s">
        <v>72</v>
      </c>
      <c r="Q205" s="585"/>
      <c r="R205" s="585"/>
      <c r="S205" s="585"/>
      <c r="T205" s="585"/>
      <c r="U205" s="585"/>
      <c r="V205" s="586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105.99999999999999</v>
      </c>
      <c r="Y205" s="577">
        <f>IFERROR(Y197/H197,"0")+IFERROR(Y198/H198,"0")+IFERROR(Y199/H199,"0")+IFERROR(Y200/H200,"0")+IFERROR(Y201/H201,"0")+IFERROR(Y202/H202,"0")+IFERROR(Y203/H203,"0")+IFERROR(Y204/H204,"0")</f>
        <v>106.00000000000001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0.53212000000000004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9"/>
      <c r="P206" s="584" t="s">
        <v>72</v>
      </c>
      <c r="Q206" s="585"/>
      <c r="R206" s="585"/>
      <c r="S206" s="585"/>
      <c r="T206" s="585"/>
      <c r="U206" s="585"/>
      <c r="V206" s="586"/>
      <c r="W206" s="37" t="s">
        <v>70</v>
      </c>
      <c r="X206" s="577">
        <f>IFERROR(SUM(X197:X204),"0")</f>
        <v>190.79999999999998</v>
      </c>
      <c r="Y206" s="577">
        <f>IFERROR(SUM(Y197:Y204),"0")</f>
        <v>190.8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508.8</v>
      </c>
      <c r="Y211" s="576">
        <f t="shared" si="31"/>
        <v>508.79999999999995</v>
      </c>
      <c r="Z211" s="36">
        <f t="shared" ref="Z211:Z216" si="36">IFERROR(IF(Y211=0,"",ROUNDUP(Y211/H211,0)*0.00651),"")</f>
        <v>1.38012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566.04000000000008</v>
      </c>
      <c r="BN211" s="64">
        <f t="shared" si="33"/>
        <v>566.04</v>
      </c>
      <c r="BO211" s="64">
        <f t="shared" si="34"/>
        <v>1.1648351648351649</v>
      </c>
      <c r="BP211" s="64">
        <f t="shared" si="35"/>
        <v>1.1648351648351649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369.6</v>
      </c>
      <c r="Y213" s="576">
        <f t="shared" si="31"/>
        <v>369.59999999999997</v>
      </c>
      <c r="Z213" s="36">
        <f t="shared" si="36"/>
        <v>1.00254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408.40800000000007</v>
      </c>
      <c r="BN213" s="64">
        <f t="shared" si="33"/>
        <v>408.40799999999996</v>
      </c>
      <c r="BO213" s="64">
        <f t="shared" si="34"/>
        <v>0.84615384615384637</v>
      </c>
      <c r="BP213" s="64">
        <f t="shared" si="35"/>
        <v>0.84615384615384626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8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8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9"/>
      <c r="P217" s="584" t="s">
        <v>72</v>
      </c>
      <c r="Q217" s="585"/>
      <c r="R217" s="585"/>
      <c r="S217" s="585"/>
      <c r="T217" s="585"/>
      <c r="U217" s="585"/>
      <c r="V217" s="586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366</v>
      </c>
      <c r="Y217" s="577">
        <f>IFERROR(Y208/H208,"0")+IFERROR(Y209/H209,"0")+IFERROR(Y210/H210,"0")+IFERROR(Y211/H211,"0")+IFERROR(Y212/H212,"0")+IFERROR(Y213/H213,"0")+IFERROR(Y214/H214,"0")+IFERROR(Y215/H215,"0")+IFERROR(Y216/H216,"0")</f>
        <v>366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2.38266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9"/>
      <c r="P218" s="584" t="s">
        <v>72</v>
      </c>
      <c r="Q218" s="585"/>
      <c r="R218" s="585"/>
      <c r="S218" s="585"/>
      <c r="T218" s="585"/>
      <c r="U218" s="585"/>
      <c r="V218" s="586"/>
      <c r="W218" s="37" t="s">
        <v>70</v>
      </c>
      <c r="X218" s="577">
        <f>IFERROR(SUM(X208:X216),"0")</f>
        <v>878.40000000000009</v>
      </c>
      <c r="Y218" s="577">
        <f>IFERROR(SUM(Y208:Y216),"0")</f>
        <v>878.39999999999986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8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9"/>
      <c r="P222" s="584" t="s">
        <v>72</v>
      </c>
      <c r="Q222" s="585"/>
      <c r="R222" s="585"/>
      <c r="S222" s="585"/>
      <c r="T222" s="585"/>
      <c r="U222" s="585"/>
      <c r="V222" s="586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9"/>
      <c r="P223" s="584" t="s">
        <v>72</v>
      </c>
      <c r="Q223" s="585"/>
      <c r="R223" s="585"/>
      <c r="S223" s="585"/>
      <c r="T223" s="585"/>
      <c r="U223" s="585"/>
      <c r="V223" s="586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1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8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9"/>
      <c r="P233" s="584" t="s">
        <v>72</v>
      </c>
      <c r="Q233" s="585"/>
      <c r="R233" s="585"/>
      <c r="S233" s="585"/>
      <c r="T233" s="585"/>
      <c r="U233" s="585"/>
      <c r="V233" s="586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9"/>
      <c r="P234" s="584" t="s">
        <v>72</v>
      </c>
      <c r="Q234" s="585"/>
      <c r="R234" s="585"/>
      <c r="S234" s="585"/>
      <c r="T234" s="585"/>
      <c r="U234" s="585"/>
      <c r="V234" s="586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8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9"/>
      <c r="P238" s="584" t="s">
        <v>72</v>
      </c>
      <c r="Q238" s="585"/>
      <c r="R238" s="585"/>
      <c r="S238" s="585"/>
      <c r="T238" s="585"/>
      <c r="U238" s="585"/>
      <c r="V238" s="586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9"/>
      <c r="P239" s="584" t="s">
        <v>72</v>
      </c>
      <c r="Q239" s="585"/>
      <c r="R239" s="585"/>
      <c r="S239" s="585"/>
      <c r="T239" s="585"/>
      <c r="U239" s="585"/>
      <c r="V239" s="586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74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8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9"/>
      <c r="P243" s="584" t="s">
        <v>72</v>
      </c>
      <c r="Q243" s="585"/>
      <c r="R243" s="585"/>
      <c r="S243" s="585"/>
      <c r="T243" s="585"/>
      <c r="U243" s="585"/>
      <c r="V243" s="586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9"/>
      <c r="P244" s="584" t="s">
        <v>72</v>
      </c>
      <c r="Q244" s="585"/>
      <c r="R244" s="585"/>
      <c r="S244" s="585"/>
      <c r="T244" s="585"/>
      <c r="U244" s="585"/>
      <c r="V244" s="586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72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2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8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9"/>
      <c r="P252" s="584" t="s">
        <v>72</v>
      </c>
      <c r="Q252" s="585"/>
      <c r="R252" s="585"/>
      <c r="S252" s="585"/>
      <c r="T252" s="585"/>
      <c r="U252" s="585"/>
      <c r="V252" s="586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9"/>
      <c r="P253" s="584" t="s">
        <v>72</v>
      </c>
      <c r="Q253" s="585"/>
      <c r="R253" s="585"/>
      <c r="S253" s="585"/>
      <c r="T253" s="585"/>
      <c r="U253" s="585"/>
      <c r="V253" s="586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1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6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8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9"/>
      <c r="P261" s="584" t="s">
        <v>72</v>
      </c>
      <c r="Q261" s="585"/>
      <c r="R261" s="585"/>
      <c r="S261" s="585"/>
      <c r="T261" s="585"/>
      <c r="U261" s="585"/>
      <c r="V261" s="586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9"/>
      <c r="P262" s="584" t="s">
        <v>72</v>
      </c>
      <c r="Q262" s="585"/>
      <c r="R262" s="585"/>
      <c r="S262" s="585"/>
      <c r="T262" s="585"/>
      <c r="U262" s="585"/>
      <c r="V262" s="586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1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916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8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9"/>
      <c r="P269" s="584" t="s">
        <v>72</v>
      </c>
      <c r="Q269" s="585"/>
      <c r="R269" s="585"/>
      <c r="S269" s="585"/>
      <c r="T269" s="585"/>
      <c r="U269" s="585"/>
      <c r="V269" s="586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9"/>
      <c r="P270" s="584" t="s">
        <v>72</v>
      </c>
      <c r="Q270" s="585"/>
      <c r="R270" s="585"/>
      <c r="S270" s="585"/>
      <c r="T270" s="585"/>
      <c r="U270" s="585"/>
      <c r="V270" s="586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1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8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9"/>
      <c r="P276" s="584" t="s">
        <v>72</v>
      </c>
      <c r="Q276" s="585"/>
      <c r="R276" s="585"/>
      <c r="S276" s="585"/>
      <c r="T276" s="585"/>
      <c r="U276" s="585"/>
      <c r="V276" s="586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9"/>
      <c r="P277" s="584" t="s">
        <v>72</v>
      </c>
      <c r="Q277" s="585"/>
      <c r="R277" s="585"/>
      <c r="S277" s="585"/>
      <c r="T277" s="585"/>
      <c r="U277" s="585"/>
      <c r="V277" s="586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1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8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9"/>
      <c r="P281" s="584" t="s">
        <v>72</v>
      </c>
      <c r="Q281" s="585"/>
      <c r="R281" s="585"/>
      <c r="S281" s="585"/>
      <c r="T281" s="585"/>
      <c r="U281" s="585"/>
      <c r="V281" s="586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9"/>
      <c r="P282" s="584" t="s">
        <v>72</v>
      </c>
      <c r="Q282" s="585"/>
      <c r="R282" s="585"/>
      <c r="S282" s="585"/>
      <c r="T282" s="585"/>
      <c r="U282" s="585"/>
      <c r="V282" s="586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8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9"/>
      <c r="P285" s="584" t="s">
        <v>72</v>
      </c>
      <c r="Q285" s="585"/>
      <c r="R285" s="585"/>
      <c r="S285" s="585"/>
      <c r="T285" s="585"/>
      <c r="U285" s="585"/>
      <c r="V285" s="586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9"/>
      <c r="P286" s="584" t="s">
        <v>72</v>
      </c>
      <c r="Q286" s="585"/>
      <c r="R286" s="585"/>
      <c r="S286" s="585"/>
      <c r="T286" s="585"/>
      <c r="U286" s="585"/>
      <c r="V286" s="586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1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8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9"/>
      <c r="P290" s="584" t="s">
        <v>72</v>
      </c>
      <c r="Q290" s="585"/>
      <c r="R290" s="585"/>
      <c r="S290" s="585"/>
      <c r="T290" s="585"/>
      <c r="U290" s="585"/>
      <c r="V290" s="586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9"/>
      <c r="P291" s="584" t="s">
        <v>72</v>
      </c>
      <c r="Q291" s="585"/>
      <c r="R291" s="585"/>
      <c r="S291" s="585"/>
      <c r="T291" s="585"/>
      <c r="U291" s="585"/>
      <c r="V291" s="586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1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8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9"/>
      <c r="P300" s="584" t="s">
        <v>72</v>
      </c>
      <c r="Q300" s="585"/>
      <c r="R300" s="585"/>
      <c r="S300" s="585"/>
      <c r="T300" s="585"/>
      <c r="U300" s="585"/>
      <c r="V300" s="586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9"/>
      <c r="P301" s="584" t="s">
        <v>72</v>
      </c>
      <c r="Q301" s="585"/>
      <c r="R301" s="585"/>
      <c r="S301" s="585"/>
      <c r="T301" s="585"/>
      <c r="U301" s="585"/>
      <c r="V301" s="586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8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9"/>
      <c r="P310" s="584" t="s">
        <v>72</v>
      </c>
      <c r="Q310" s="585"/>
      <c r="R310" s="585"/>
      <c r="S310" s="585"/>
      <c r="T310" s="585"/>
      <c r="U310" s="585"/>
      <c r="V310" s="586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9"/>
      <c r="P311" s="584" t="s">
        <v>72</v>
      </c>
      <c r="Q311" s="585"/>
      <c r="R311" s="585"/>
      <c r="S311" s="585"/>
      <c r="T311" s="585"/>
      <c r="U311" s="585"/>
      <c r="V311" s="586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8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9"/>
      <c r="P318" s="584" t="s">
        <v>72</v>
      </c>
      <c r="Q318" s="585"/>
      <c r="R318" s="585"/>
      <c r="S318" s="585"/>
      <c r="T318" s="585"/>
      <c r="U318" s="585"/>
      <c r="V318" s="586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9"/>
      <c r="P319" s="584" t="s">
        <v>72</v>
      </c>
      <c r="Q319" s="585"/>
      <c r="R319" s="585"/>
      <c r="S319" s="585"/>
      <c r="T319" s="585"/>
      <c r="U319" s="585"/>
      <c r="V319" s="586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7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8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9"/>
      <c r="P324" s="584" t="s">
        <v>72</v>
      </c>
      <c r="Q324" s="585"/>
      <c r="R324" s="585"/>
      <c r="S324" s="585"/>
      <c r="T324" s="585"/>
      <c r="U324" s="585"/>
      <c r="V324" s="586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9"/>
      <c r="P325" s="584" t="s">
        <v>72</v>
      </c>
      <c r="Q325" s="585"/>
      <c r="R325" s="585"/>
      <c r="S325" s="585"/>
      <c r="T325" s="585"/>
      <c r="U325" s="585"/>
      <c r="V325" s="586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2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07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72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8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8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9"/>
      <c r="P332" s="584" t="s">
        <v>72</v>
      </c>
      <c r="Q332" s="585"/>
      <c r="R332" s="585"/>
      <c r="S332" s="585"/>
      <c r="T332" s="585"/>
      <c r="U332" s="585"/>
      <c r="V332" s="586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9"/>
      <c r="P333" s="584" t="s">
        <v>72</v>
      </c>
      <c r="Q333" s="585"/>
      <c r="R333" s="585"/>
      <c r="S333" s="585"/>
      <c r="T333" s="585"/>
      <c r="U333" s="585"/>
      <c r="V333" s="586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7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8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9"/>
      <c r="P338" s="584" t="s">
        <v>72</v>
      </c>
      <c r="Q338" s="585"/>
      <c r="R338" s="585"/>
      <c r="S338" s="585"/>
      <c r="T338" s="585"/>
      <c r="U338" s="585"/>
      <c r="V338" s="586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9"/>
      <c r="P339" s="584" t="s">
        <v>72</v>
      </c>
      <c r="Q339" s="585"/>
      <c r="R339" s="585"/>
      <c r="S339" s="585"/>
      <c r="T339" s="585"/>
      <c r="U339" s="585"/>
      <c r="V339" s="586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1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415.8</v>
      </c>
      <c r="Y343" s="576">
        <f>IFERROR(IF(X343="",0,CEILING((X343/$H343),1)*$H343),"")</f>
        <v>415.8</v>
      </c>
      <c r="Z343" s="36">
        <f>IFERROR(IF(Y343=0,"",ROUNDUP(Y343/H343,0)*0.00651),"")</f>
        <v>1.28898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465.69599999999997</v>
      </c>
      <c r="BN343" s="64">
        <f>IFERROR(Y343*I343/H343,"0")</f>
        <v>465.69599999999997</v>
      </c>
      <c r="BO343" s="64">
        <f>IFERROR(1/J343*(X343/H343),"0")</f>
        <v>1.087912087912088</v>
      </c>
      <c r="BP343" s="64">
        <f>IFERROR(1/J343*(Y343/H343),"0")</f>
        <v>1.087912087912088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359.1</v>
      </c>
      <c r="Y344" s="576">
        <f>IFERROR(IF(X344="",0,CEILING((X344/$H344),1)*$H344),"")</f>
        <v>359.1</v>
      </c>
      <c r="Z344" s="36">
        <f>IFERROR(IF(Y344=0,"",ROUNDUP(Y344/H344,0)*0.00651),"")</f>
        <v>1.11321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400.14</v>
      </c>
      <c r="BN344" s="64">
        <f>IFERROR(Y344*I344/H344,"0")</f>
        <v>400.14</v>
      </c>
      <c r="BO344" s="64">
        <f>IFERROR(1/J344*(X344/H344),"0")</f>
        <v>0.93956043956043966</v>
      </c>
      <c r="BP344" s="64">
        <f>IFERROR(1/J344*(Y344/H344),"0")</f>
        <v>0.93956043956043966</v>
      </c>
    </row>
    <row r="345" spans="1:68" x14ac:dyDescent="0.2">
      <c r="A345" s="598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9"/>
      <c r="P345" s="584" t="s">
        <v>72</v>
      </c>
      <c r="Q345" s="585"/>
      <c r="R345" s="585"/>
      <c r="S345" s="585"/>
      <c r="T345" s="585"/>
      <c r="U345" s="585"/>
      <c r="V345" s="586"/>
      <c r="W345" s="37" t="s">
        <v>73</v>
      </c>
      <c r="X345" s="577">
        <f>IFERROR(X342/H342,"0")+IFERROR(X343/H343,"0")+IFERROR(X344/H344,"0")</f>
        <v>369</v>
      </c>
      <c r="Y345" s="577">
        <f>IFERROR(Y342/H342,"0")+IFERROR(Y343/H343,"0")+IFERROR(Y344/H344,"0")</f>
        <v>369</v>
      </c>
      <c r="Z345" s="577">
        <f>IFERROR(IF(Z342="",0,Z342),"0")+IFERROR(IF(Z343="",0,Z343),"0")+IFERROR(IF(Z344="",0,Z344),"0")</f>
        <v>2.40219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9"/>
      <c r="P346" s="584" t="s">
        <v>72</v>
      </c>
      <c r="Q346" s="585"/>
      <c r="R346" s="585"/>
      <c r="S346" s="585"/>
      <c r="T346" s="585"/>
      <c r="U346" s="585"/>
      <c r="V346" s="586"/>
      <c r="W346" s="37" t="s">
        <v>70</v>
      </c>
      <c r="X346" s="577">
        <f>IFERROR(SUM(X342:X344),"0")</f>
        <v>774.90000000000009</v>
      </c>
      <c r="Y346" s="577">
        <f>IFERROR(SUM(Y342:Y344),"0")</f>
        <v>774.90000000000009</v>
      </c>
      <c r="Z346" s="37"/>
      <c r="AA346" s="578"/>
      <c r="AB346" s="578"/>
      <c r="AC346" s="578"/>
    </row>
    <row r="347" spans="1:68" ht="27.75" hidden="1" customHeight="1" x14ac:dyDescent="0.2">
      <c r="A347" s="632" t="s">
        <v>555</v>
      </c>
      <c r="B347" s="633"/>
      <c r="C347" s="633"/>
      <c r="D347" s="633"/>
      <c r="E347" s="633"/>
      <c r="F347" s="633"/>
      <c r="G347" s="633"/>
      <c r="H347" s="633"/>
      <c r="I347" s="633"/>
      <c r="J347" s="633"/>
      <c r="K347" s="633"/>
      <c r="L347" s="633"/>
      <c r="M347" s="633"/>
      <c r="N347" s="633"/>
      <c r="O347" s="633"/>
      <c r="P347" s="633"/>
      <c r="Q347" s="633"/>
      <c r="R347" s="633"/>
      <c r="S347" s="633"/>
      <c r="T347" s="633"/>
      <c r="U347" s="633"/>
      <c r="V347" s="633"/>
      <c r="W347" s="633"/>
      <c r="X347" s="633"/>
      <c r="Y347" s="633"/>
      <c r="Z347" s="633"/>
      <c r="AA347" s="48"/>
      <c r="AB347" s="48"/>
      <c r="AC347" s="48"/>
    </row>
    <row r="348" spans="1:68" ht="16.5" hidden="1" customHeight="1" x14ac:dyDescent="0.25">
      <c r="A348" s="61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8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8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9"/>
      <c r="P357" s="584" t="s">
        <v>72</v>
      </c>
      <c r="Q357" s="585"/>
      <c r="R357" s="585"/>
      <c r="S357" s="585"/>
      <c r="T357" s="585"/>
      <c r="U357" s="585"/>
      <c r="V357" s="586"/>
      <c r="W357" s="37" t="s">
        <v>73</v>
      </c>
      <c r="X357" s="577">
        <f>IFERROR(X350/H350,"0")+IFERROR(X351/H351,"0")+IFERROR(X352/H352,"0")+IFERROR(X353/H353,"0")+IFERROR(X354/H354,"0")+IFERROR(X355/H355,"0")+IFERROR(X356/H356,"0")</f>
        <v>0</v>
      </c>
      <c r="Y357" s="577">
        <f>IFERROR(Y350/H350,"0")+IFERROR(Y351/H351,"0")+IFERROR(Y352/H352,"0")+IFERROR(Y353/H353,"0")+IFERROR(Y354/H354,"0")+IFERROR(Y355/H355,"0")+IFERROR(Y356/H356,"0")</f>
        <v>0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78"/>
      <c r="AB357" s="578"/>
      <c r="AC357" s="578"/>
    </row>
    <row r="358" spans="1:68" hidden="1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9"/>
      <c r="P358" s="584" t="s">
        <v>72</v>
      </c>
      <c r="Q358" s="585"/>
      <c r="R358" s="585"/>
      <c r="S358" s="585"/>
      <c r="T358" s="585"/>
      <c r="U358" s="585"/>
      <c r="V358" s="586"/>
      <c r="W358" s="37" t="s">
        <v>70</v>
      </c>
      <c r="X358" s="577">
        <f>IFERROR(SUM(X350:X356),"0")</f>
        <v>0</v>
      </c>
      <c r="Y358" s="577">
        <f>IFERROR(SUM(Y350:Y356),"0")</f>
        <v>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8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9"/>
      <c r="P362" s="584" t="s">
        <v>72</v>
      </c>
      <c r="Q362" s="585"/>
      <c r="R362" s="585"/>
      <c r="S362" s="585"/>
      <c r="T362" s="585"/>
      <c r="U362" s="585"/>
      <c r="V362" s="586"/>
      <c r="W362" s="37" t="s">
        <v>73</v>
      </c>
      <c r="X362" s="577">
        <f>IFERROR(X360/H360,"0")+IFERROR(X361/H361,"0")</f>
        <v>0</v>
      </c>
      <c r="Y362" s="577">
        <f>IFERROR(Y360/H360,"0")+IFERROR(Y361/H361,"0")</f>
        <v>0</v>
      </c>
      <c r="Z362" s="577">
        <f>IFERROR(IF(Z360="",0,Z360),"0")+IFERROR(IF(Z361="",0,Z361),"0")</f>
        <v>0</v>
      </c>
      <c r="AA362" s="578"/>
      <c r="AB362" s="578"/>
      <c r="AC362" s="578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9"/>
      <c r="P363" s="584" t="s">
        <v>72</v>
      </c>
      <c r="Q363" s="585"/>
      <c r="R363" s="585"/>
      <c r="S363" s="585"/>
      <c r="T363" s="585"/>
      <c r="U363" s="585"/>
      <c r="V363" s="586"/>
      <c r="W363" s="37" t="s">
        <v>70</v>
      </c>
      <c r="X363" s="577">
        <f>IFERROR(SUM(X360:X361),"0")</f>
        <v>0</v>
      </c>
      <c r="Y363" s="577">
        <f>IFERROR(SUM(Y360:Y361),"0")</f>
        <v>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8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9"/>
      <c r="P367" s="584" t="s">
        <v>72</v>
      </c>
      <c r="Q367" s="585"/>
      <c r="R367" s="585"/>
      <c r="S367" s="585"/>
      <c r="T367" s="585"/>
      <c r="U367" s="585"/>
      <c r="V367" s="586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9"/>
      <c r="P368" s="584" t="s">
        <v>72</v>
      </c>
      <c r="Q368" s="585"/>
      <c r="R368" s="585"/>
      <c r="S368" s="585"/>
      <c r="T368" s="585"/>
      <c r="U368" s="585"/>
      <c r="V368" s="586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8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9"/>
      <c r="P371" s="584" t="s">
        <v>72</v>
      </c>
      <c r="Q371" s="585"/>
      <c r="R371" s="585"/>
      <c r="S371" s="585"/>
      <c r="T371" s="585"/>
      <c r="U371" s="585"/>
      <c r="V371" s="586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9"/>
      <c r="P372" s="584" t="s">
        <v>72</v>
      </c>
      <c r="Q372" s="585"/>
      <c r="R372" s="585"/>
      <c r="S372" s="585"/>
      <c r="T372" s="585"/>
      <c r="U372" s="585"/>
      <c r="V372" s="586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1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8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9"/>
      <c r="P379" s="584" t="s">
        <v>72</v>
      </c>
      <c r="Q379" s="585"/>
      <c r="R379" s="585"/>
      <c r="S379" s="585"/>
      <c r="T379" s="585"/>
      <c r="U379" s="585"/>
      <c r="V379" s="586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9"/>
      <c r="P380" s="584" t="s">
        <v>72</v>
      </c>
      <c r="Q380" s="585"/>
      <c r="R380" s="585"/>
      <c r="S380" s="585"/>
      <c r="T380" s="585"/>
      <c r="U380" s="585"/>
      <c r="V380" s="586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8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9"/>
      <c r="P383" s="584" t="s">
        <v>72</v>
      </c>
      <c r="Q383" s="585"/>
      <c r="R383" s="585"/>
      <c r="S383" s="585"/>
      <c r="T383" s="585"/>
      <c r="U383" s="585"/>
      <c r="V383" s="586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9"/>
      <c r="P384" s="584" t="s">
        <v>72</v>
      </c>
      <c r="Q384" s="585"/>
      <c r="R384" s="585"/>
      <c r="S384" s="585"/>
      <c r="T384" s="585"/>
      <c r="U384" s="585"/>
      <c r="V384" s="586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9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8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9"/>
      <c r="P388" s="584" t="s">
        <v>72</v>
      </c>
      <c r="Q388" s="585"/>
      <c r="R388" s="585"/>
      <c r="S388" s="585"/>
      <c r="T388" s="585"/>
      <c r="U388" s="585"/>
      <c r="V388" s="586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9"/>
      <c r="P389" s="584" t="s">
        <v>72</v>
      </c>
      <c r="Q389" s="585"/>
      <c r="R389" s="585"/>
      <c r="S389" s="585"/>
      <c r="T389" s="585"/>
      <c r="U389" s="585"/>
      <c r="V389" s="586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8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9"/>
      <c r="P392" s="584" t="s">
        <v>72</v>
      </c>
      <c r="Q392" s="585"/>
      <c r="R392" s="585"/>
      <c r="S392" s="585"/>
      <c r="T392" s="585"/>
      <c r="U392" s="585"/>
      <c r="V392" s="586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9"/>
      <c r="P393" s="584" t="s">
        <v>72</v>
      </c>
      <c r="Q393" s="585"/>
      <c r="R393" s="585"/>
      <c r="S393" s="585"/>
      <c r="T393" s="585"/>
      <c r="U393" s="585"/>
      <c r="V393" s="586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32" t="s">
        <v>612</v>
      </c>
      <c r="B394" s="633"/>
      <c r="C394" s="633"/>
      <c r="D394" s="633"/>
      <c r="E394" s="633"/>
      <c r="F394" s="633"/>
      <c r="G394" s="633"/>
      <c r="H394" s="633"/>
      <c r="I394" s="633"/>
      <c r="J394" s="633"/>
      <c r="K394" s="633"/>
      <c r="L394" s="633"/>
      <c r="M394" s="633"/>
      <c r="N394" s="633"/>
      <c r="O394" s="633"/>
      <c r="P394" s="633"/>
      <c r="Q394" s="633"/>
      <c r="R394" s="633"/>
      <c r="S394" s="633"/>
      <c r="T394" s="633"/>
      <c r="U394" s="633"/>
      <c r="V394" s="633"/>
      <c r="W394" s="633"/>
      <c r="X394" s="633"/>
      <c r="Y394" s="633"/>
      <c r="Z394" s="633"/>
      <c r="AA394" s="48"/>
      <c r="AB394" s="48"/>
      <c r="AC394" s="48"/>
    </row>
    <row r="395" spans="1:68" ht="16.5" hidden="1" customHeight="1" x14ac:dyDescent="0.25">
      <c r="A395" s="61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6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69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9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9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8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8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9"/>
      <c r="P407" s="584" t="s">
        <v>72</v>
      </c>
      <c r="Q407" s="585"/>
      <c r="R407" s="585"/>
      <c r="S407" s="585"/>
      <c r="T407" s="585"/>
      <c r="U407" s="585"/>
      <c r="V407" s="586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9"/>
      <c r="P408" s="584" t="s">
        <v>72</v>
      </c>
      <c r="Q408" s="585"/>
      <c r="R408" s="585"/>
      <c r="S408" s="585"/>
      <c r="T408" s="585"/>
      <c r="U408" s="585"/>
      <c r="V408" s="586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8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9"/>
      <c r="P412" s="584" t="s">
        <v>72</v>
      </c>
      <c r="Q412" s="585"/>
      <c r="R412" s="585"/>
      <c r="S412" s="585"/>
      <c r="T412" s="585"/>
      <c r="U412" s="585"/>
      <c r="V412" s="586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9"/>
      <c r="P413" s="584" t="s">
        <v>72</v>
      </c>
      <c r="Q413" s="585"/>
      <c r="R413" s="585"/>
      <c r="S413" s="585"/>
      <c r="T413" s="585"/>
      <c r="U413" s="585"/>
      <c r="V413" s="586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1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9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8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9"/>
      <c r="P418" s="584" t="s">
        <v>72</v>
      </c>
      <c r="Q418" s="585"/>
      <c r="R418" s="585"/>
      <c r="S418" s="585"/>
      <c r="T418" s="585"/>
      <c r="U418" s="585"/>
      <c r="V418" s="586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9"/>
      <c r="P419" s="584" t="s">
        <v>72</v>
      </c>
      <c r="Q419" s="585"/>
      <c r="R419" s="585"/>
      <c r="S419" s="585"/>
      <c r="T419" s="585"/>
      <c r="U419" s="585"/>
      <c r="V419" s="586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8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9"/>
      <c r="P425" s="584" t="s">
        <v>72</v>
      </c>
      <c r="Q425" s="585"/>
      <c r="R425" s="585"/>
      <c r="S425" s="585"/>
      <c r="T425" s="585"/>
      <c r="U425" s="585"/>
      <c r="V425" s="586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9"/>
      <c r="P426" s="584" t="s">
        <v>72</v>
      </c>
      <c r="Q426" s="585"/>
      <c r="R426" s="585"/>
      <c r="S426" s="585"/>
      <c r="T426" s="585"/>
      <c r="U426" s="585"/>
      <c r="V426" s="586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1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8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9"/>
      <c r="P430" s="584" t="s">
        <v>72</v>
      </c>
      <c r="Q430" s="585"/>
      <c r="R430" s="585"/>
      <c r="S430" s="585"/>
      <c r="T430" s="585"/>
      <c r="U430" s="585"/>
      <c r="V430" s="586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9"/>
      <c r="P431" s="584" t="s">
        <v>72</v>
      </c>
      <c r="Q431" s="585"/>
      <c r="R431" s="585"/>
      <c r="S431" s="585"/>
      <c r="T431" s="585"/>
      <c r="U431" s="585"/>
      <c r="V431" s="586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1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8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9"/>
      <c r="P435" s="584" t="s">
        <v>72</v>
      </c>
      <c r="Q435" s="585"/>
      <c r="R435" s="585"/>
      <c r="S435" s="585"/>
      <c r="T435" s="585"/>
      <c r="U435" s="585"/>
      <c r="V435" s="586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9"/>
      <c r="P436" s="584" t="s">
        <v>72</v>
      </c>
      <c r="Q436" s="585"/>
      <c r="R436" s="585"/>
      <c r="S436" s="585"/>
      <c r="T436" s="585"/>
      <c r="U436" s="585"/>
      <c r="V436" s="586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32" t="s">
        <v>671</v>
      </c>
      <c r="B437" s="633"/>
      <c r="C437" s="633"/>
      <c r="D437" s="633"/>
      <c r="E437" s="633"/>
      <c r="F437" s="633"/>
      <c r="G437" s="633"/>
      <c r="H437" s="633"/>
      <c r="I437" s="633"/>
      <c r="J437" s="633"/>
      <c r="K437" s="633"/>
      <c r="L437" s="633"/>
      <c r="M437" s="633"/>
      <c r="N437" s="633"/>
      <c r="O437" s="633"/>
      <c r="P437" s="633"/>
      <c r="Q437" s="633"/>
      <c r="R437" s="633"/>
      <c r="S437" s="633"/>
      <c r="T437" s="633"/>
      <c r="U437" s="633"/>
      <c r="V437" s="633"/>
      <c r="W437" s="633"/>
      <c r="X437" s="633"/>
      <c r="Y437" s="633"/>
      <c r="Z437" s="633"/>
      <c r="AA437" s="48"/>
      <c r="AB437" s="48"/>
      <c r="AC437" s="48"/>
    </row>
    <row r="438" spans="1:68" ht="16.5" hidden="1" customHeight="1" x14ac:dyDescent="0.25">
      <c r="A438" s="61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8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60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8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98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9"/>
      <c r="P453" s="584" t="s">
        <v>72</v>
      </c>
      <c r="Q453" s="585"/>
      <c r="R453" s="585"/>
      <c r="S453" s="585"/>
      <c r="T453" s="585"/>
      <c r="U453" s="585"/>
      <c r="V453" s="586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hidden="1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9"/>
      <c r="P454" s="584" t="s">
        <v>72</v>
      </c>
      <c r="Q454" s="585"/>
      <c r="R454" s="585"/>
      <c r="S454" s="585"/>
      <c r="T454" s="585"/>
      <c r="U454" s="585"/>
      <c r="V454" s="586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8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8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98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9"/>
      <c r="P459" s="584" t="s">
        <v>72</v>
      </c>
      <c r="Q459" s="585"/>
      <c r="R459" s="585"/>
      <c r="S459" s="585"/>
      <c r="T459" s="585"/>
      <c r="U459" s="585"/>
      <c r="V459" s="586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9"/>
      <c r="P460" s="584" t="s">
        <v>72</v>
      </c>
      <c r="Q460" s="585"/>
      <c r="R460" s="585"/>
      <c r="S460" s="585"/>
      <c r="T460" s="585"/>
      <c r="U460" s="585"/>
      <c r="V460" s="586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7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9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80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98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9"/>
      <c r="P469" s="584" t="s">
        <v>72</v>
      </c>
      <c r="Q469" s="585"/>
      <c r="R469" s="585"/>
      <c r="S469" s="585"/>
      <c r="T469" s="585"/>
      <c r="U469" s="585"/>
      <c r="V469" s="586"/>
      <c r="W469" s="37" t="s">
        <v>73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9"/>
      <c r="P470" s="584" t="s">
        <v>72</v>
      </c>
      <c r="Q470" s="585"/>
      <c r="R470" s="585"/>
      <c r="S470" s="585"/>
      <c r="T470" s="585"/>
      <c r="U470" s="585"/>
      <c r="V470" s="586"/>
      <c r="W470" s="37" t="s">
        <v>70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9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8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9"/>
      <c r="P475" s="584" t="s">
        <v>72</v>
      </c>
      <c r="Q475" s="585"/>
      <c r="R475" s="585"/>
      <c r="S475" s="585"/>
      <c r="T475" s="585"/>
      <c r="U475" s="585"/>
      <c r="V475" s="586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9"/>
      <c r="P476" s="584" t="s">
        <v>72</v>
      </c>
      <c r="Q476" s="585"/>
      <c r="R476" s="585"/>
      <c r="S476" s="585"/>
      <c r="T476" s="585"/>
      <c r="U476" s="585"/>
      <c r="V476" s="586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32" t="s">
        <v>734</v>
      </c>
      <c r="B477" s="633"/>
      <c r="C477" s="633"/>
      <c r="D477" s="633"/>
      <c r="E477" s="633"/>
      <c r="F477" s="633"/>
      <c r="G477" s="633"/>
      <c r="H477" s="633"/>
      <c r="I477" s="633"/>
      <c r="J477" s="633"/>
      <c r="K477" s="633"/>
      <c r="L477" s="633"/>
      <c r="M477" s="633"/>
      <c r="N477" s="633"/>
      <c r="O477" s="633"/>
      <c r="P477" s="633"/>
      <c r="Q477" s="633"/>
      <c r="R477" s="633"/>
      <c r="S477" s="633"/>
      <c r="T477" s="633"/>
      <c r="U477" s="633"/>
      <c r="V477" s="633"/>
      <c r="W477" s="633"/>
      <c r="X477" s="633"/>
      <c r="Y477" s="633"/>
      <c r="Z477" s="633"/>
      <c r="AA477" s="48"/>
      <c r="AB477" s="48"/>
      <c r="AC477" s="48"/>
    </row>
    <row r="478" spans="1:68" ht="16.5" hidden="1" customHeight="1" x14ac:dyDescent="0.25">
      <c r="A478" s="61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807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52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84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8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9"/>
      <c r="P483" s="584" t="s">
        <v>72</v>
      </c>
      <c r="Q483" s="585"/>
      <c r="R483" s="585"/>
      <c r="S483" s="585"/>
      <c r="T483" s="585"/>
      <c r="U483" s="585"/>
      <c r="V483" s="586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9"/>
      <c r="P484" s="584" t="s">
        <v>72</v>
      </c>
      <c r="Q484" s="585"/>
      <c r="R484" s="585"/>
      <c r="S484" s="585"/>
      <c r="T484" s="585"/>
      <c r="U484" s="585"/>
      <c r="V484" s="586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668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27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721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8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8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9"/>
      <c r="P490" s="584" t="s">
        <v>72</v>
      </c>
      <c r="Q490" s="585"/>
      <c r="R490" s="585"/>
      <c r="S490" s="585"/>
      <c r="T490" s="585"/>
      <c r="U490" s="585"/>
      <c r="V490" s="586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9"/>
      <c r="P491" s="584" t="s">
        <v>72</v>
      </c>
      <c r="Q491" s="585"/>
      <c r="R491" s="585"/>
      <c r="S491" s="585"/>
      <c r="T491" s="585"/>
      <c r="U491" s="585"/>
      <c r="V491" s="586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0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851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8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9"/>
      <c r="P495" s="584" t="s">
        <v>72</v>
      </c>
      <c r="Q495" s="585"/>
      <c r="R495" s="585"/>
      <c r="S495" s="585"/>
      <c r="T495" s="585"/>
      <c r="U495" s="585"/>
      <c r="V495" s="586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9"/>
      <c r="P496" s="584" t="s">
        <v>72</v>
      </c>
      <c r="Q496" s="585"/>
      <c r="R496" s="585"/>
      <c r="S496" s="585"/>
      <c r="T496" s="585"/>
      <c r="U496" s="585"/>
      <c r="V496" s="586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855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637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8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9"/>
      <c r="P500" s="584" t="s">
        <v>72</v>
      </c>
      <c r="Q500" s="585"/>
      <c r="R500" s="585"/>
      <c r="S500" s="585"/>
      <c r="T500" s="585"/>
      <c r="U500" s="585"/>
      <c r="V500" s="586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9"/>
      <c r="P501" s="584" t="s">
        <v>72</v>
      </c>
      <c r="Q501" s="585"/>
      <c r="R501" s="585"/>
      <c r="S501" s="585"/>
      <c r="T501" s="585"/>
      <c r="U501" s="585"/>
      <c r="V501" s="586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84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3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579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31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8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9"/>
      <c r="P507" s="584" t="s">
        <v>72</v>
      </c>
      <c r="Q507" s="585"/>
      <c r="R507" s="585"/>
      <c r="S507" s="585"/>
      <c r="T507" s="585"/>
      <c r="U507" s="585"/>
      <c r="V507" s="586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9"/>
      <c r="P508" s="584" t="s">
        <v>72</v>
      </c>
      <c r="Q508" s="585"/>
      <c r="R508" s="585"/>
      <c r="S508" s="585"/>
      <c r="T508" s="585"/>
      <c r="U508" s="585"/>
      <c r="V508" s="586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1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82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8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9"/>
      <c r="P512" s="584" t="s">
        <v>72</v>
      </c>
      <c r="Q512" s="585"/>
      <c r="R512" s="585"/>
      <c r="S512" s="585"/>
      <c r="T512" s="585"/>
      <c r="U512" s="585"/>
      <c r="V512" s="586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9"/>
      <c r="P513" s="584" t="s">
        <v>72</v>
      </c>
      <c r="Q513" s="585"/>
      <c r="R513" s="585"/>
      <c r="S513" s="585"/>
      <c r="T513" s="585"/>
      <c r="U513" s="585"/>
      <c r="V513" s="586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634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635"/>
      <c r="P514" s="616" t="s">
        <v>791</v>
      </c>
      <c r="Q514" s="617"/>
      <c r="R514" s="617"/>
      <c r="S514" s="617"/>
      <c r="T514" s="617"/>
      <c r="U514" s="617"/>
      <c r="V514" s="605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4938.7999999999993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4938.7999999999993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635"/>
      <c r="P515" s="616" t="s">
        <v>792</v>
      </c>
      <c r="Q515" s="617"/>
      <c r="R515" s="617"/>
      <c r="S515" s="617"/>
      <c r="T515" s="617"/>
      <c r="U515" s="617"/>
      <c r="V515" s="605"/>
      <c r="W515" s="37" t="s">
        <v>70</v>
      </c>
      <c r="X515" s="577">
        <f>IFERROR(SUM(BM22:BM511),"0")</f>
        <v>5334.9660000000003</v>
      </c>
      <c r="Y515" s="577">
        <f>IFERROR(SUM(BN22:BN511),"0")</f>
        <v>5334.9660000000003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635"/>
      <c r="P516" s="616" t="s">
        <v>793</v>
      </c>
      <c r="Q516" s="617"/>
      <c r="R516" s="617"/>
      <c r="S516" s="617"/>
      <c r="T516" s="617"/>
      <c r="U516" s="617"/>
      <c r="V516" s="605"/>
      <c r="W516" s="37" t="s">
        <v>794</v>
      </c>
      <c r="X516" s="38">
        <f>ROUNDUP(SUM(BO22:BO511),0)</f>
        <v>11</v>
      </c>
      <c r="Y516" s="38">
        <f>ROUNDUP(SUM(BP22:BP511),0)</f>
        <v>11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635"/>
      <c r="P517" s="616" t="s">
        <v>795</v>
      </c>
      <c r="Q517" s="617"/>
      <c r="R517" s="617"/>
      <c r="S517" s="617"/>
      <c r="T517" s="617"/>
      <c r="U517" s="617"/>
      <c r="V517" s="605"/>
      <c r="W517" s="37" t="s">
        <v>70</v>
      </c>
      <c r="X517" s="577">
        <f>GrossWeightTotal+PalletQtyTotal*25</f>
        <v>5609.9660000000003</v>
      </c>
      <c r="Y517" s="577">
        <f>GrossWeightTotalR+PalletQtyTotalR*25</f>
        <v>5609.9660000000003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635"/>
      <c r="P518" s="616" t="s">
        <v>796</v>
      </c>
      <c r="Q518" s="617"/>
      <c r="R518" s="617"/>
      <c r="S518" s="617"/>
      <c r="T518" s="617"/>
      <c r="U518" s="617"/>
      <c r="V518" s="605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1698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1698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635"/>
      <c r="P519" s="616" t="s">
        <v>797</v>
      </c>
      <c r="Q519" s="617"/>
      <c r="R519" s="617"/>
      <c r="S519" s="617"/>
      <c r="T519" s="617"/>
      <c r="U519" s="617"/>
      <c r="V519" s="605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12.103349999999999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13" t="s">
        <v>101</v>
      </c>
      <c r="D521" s="663"/>
      <c r="E521" s="663"/>
      <c r="F521" s="663"/>
      <c r="G521" s="663"/>
      <c r="H521" s="664"/>
      <c r="I521" s="613" t="s">
        <v>263</v>
      </c>
      <c r="J521" s="663"/>
      <c r="K521" s="663"/>
      <c r="L521" s="663"/>
      <c r="M521" s="663"/>
      <c r="N521" s="663"/>
      <c r="O521" s="663"/>
      <c r="P521" s="663"/>
      <c r="Q521" s="663"/>
      <c r="R521" s="663"/>
      <c r="S521" s="664"/>
      <c r="T521" s="613" t="s">
        <v>555</v>
      </c>
      <c r="U521" s="664"/>
      <c r="V521" s="613" t="s">
        <v>612</v>
      </c>
      <c r="W521" s="663"/>
      <c r="X521" s="663"/>
      <c r="Y521" s="664"/>
      <c r="Z521" s="572" t="s">
        <v>671</v>
      </c>
      <c r="AA521" s="613" t="s">
        <v>734</v>
      </c>
      <c r="AB521" s="664"/>
      <c r="AC521" s="52"/>
      <c r="AF521" s="573"/>
    </row>
    <row r="522" spans="1:32" ht="14.25" customHeight="1" thickTop="1" x14ac:dyDescent="0.2">
      <c r="A522" s="666" t="s">
        <v>800</v>
      </c>
      <c r="B522" s="613" t="s">
        <v>63</v>
      </c>
      <c r="C522" s="613" t="s">
        <v>102</v>
      </c>
      <c r="D522" s="613" t="s">
        <v>119</v>
      </c>
      <c r="E522" s="613" t="s">
        <v>181</v>
      </c>
      <c r="F522" s="613" t="s">
        <v>204</v>
      </c>
      <c r="G522" s="613" t="s">
        <v>239</v>
      </c>
      <c r="H522" s="613" t="s">
        <v>101</v>
      </c>
      <c r="I522" s="613" t="s">
        <v>264</v>
      </c>
      <c r="J522" s="613" t="s">
        <v>304</v>
      </c>
      <c r="K522" s="613" t="s">
        <v>365</v>
      </c>
      <c r="L522" s="613" t="s">
        <v>408</v>
      </c>
      <c r="M522" s="613" t="s">
        <v>424</v>
      </c>
      <c r="N522" s="573"/>
      <c r="O522" s="613" t="s">
        <v>437</v>
      </c>
      <c r="P522" s="613" t="s">
        <v>447</v>
      </c>
      <c r="Q522" s="613" t="s">
        <v>454</v>
      </c>
      <c r="R522" s="613" t="s">
        <v>459</v>
      </c>
      <c r="S522" s="613" t="s">
        <v>545</v>
      </c>
      <c r="T522" s="613" t="s">
        <v>556</v>
      </c>
      <c r="U522" s="613" t="s">
        <v>590</v>
      </c>
      <c r="V522" s="613" t="s">
        <v>613</v>
      </c>
      <c r="W522" s="613" t="s">
        <v>645</v>
      </c>
      <c r="X522" s="613" t="s">
        <v>663</v>
      </c>
      <c r="Y522" s="613" t="s">
        <v>667</v>
      </c>
      <c r="Z522" s="613" t="s">
        <v>671</v>
      </c>
      <c r="AA522" s="613" t="s">
        <v>734</v>
      </c>
      <c r="AB522" s="613" t="s">
        <v>786</v>
      </c>
      <c r="AC522" s="52"/>
      <c r="AF522" s="573"/>
    </row>
    <row r="523" spans="1:32" ht="13.5" customHeight="1" thickBot="1" x14ac:dyDescent="0.25">
      <c r="A523" s="667"/>
      <c r="B523" s="614"/>
      <c r="C523" s="614"/>
      <c r="D523" s="614"/>
      <c r="E523" s="614"/>
      <c r="F523" s="614"/>
      <c r="G523" s="614"/>
      <c r="H523" s="614"/>
      <c r="I523" s="614"/>
      <c r="J523" s="614"/>
      <c r="K523" s="614"/>
      <c r="L523" s="614"/>
      <c r="M523" s="614"/>
      <c r="N523" s="573"/>
      <c r="O523" s="614"/>
      <c r="P523" s="614"/>
      <c r="Q523" s="614"/>
      <c r="R523" s="614"/>
      <c r="S523" s="614"/>
      <c r="T523" s="614"/>
      <c r="U523" s="614"/>
      <c r="V523" s="614"/>
      <c r="W523" s="614"/>
      <c r="X523" s="614"/>
      <c r="Y523" s="614"/>
      <c r="Z523" s="614"/>
      <c r="AA523" s="614"/>
      <c r="AB523" s="614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680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832.5</v>
      </c>
      <c r="E524" s="46">
        <f>IFERROR(Y89*1,"0")+IFERROR(Y90*1,"0")+IFERROR(Y91*1,"0")+IFERROR(Y95*1,"0")+IFERROR(Y96*1,"0")+IFERROR(Y97*1,"0")+IFERROR(Y98*1,"0")+IFERROR(Y99*1,"0")+IFERROR(Y100*1,"0")</f>
        <v>443.70000000000005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1138.5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1069.1999999999998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774.90000000000009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M8TG/9eimwaBAP1deSiYXnjP0s9xmsd8WKM3o1ZcLnoOoI2kyuwLKGN72erWeVlvQbD9Dict5lsqSMJkXKTpLg==" saltValue="p3+AcnK4S8kwVaq1ocaLHQ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98,00"/>
        <filter val="106,00"/>
        <filter val="11"/>
        <filter val="164,70"/>
        <filter val="169,20"/>
        <filter val="170,00"/>
        <filter val="185,00"/>
        <filter val="190,80"/>
        <filter val="21,60"/>
        <filter val="279,00"/>
        <filter val="288,00"/>
        <filter val="315,00"/>
        <filter val="359,10"/>
        <filter val="366,00"/>
        <filter val="369,00"/>
        <filter val="369,60"/>
        <filter val="4 938,80"/>
        <filter val="415,80"/>
        <filter val="5 334,97"/>
        <filter val="5 609,97"/>
        <filter val="508,80"/>
        <filter val="61,00"/>
        <filter val="62,00"/>
        <filter val="64,00"/>
        <filter val="680,00"/>
        <filter val="774,90"/>
        <filter val="832,50"/>
        <filter val="850,50"/>
        <filter val="878,40"/>
      </filters>
    </filterColumn>
    <filterColumn colId="29" showButton="0"/>
    <filterColumn colId="30" showButton="0"/>
  </autoFilter>
  <mergeCells count="920"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P148:T148"/>
    <mergeCell ref="D275:E275"/>
    <mergeCell ref="P217:V217"/>
    <mergeCell ref="P161:V161"/>
    <mergeCell ref="A151:Z151"/>
    <mergeCell ref="P325:V325"/>
    <mergeCell ref="D142:E142"/>
    <mergeCell ref="D378:E378"/>
    <mergeCell ref="A92:O93"/>
    <mergeCell ref="P404:T404"/>
    <mergeCell ref="P56:T56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97:T97"/>
    <mergeCell ref="P168:T168"/>
    <mergeCell ref="D417:E417"/>
    <mergeCell ref="D406:E406"/>
    <mergeCell ref="D442:E442"/>
    <mergeCell ref="D429:E429"/>
    <mergeCell ref="D421:E421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P475:V475"/>
    <mergeCell ref="D356:E356"/>
    <mergeCell ref="P269:V269"/>
    <mergeCell ref="A287:Z287"/>
    <mergeCell ref="C522:C523"/>
    <mergeCell ref="P494:T494"/>
    <mergeCell ref="P481:T481"/>
    <mergeCell ref="D489:E489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67:T467"/>
    <mergeCell ref="P442:T442"/>
    <mergeCell ref="D448:E448"/>
    <mergeCell ref="A261:O262"/>
    <mergeCell ref="P119:T119"/>
    <mergeCell ref="P183:V183"/>
    <mergeCell ref="P246:T246"/>
    <mergeCell ref="D167:E167"/>
    <mergeCell ref="P93:V93"/>
    <mergeCell ref="P459:V459"/>
    <mergeCell ref="P458:T458"/>
    <mergeCell ref="A459:O460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U29mVWGBWY16nOP9FRLJvoQwVIJ5b1XtYQhTfh7Y5D66vy7vly6B+nWejR/7kPc/nVytXPlpvi/8c56qSwk4mw==" saltValue="n5eRSTinQoTAdueJiikA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