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524B8F-38CA-444B-B55E-ADC05A8ABDB1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заказа'!$X$327:$X$327</definedName>
    <definedName name="GrossWeightTotalR">'Бланк заказа'!$Y$327:$Y$327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заказа'!$X$328:$X$328</definedName>
    <definedName name="PalletQtyTotalR">'Бланк заказа'!$Y$328:$Y$328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заказа'!$B$290:$B$290</definedName>
    <definedName name="ProductId102">'Бланк заказа'!$B$294:$B$294</definedName>
    <definedName name="ProductId103">'Бланк заказа'!$B$295:$B$295</definedName>
    <definedName name="ProductId104">'Бланк заказа'!$B$296:$B$296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заказа'!$B$323:$B$323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заказа'!$B$208:$B$208</definedName>
    <definedName name="ProductId72">'Бланк заказа'!$B$209:$B$209</definedName>
    <definedName name="ProductId73">'Бланк заказа'!$B$210:$B$210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заказа'!$B$228:$B$228</definedName>
    <definedName name="ProductId84">'Бланк заказа'!$B$233:$B$233</definedName>
    <definedName name="ProductId85">'Бланк заказа'!$B$238:$B$238</definedName>
    <definedName name="ProductId86">'Бланк заказа'!$B$242:$B$242</definedName>
    <definedName name="ProductId87">'Бланк заказа'!$B$243:$B$243</definedName>
    <definedName name="ProductId88">'Бланк заказа'!$B$244:$B$244</definedName>
    <definedName name="ProductId89">'Бланк заказа'!$B$249:$B$249</definedName>
    <definedName name="ProductId9">'Бланк заказа'!$B$43:$B$43</definedName>
    <definedName name="ProductId90">'Бланк заказа'!$B$250:$B$250</definedName>
    <definedName name="ProductId91">'Бланк заказа'!$B$256:$B$256</definedName>
    <definedName name="ProductId92">'Бланк заказа'!$B$262:$B$262</definedName>
    <definedName name="ProductId93">'Бланк заказа'!$B$263:$B$263</definedName>
    <definedName name="ProductId94">'Бланк заказа'!$B$269:$B$269</definedName>
    <definedName name="ProductId95">'Бланк заказа'!$B$273:$B$273</definedName>
    <definedName name="ProductId96">'Бланк заказа'!$B$279:$B$279</definedName>
    <definedName name="ProductId97">'Бланк заказа'!$B$280:$B$280</definedName>
    <definedName name="ProductId98">'Бланк заказа'!$B$281:$B$281</definedName>
    <definedName name="ProductId99">'Бланк заказа'!$B$285:$B$285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заказа'!$X$290:$X$290</definedName>
    <definedName name="SalesQty102">'Бланк заказа'!$X$294:$X$294</definedName>
    <definedName name="SalesQty103">'Бланк заказа'!$X$295:$X$295</definedName>
    <definedName name="SalesQty104">'Бланк заказа'!$X$296:$X$296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заказа'!$X$323:$X$323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заказа'!$X$208:$X$208</definedName>
    <definedName name="SalesQty72">'Бланк заказа'!$X$209:$X$209</definedName>
    <definedName name="SalesQty73">'Бланк заказа'!$X$210:$X$210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заказа'!$X$228:$X$228</definedName>
    <definedName name="SalesQty84">'Бланк заказа'!$X$233:$X$233</definedName>
    <definedName name="SalesQty85">'Бланк заказа'!$X$238:$X$238</definedName>
    <definedName name="SalesQty86">'Бланк заказа'!$X$242:$X$242</definedName>
    <definedName name="SalesQty87">'Бланк заказа'!$X$243:$X$243</definedName>
    <definedName name="SalesQty88">'Бланк заказа'!$X$244:$X$244</definedName>
    <definedName name="SalesQty89">'Бланк заказа'!$X$249:$X$249</definedName>
    <definedName name="SalesQty9">'Бланк заказа'!$X$43:$X$43</definedName>
    <definedName name="SalesQty90">'Бланк заказа'!$X$250:$X$250</definedName>
    <definedName name="SalesQty91">'Бланк заказа'!$X$256:$X$256</definedName>
    <definedName name="SalesQty92">'Бланк заказа'!$X$262:$X$262</definedName>
    <definedName name="SalesQty93">'Бланк заказа'!$X$263:$X$263</definedName>
    <definedName name="SalesQty94">'Бланк заказа'!$X$269:$X$269</definedName>
    <definedName name="SalesQty95">'Бланк заказа'!$X$273:$X$273</definedName>
    <definedName name="SalesQty96">'Бланк заказа'!$X$279:$X$279</definedName>
    <definedName name="SalesQty97">'Бланк заказа'!$X$280:$X$280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заказа'!$Y$290:$Y$290</definedName>
    <definedName name="SalesRoundBox102">'Бланк заказа'!$Y$294:$Y$294</definedName>
    <definedName name="SalesRoundBox103">'Бланк заказа'!$Y$295:$Y$295</definedName>
    <definedName name="SalesRoundBox104">'Бланк заказа'!$Y$296:$Y$296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заказа'!$Y$323:$Y$323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заказа'!$Y$208:$Y$208</definedName>
    <definedName name="SalesRoundBox72">'Бланк заказа'!$Y$209:$Y$209</definedName>
    <definedName name="SalesRoundBox73">'Бланк заказа'!$Y$210:$Y$210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заказа'!$Y$228:$Y$228</definedName>
    <definedName name="SalesRoundBox84">'Бланк заказа'!$Y$233:$Y$233</definedName>
    <definedName name="SalesRoundBox85">'Бланк заказа'!$Y$238:$Y$238</definedName>
    <definedName name="SalesRoundBox86">'Бланк заказа'!$Y$242:$Y$242</definedName>
    <definedName name="SalesRoundBox87">'Бланк заказа'!$Y$243:$Y$243</definedName>
    <definedName name="SalesRoundBox88">'Бланк заказа'!$Y$244:$Y$244</definedName>
    <definedName name="SalesRoundBox89">'Бланк заказа'!$Y$249:$Y$249</definedName>
    <definedName name="SalesRoundBox9">'Бланк заказа'!$Y$43:$Y$43</definedName>
    <definedName name="SalesRoundBox90">'Бланк заказа'!$Y$250:$Y$250</definedName>
    <definedName name="SalesRoundBox91">'Бланк заказа'!$Y$256:$Y$256</definedName>
    <definedName name="SalesRoundBox92">'Бланк заказа'!$Y$262:$Y$262</definedName>
    <definedName name="SalesRoundBox93">'Бланк заказа'!$Y$263:$Y$263</definedName>
    <definedName name="SalesRoundBox94">'Бланк заказа'!$Y$269:$Y$269</definedName>
    <definedName name="SalesRoundBox95">'Бланк заказа'!$Y$273:$Y$273</definedName>
    <definedName name="SalesRoundBox96">'Бланк заказа'!$Y$279:$Y$279</definedName>
    <definedName name="SalesRoundBox97">'Бланк заказа'!$Y$280:$Y$280</definedName>
    <definedName name="SalesRoundBox98">'Бланк заказа'!$Y$281:$Y$281</definedName>
    <definedName name="SalesRoundBox99">'Бланк заказа'!$Y$285:$Y$285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заказа'!$W$290:$W$290</definedName>
    <definedName name="UnitOfMeasure102">'Бланк заказа'!$W$294:$W$294</definedName>
    <definedName name="UnitOfMeasure103">'Бланк заказа'!$W$295:$W$295</definedName>
    <definedName name="UnitOfMeasure104">'Бланк заказа'!$W$296:$W$296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заказа'!$W$323:$W$323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заказа'!$W$208:$W$208</definedName>
    <definedName name="UnitOfMeasure72">'Бланк заказа'!$W$209:$W$209</definedName>
    <definedName name="UnitOfMeasure73">'Бланк заказа'!$W$210:$W$210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заказа'!$W$228:$W$228</definedName>
    <definedName name="UnitOfMeasure84">'Бланк заказа'!$W$233:$W$233</definedName>
    <definedName name="UnitOfMeasure85">'Бланк заказа'!$W$238:$W$238</definedName>
    <definedName name="UnitOfMeasure86">'Бланк заказа'!$W$242:$W$242</definedName>
    <definedName name="UnitOfMeasure87">'Бланк заказа'!$W$243:$W$243</definedName>
    <definedName name="UnitOfMeasure88">'Бланк заказа'!$W$244:$W$244</definedName>
    <definedName name="UnitOfMeasure89">'Бланк заказа'!$W$249:$W$249</definedName>
    <definedName name="UnitOfMeasure9">'Бланк заказа'!$W$43:$W$43</definedName>
    <definedName name="UnitOfMeasure90">'Бланк заказа'!$W$250:$W$250</definedName>
    <definedName name="UnitOfMeasure91">'Бланк заказа'!$W$256:$W$256</definedName>
    <definedName name="UnitOfMeasure92">'Бланк заказа'!$W$262:$W$262</definedName>
    <definedName name="UnitOfMeasure93">'Бланк заказа'!$W$263:$W$263</definedName>
    <definedName name="UnitOfMeasure94">'Бланк заказа'!$W$269:$W$269</definedName>
    <definedName name="UnitOfMeasure95">'Бланк заказа'!$W$273:$W$273</definedName>
    <definedName name="UnitOfMeasure96">'Бланк заказа'!$W$279:$W$279</definedName>
    <definedName name="UnitOfMeasure97">'Бланк заказа'!$W$280:$W$280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91029"/>
</workbook>
</file>

<file path=xl/calcChain.xml><?xml version="1.0" encoding="utf-8"?>
<calcChain xmlns="http://schemas.openxmlformats.org/spreadsheetml/2006/main">
  <c r="AI336" i="1" l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X325" i="1"/>
  <c r="X324" i="1"/>
  <c r="BO323" i="1"/>
  <c r="BM323" i="1"/>
  <c r="Z323" i="1"/>
  <c r="Z324" i="1" s="1"/>
  <c r="Y323" i="1"/>
  <c r="Y325" i="1" s="1"/>
  <c r="X320" i="1"/>
  <c r="X319" i="1"/>
  <c r="BO318" i="1"/>
  <c r="BM318" i="1"/>
  <c r="Z318" i="1"/>
  <c r="Y318" i="1"/>
  <c r="BP318" i="1" s="1"/>
  <c r="BO317" i="1"/>
  <c r="BM317" i="1"/>
  <c r="Z317" i="1"/>
  <c r="Y317" i="1"/>
  <c r="BP317" i="1" s="1"/>
  <c r="BO316" i="1"/>
  <c r="BM316" i="1"/>
  <c r="Z316" i="1"/>
  <c r="Y316" i="1"/>
  <c r="BP316" i="1" s="1"/>
  <c r="BO315" i="1"/>
  <c r="BM315" i="1"/>
  <c r="Z315" i="1"/>
  <c r="Y315" i="1"/>
  <c r="BP315" i="1" s="1"/>
  <c r="BO314" i="1"/>
  <c r="BM314" i="1"/>
  <c r="Z314" i="1"/>
  <c r="Y314" i="1"/>
  <c r="BP314" i="1" s="1"/>
  <c r="BO313" i="1"/>
  <c r="BM313" i="1"/>
  <c r="Z313" i="1"/>
  <c r="Y313" i="1"/>
  <c r="BN313" i="1" s="1"/>
  <c r="BO312" i="1"/>
  <c r="BM312" i="1"/>
  <c r="Z312" i="1"/>
  <c r="Y312" i="1"/>
  <c r="BP312" i="1" s="1"/>
  <c r="BO311" i="1"/>
  <c r="BM311" i="1"/>
  <c r="Z311" i="1"/>
  <c r="Y311" i="1"/>
  <c r="BP311" i="1" s="1"/>
  <c r="BP310" i="1"/>
  <c r="BO310" i="1"/>
  <c r="BM310" i="1"/>
  <c r="Z310" i="1"/>
  <c r="Y310" i="1"/>
  <c r="BN310" i="1" s="1"/>
  <c r="BO309" i="1"/>
  <c r="BM309" i="1"/>
  <c r="Z309" i="1"/>
  <c r="Y309" i="1"/>
  <c r="BP309" i="1" s="1"/>
  <c r="P309" i="1"/>
  <c r="BO308" i="1"/>
  <c r="BM308" i="1"/>
  <c r="Z308" i="1"/>
  <c r="Y308" i="1"/>
  <c r="BP308" i="1" s="1"/>
  <c r="BO307" i="1"/>
  <c r="BM307" i="1"/>
  <c r="Z307" i="1"/>
  <c r="Y307" i="1"/>
  <c r="BP307" i="1" s="1"/>
  <c r="P307" i="1"/>
  <c r="BO306" i="1"/>
  <c r="BM306" i="1"/>
  <c r="Z306" i="1"/>
  <c r="Y306" i="1"/>
  <c r="BP306" i="1" s="1"/>
  <c r="BO305" i="1"/>
  <c r="BM305" i="1"/>
  <c r="Z305" i="1"/>
  <c r="Y305" i="1"/>
  <c r="BP305" i="1" s="1"/>
  <c r="P305" i="1"/>
  <c r="BO304" i="1"/>
  <c r="BM304" i="1"/>
  <c r="Z304" i="1"/>
  <c r="Y304" i="1"/>
  <c r="BN304" i="1" s="1"/>
  <c r="BO303" i="1"/>
  <c r="BM303" i="1"/>
  <c r="Z303" i="1"/>
  <c r="Y303" i="1"/>
  <c r="BO302" i="1"/>
  <c r="BN302" i="1"/>
  <c r="BM302" i="1"/>
  <c r="Z302" i="1"/>
  <c r="Y302" i="1"/>
  <c r="BP302" i="1" s="1"/>
  <c r="P302" i="1"/>
  <c r="BP301" i="1"/>
  <c r="BO301" i="1"/>
  <c r="BN301" i="1"/>
  <c r="BM301" i="1"/>
  <c r="Z301" i="1"/>
  <c r="Y301" i="1"/>
  <c r="BO300" i="1"/>
  <c r="BM300" i="1"/>
  <c r="Z300" i="1"/>
  <c r="Y300" i="1"/>
  <c r="BP300" i="1" s="1"/>
  <c r="X298" i="1"/>
  <c r="X297" i="1"/>
  <c r="BO296" i="1"/>
  <c r="BM296" i="1"/>
  <c r="Z296" i="1"/>
  <c r="Y296" i="1"/>
  <c r="BP296" i="1" s="1"/>
  <c r="P296" i="1"/>
  <c r="BO295" i="1"/>
  <c r="BM295" i="1"/>
  <c r="Z295" i="1"/>
  <c r="Y295" i="1"/>
  <c r="BN295" i="1" s="1"/>
  <c r="P295" i="1"/>
  <c r="BO294" i="1"/>
  <c r="BM294" i="1"/>
  <c r="Z294" i="1"/>
  <c r="Y294" i="1"/>
  <c r="X292" i="1"/>
  <c r="X291" i="1"/>
  <c r="BO290" i="1"/>
  <c r="BM290" i="1"/>
  <c r="Z290" i="1"/>
  <c r="Y290" i="1"/>
  <c r="BP290" i="1" s="1"/>
  <c r="BO289" i="1"/>
  <c r="BM289" i="1"/>
  <c r="Z289" i="1"/>
  <c r="Y289" i="1"/>
  <c r="Y292" i="1" s="1"/>
  <c r="P289" i="1"/>
  <c r="Y287" i="1"/>
  <c r="X287" i="1"/>
  <c r="X286" i="1"/>
  <c r="BP285" i="1"/>
  <c r="BO285" i="1"/>
  <c r="BN285" i="1"/>
  <c r="BM285" i="1"/>
  <c r="Z285" i="1"/>
  <c r="Z286" i="1" s="1"/>
  <c r="Y285" i="1"/>
  <c r="Y286" i="1" s="1"/>
  <c r="P285" i="1"/>
  <c r="X283" i="1"/>
  <c r="X282" i="1"/>
  <c r="BO281" i="1"/>
  <c r="BM281" i="1"/>
  <c r="Z281" i="1"/>
  <c r="Y281" i="1"/>
  <c r="BP281" i="1" s="1"/>
  <c r="BO280" i="1"/>
  <c r="BM280" i="1"/>
  <c r="Z280" i="1"/>
  <c r="Y280" i="1"/>
  <c r="BP280" i="1" s="1"/>
  <c r="BO279" i="1"/>
  <c r="BM279" i="1"/>
  <c r="Z279" i="1"/>
  <c r="Y279" i="1"/>
  <c r="BN279" i="1" s="1"/>
  <c r="X275" i="1"/>
  <c r="X274" i="1"/>
  <c r="BO273" i="1"/>
  <c r="BM273" i="1"/>
  <c r="Z273" i="1"/>
  <c r="Z274" i="1" s="1"/>
  <c r="Y273" i="1"/>
  <c r="BP273" i="1" s="1"/>
  <c r="P273" i="1"/>
  <c r="X271" i="1"/>
  <c r="X270" i="1"/>
  <c r="BO269" i="1"/>
  <c r="BM269" i="1"/>
  <c r="Z269" i="1"/>
  <c r="Z270" i="1" s="1"/>
  <c r="Y269" i="1"/>
  <c r="Y271" i="1" s="1"/>
  <c r="P269" i="1"/>
  <c r="X265" i="1"/>
  <c r="X264" i="1"/>
  <c r="BO263" i="1"/>
  <c r="BM263" i="1"/>
  <c r="Z263" i="1"/>
  <c r="Y263" i="1"/>
  <c r="BP263" i="1" s="1"/>
  <c r="P263" i="1"/>
  <c r="BO262" i="1"/>
  <c r="BM262" i="1"/>
  <c r="Z262" i="1"/>
  <c r="Z264" i="1" s="1"/>
  <c r="Y262" i="1"/>
  <c r="P262" i="1"/>
  <c r="X258" i="1"/>
  <c r="X257" i="1"/>
  <c r="BO256" i="1"/>
  <c r="BM256" i="1"/>
  <c r="Z256" i="1"/>
  <c r="Z257" i="1" s="1"/>
  <c r="Y256" i="1"/>
  <c r="BP256" i="1" s="1"/>
  <c r="P256" i="1"/>
  <c r="X252" i="1"/>
  <c r="X251" i="1"/>
  <c r="BO250" i="1"/>
  <c r="BN250" i="1"/>
  <c r="BM250" i="1"/>
  <c r="Z250" i="1"/>
  <c r="Y250" i="1"/>
  <c r="BP250" i="1" s="1"/>
  <c r="P250" i="1"/>
  <c r="BO249" i="1"/>
  <c r="BM249" i="1"/>
  <c r="Z249" i="1"/>
  <c r="Y249" i="1"/>
  <c r="BP249" i="1" s="1"/>
  <c r="P249" i="1"/>
  <c r="X246" i="1"/>
  <c r="X245" i="1"/>
  <c r="BO244" i="1"/>
  <c r="BN244" i="1"/>
  <c r="BM244" i="1"/>
  <c r="Z244" i="1"/>
  <c r="Y244" i="1"/>
  <c r="BP244" i="1" s="1"/>
  <c r="P244" i="1"/>
  <c r="BP243" i="1"/>
  <c r="BO243" i="1"/>
  <c r="BM243" i="1"/>
  <c r="Z243" i="1"/>
  <c r="Y243" i="1"/>
  <c r="BN243" i="1" s="1"/>
  <c r="P243" i="1"/>
  <c r="BO242" i="1"/>
  <c r="BM242" i="1"/>
  <c r="Z242" i="1"/>
  <c r="Y242" i="1"/>
  <c r="BN242" i="1" s="1"/>
  <c r="P242" i="1"/>
  <c r="X240" i="1"/>
  <c r="X239" i="1"/>
  <c r="BO238" i="1"/>
  <c r="BM238" i="1"/>
  <c r="Z238" i="1"/>
  <c r="Z239" i="1" s="1"/>
  <c r="Y238" i="1"/>
  <c r="BP238" i="1" s="1"/>
  <c r="P238" i="1"/>
  <c r="X235" i="1"/>
  <c r="X234" i="1"/>
  <c r="BO233" i="1"/>
  <c r="BM233" i="1"/>
  <c r="Z233" i="1"/>
  <c r="Z234" i="1" s="1"/>
  <c r="Y233" i="1"/>
  <c r="Y235" i="1" s="1"/>
  <c r="X230" i="1"/>
  <c r="X229" i="1"/>
  <c r="BO228" i="1"/>
  <c r="BM228" i="1"/>
  <c r="Z228" i="1"/>
  <c r="Y228" i="1"/>
  <c r="P228" i="1"/>
  <c r="BO227" i="1"/>
  <c r="BM227" i="1"/>
  <c r="Z227" i="1"/>
  <c r="Y227" i="1"/>
  <c r="BP227" i="1" s="1"/>
  <c r="P227" i="1"/>
  <c r="BO226" i="1"/>
  <c r="BM226" i="1"/>
  <c r="Z226" i="1"/>
  <c r="Y226" i="1"/>
  <c r="BP226" i="1" s="1"/>
  <c r="P226" i="1"/>
  <c r="BO225" i="1"/>
  <c r="BM225" i="1"/>
  <c r="Z225" i="1"/>
  <c r="Z229" i="1" s="1"/>
  <c r="Y225" i="1"/>
  <c r="BP225" i="1" s="1"/>
  <c r="P225" i="1"/>
  <c r="X222" i="1"/>
  <c r="X221" i="1"/>
  <c r="BO220" i="1"/>
  <c r="BM220" i="1"/>
  <c r="Z220" i="1"/>
  <c r="Y220" i="1"/>
  <c r="BP220" i="1" s="1"/>
  <c r="P220" i="1"/>
  <c r="BO219" i="1"/>
  <c r="BM219" i="1"/>
  <c r="Z219" i="1"/>
  <c r="Y219" i="1"/>
  <c r="BP219" i="1" s="1"/>
  <c r="P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X205" i="1"/>
  <c r="X204" i="1"/>
  <c r="BO203" i="1"/>
  <c r="BM203" i="1"/>
  <c r="Z203" i="1"/>
  <c r="Y203" i="1"/>
  <c r="BN203" i="1" s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Y198" i="1"/>
  <c r="X198" i="1"/>
  <c r="Z197" i="1"/>
  <c r="X197" i="1"/>
  <c r="BO196" i="1"/>
  <c r="BM196" i="1"/>
  <c r="Z196" i="1"/>
  <c r="Y196" i="1"/>
  <c r="Y197" i="1" s="1"/>
  <c r="X192" i="1"/>
  <c r="X191" i="1"/>
  <c r="BO190" i="1"/>
  <c r="BM190" i="1"/>
  <c r="Z190" i="1"/>
  <c r="Z191" i="1" s="1"/>
  <c r="Y190" i="1"/>
  <c r="Y192" i="1" s="1"/>
  <c r="X188" i="1"/>
  <c r="X187" i="1"/>
  <c r="BO186" i="1"/>
  <c r="BM186" i="1"/>
  <c r="Z186" i="1"/>
  <c r="Z187" i="1" s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N184" i="1" s="1"/>
  <c r="P184" i="1"/>
  <c r="X180" i="1"/>
  <c r="X179" i="1"/>
  <c r="BO178" i="1"/>
  <c r="BM178" i="1"/>
  <c r="Z178" i="1"/>
  <c r="Y178" i="1"/>
  <c r="BP178" i="1" s="1"/>
  <c r="P178" i="1"/>
  <c r="BP177" i="1"/>
  <c r="BO177" i="1"/>
  <c r="BN177" i="1"/>
  <c r="BM177" i="1"/>
  <c r="Z177" i="1"/>
  <c r="Y177" i="1"/>
  <c r="P177" i="1"/>
  <c r="X175" i="1"/>
  <c r="X174" i="1"/>
  <c r="BO173" i="1"/>
  <c r="BM173" i="1"/>
  <c r="Z173" i="1"/>
  <c r="Y173" i="1"/>
  <c r="BN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BO170" i="1"/>
  <c r="BM170" i="1"/>
  <c r="Z170" i="1"/>
  <c r="Y170" i="1"/>
  <c r="BN170" i="1" s="1"/>
  <c r="X167" i="1"/>
  <c r="X166" i="1"/>
  <c r="BO165" i="1"/>
  <c r="BM165" i="1"/>
  <c r="Z165" i="1"/>
  <c r="Z166" i="1" s="1"/>
  <c r="Y165" i="1"/>
  <c r="BP165" i="1" s="1"/>
  <c r="X161" i="1"/>
  <c r="Y160" i="1"/>
  <c r="X160" i="1"/>
  <c r="BO159" i="1"/>
  <c r="BM159" i="1"/>
  <c r="Z159" i="1"/>
  <c r="Z160" i="1" s="1"/>
  <c r="Y159" i="1"/>
  <c r="Y161" i="1" s="1"/>
  <c r="P159" i="1"/>
  <c r="Y156" i="1"/>
  <c r="X156" i="1"/>
  <c r="X155" i="1"/>
  <c r="BO154" i="1"/>
  <c r="BN154" i="1"/>
  <c r="BM154" i="1"/>
  <c r="Z154" i="1"/>
  <c r="Z155" i="1" s="1"/>
  <c r="Y154" i="1"/>
  <c r="Y155" i="1" s="1"/>
  <c r="P154" i="1"/>
  <c r="X151" i="1"/>
  <c r="Y150" i="1"/>
  <c r="X150" i="1"/>
  <c r="BP149" i="1"/>
  <c r="BO149" i="1"/>
  <c r="BM149" i="1"/>
  <c r="Z149" i="1"/>
  <c r="Z150" i="1" s="1"/>
  <c r="Y149" i="1"/>
  <c r="BN149" i="1" s="1"/>
  <c r="P149" i="1"/>
  <c r="X146" i="1"/>
  <c r="X145" i="1"/>
  <c r="BO144" i="1"/>
  <c r="BM144" i="1"/>
  <c r="Z144" i="1"/>
  <c r="Z145" i="1" s="1"/>
  <c r="Y144" i="1"/>
  <c r="Y146" i="1" s="1"/>
  <c r="P144" i="1"/>
  <c r="X141" i="1"/>
  <c r="X140" i="1"/>
  <c r="BO139" i="1"/>
  <c r="BM139" i="1"/>
  <c r="Z139" i="1"/>
  <c r="Y139" i="1"/>
  <c r="Y141" i="1" s="1"/>
  <c r="P139" i="1"/>
  <c r="BO138" i="1"/>
  <c r="BN138" i="1"/>
  <c r="BM138" i="1"/>
  <c r="Z138" i="1"/>
  <c r="Z140" i="1" s="1"/>
  <c r="Y138" i="1"/>
  <c r="P138" i="1"/>
  <c r="X135" i="1"/>
  <c r="X134" i="1"/>
  <c r="BP133" i="1"/>
  <c r="BO133" i="1"/>
  <c r="BM133" i="1"/>
  <c r="Z133" i="1"/>
  <c r="Y133" i="1"/>
  <c r="BN133" i="1" s="1"/>
  <c r="P133" i="1"/>
  <c r="BO132" i="1"/>
  <c r="BM132" i="1"/>
  <c r="Z132" i="1"/>
  <c r="Z134" i="1" s="1"/>
  <c r="Y132" i="1"/>
  <c r="Y135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X123" i="1"/>
  <c r="X122" i="1"/>
  <c r="BO121" i="1"/>
  <c r="BM121" i="1"/>
  <c r="Z121" i="1"/>
  <c r="Z122" i="1" s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O114" i="1"/>
  <c r="BM114" i="1"/>
  <c r="Z114" i="1"/>
  <c r="Y114" i="1"/>
  <c r="BN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Y109" i="1" s="1"/>
  <c r="P107" i="1"/>
  <c r="BO106" i="1"/>
  <c r="BM106" i="1"/>
  <c r="Z106" i="1"/>
  <c r="Y106" i="1"/>
  <c r="BP106" i="1" s="1"/>
  <c r="P106" i="1"/>
  <c r="X103" i="1"/>
  <c r="X102" i="1"/>
  <c r="BO101" i="1"/>
  <c r="BN101" i="1"/>
  <c r="BM101" i="1"/>
  <c r="Z101" i="1"/>
  <c r="Y101" i="1"/>
  <c r="BP101" i="1" s="1"/>
  <c r="P101" i="1"/>
  <c r="BO100" i="1"/>
  <c r="BM100" i="1"/>
  <c r="Z100" i="1"/>
  <c r="Y100" i="1"/>
  <c r="BN100" i="1" s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BO97" i="1"/>
  <c r="BM97" i="1"/>
  <c r="Z97" i="1"/>
  <c r="Y97" i="1"/>
  <c r="BP97" i="1" s="1"/>
  <c r="P97" i="1"/>
  <c r="BO96" i="1"/>
  <c r="BM96" i="1"/>
  <c r="Z96" i="1"/>
  <c r="Y96" i="1"/>
  <c r="BP96" i="1" s="1"/>
  <c r="P96" i="1"/>
  <c r="BO95" i="1"/>
  <c r="BM95" i="1"/>
  <c r="Z95" i="1"/>
  <c r="Y95" i="1"/>
  <c r="Y103" i="1" s="1"/>
  <c r="X92" i="1"/>
  <c r="X91" i="1"/>
  <c r="BO90" i="1"/>
  <c r="BM90" i="1"/>
  <c r="Z90" i="1"/>
  <c r="Y90" i="1"/>
  <c r="BP90" i="1" s="1"/>
  <c r="P90" i="1"/>
  <c r="BO89" i="1"/>
  <c r="BM89" i="1"/>
  <c r="Z89" i="1"/>
  <c r="Z91" i="1" s="1"/>
  <c r="Y89" i="1"/>
  <c r="Y92" i="1" s="1"/>
  <c r="P89" i="1"/>
  <c r="X86" i="1"/>
  <c r="X85" i="1"/>
  <c r="BO84" i="1"/>
  <c r="BM84" i="1"/>
  <c r="Z84" i="1"/>
  <c r="Z85" i="1" s="1"/>
  <c r="Y84" i="1"/>
  <c r="BP84" i="1" s="1"/>
  <c r="P84" i="1"/>
  <c r="BO83" i="1"/>
  <c r="BM83" i="1"/>
  <c r="Z83" i="1"/>
  <c r="Y83" i="1"/>
  <c r="P83" i="1"/>
  <c r="X80" i="1"/>
  <c r="X79" i="1"/>
  <c r="BO78" i="1"/>
  <c r="BM78" i="1"/>
  <c r="Z78" i="1"/>
  <c r="Y78" i="1"/>
  <c r="Y79" i="1" s="1"/>
  <c r="P78" i="1"/>
  <c r="BO77" i="1"/>
  <c r="BM77" i="1"/>
  <c r="Z77" i="1"/>
  <c r="Y77" i="1"/>
  <c r="BN77" i="1" s="1"/>
  <c r="P77" i="1"/>
  <c r="X74" i="1"/>
  <c r="X73" i="1"/>
  <c r="BO72" i="1"/>
  <c r="BM72" i="1"/>
  <c r="Z72" i="1"/>
  <c r="Y72" i="1"/>
  <c r="BP72" i="1" s="1"/>
  <c r="P72" i="1"/>
  <c r="BO71" i="1"/>
  <c r="BM71" i="1"/>
  <c r="Z71" i="1"/>
  <c r="Y71" i="1"/>
  <c r="BN71" i="1" s="1"/>
  <c r="P71" i="1"/>
  <c r="BO70" i="1"/>
  <c r="BM70" i="1"/>
  <c r="Z70" i="1"/>
  <c r="Y70" i="1"/>
  <c r="BN70" i="1" s="1"/>
  <c r="P70" i="1"/>
  <c r="X68" i="1"/>
  <c r="X67" i="1"/>
  <c r="BO66" i="1"/>
  <c r="BM66" i="1"/>
  <c r="Z66" i="1"/>
  <c r="Y66" i="1"/>
  <c r="P66" i="1"/>
  <c r="BO65" i="1"/>
  <c r="BM65" i="1"/>
  <c r="Z65" i="1"/>
  <c r="Z67" i="1" s="1"/>
  <c r="Y65" i="1"/>
  <c r="Y68" i="1" s="1"/>
  <c r="P65" i="1"/>
  <c r="X63" i="1"/>
  <c r="X62" i="1"/>
  <c r="BO61" i="1"/>
  <c r="BM61" i="1"/>
  <c r="Z61" i="1"/>
  <c r="Z62" i="1" s="1"/>
  <c r="Y61" i="1"/>
  <c r="Y62" i="1" s="1"/>
  <c r="P61" i="1"/>
  <c r="X59" i="1"/>
  <c r="X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X54" i="1"/>
  <c r="X53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BN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Y37" i="1" s="1"/>
  <c r="P34" i="1"/>
  <c r="Y31" i="1"/>
  <c r="X31" i="1"/>
  <c r="X30" i="1"/>
  <c r="BO29" i="1"/>
  <c r="BM29" i="1"/>
  <c r="Z29" i="1"/>
  <c r="Y29" i="1"/>
  <c r="BN29" i="1" s="1"/>
  <c r="P29" i="1"/>
  <c r="BO28" i="1"/>
  <c r="BM28" i="1"/>
  <c r="Z28" i="1"/>
  <c r="Z30" i="1" s="1"/>
  <c r="Y28" i="1"/>
  <c r="P28" i="1"/>
  <c r="X24" i="1"/>
  <c r="Y23" i="1"/>
  <c r="X23" i="1"/>
  <c r="BP22" i="1"/>
  <c r="BO22" i="1"/>
  <c r="BM22" i="1"/>
  <c r="Z22" i="1"/>
  <c r="Z23" i="1" s="1"/>
  <c r="Y22" i="1"/>
  <c r="BN22" i="1" s="1"/>
  <c r="P22" i="1"/>
  <c r="H10" i="1"/>
  <c r="A9" i="1"/>
  <c r="J9" i="1" s="1"/>
  <c r="D7" i="1"/>
  <c r="Q6" i="1"/>
  <c r="P2" i="1"/>
  <c r="Y30" i="1" l="1"/>
  <c r="Y63" i="1"/>
  <c r="Z118" i="1"/>
  <c r="Y151" i="1"/>
  <c r="BN280" i="1"/>
  <c r="Z291" i="1"/>
  <c r="BN315" i="1"/>
  <c r="BN116" i="1"/>
  <c r="BN220" i="1"/>
  <c r="Y239" i="1"/>
  <c r="BN98" i="1"/>
  <c r="Y229" i="1"/>
  <c r="Y257" i="1"/>
  <c r="BN307" i="1"/>
  <c r="BN56" i="1"/>
  <c r="BN28" i="1"/>
  <c r="BN43" i="1"/>
  <c r="BP47" i="1"/>
  <c r="Y258" i="1"/>
  <c r="Y211" i="1"/>
  <c r="BN217" i="1"/>
  <c r="BN115" i="1"/>
  <c r="Z102" i="1"/>
  <c r="Z108" i="1"/>
  <c r="Y265" i="1"/>
  <c r="Y140" i="1"/>
  <c r="Y230" i="1"/>
  <c r="Y49" i="1"/>
  <c r="Y297" i="1"/>
  <c r="Z48" i="1"/>
  <c r="X330" i="1"/>
  <c r="BP52" i="1"/>
  <c r="Z73" i="1"/>
  <c r="BP138" i="1"/>
  <c r="Z221" i="1"/>
  <c r="Z282" i="1"/>
  <c r="BN314" i="1"/>
  <c r="BN318" i="1"/>
  <c r="Y24" i="1"/>
  <c r="Z79" i="1"/>
  <c r="BN172" i="1"/>
  <c r="BP279" i="1"/>
  <c r="BP144" i="1"/>
  <c r="BP304" i="1"/>
  <c r="BP77" i="1"/>
  <c r="Y179" i="1"/>
  <c r="BP34" i="1"/>
  <c r="Y58" i="1"/>
  <c r="BP65" i="1"/>
  <c r="BN106" i="1"/>
  <c r="BP121" i="1"/>
  <c r="Y212" i="1"/>
  <c r="Z251" i="1"/>
  <c r="Y67" i="1"/>
  <c r="BN96" i="1"/>
  <c r="BN113" i="1"/>
  <c r="BN132" i="1"/>
  <c r="Z174" i="1"/>
  <c r="Z204" i="1"/>
  <c r="Y222" i="1"/>
  <c r="BP242" i="1"/>
  <c r="BN312" i="1"/>
  <c r="Z297" i="1"/>
  <c r="BP173" i="1"/>
  <c r="BN46" i="1"/>
  <c r="BN78" i="1"/>
  <c r="BP132" i="1"/>
  <c r="BN201" i="1"/>
  <c r="BN281" i="1"/>
  <c r="BP295" i="1"/>
  <c r="BN305" i="1"/>
  <c r="BN66" i="1"/>
  <c r="BP170" i="1"/>
  <c r="BN208" i="1"/>
  <c r="Z245" i="1"/>
  <c r="BP100" i="1"/>
  <c r="BN107" i="1"/>
  <c r="Z128" i="1"/>
  <c r="BN139" i="1"/>
  <c r="BN226" i="1"/>
  <c r="BP28" i="1"/>
  <c r="Y53" i="1"/>
  <c r="Y187" i="1"/>
  <c r="BP66" i="1"/>
  <c r="BN61" i="1"/>
  <c r="BP61" i="1"/>
  <c r="BN72" i="1"/>
  <c r="BP107" i="1"/>
  <c r="BP139" i="1"/>
  <c r="Z179" i="1"/>
  <c r="Y274" i="1"/>
  <c r="BN290" i="1"/>
  <c r="Y145" i="1"/>
  <c r="Y180" i="1"/>
  <c r="Y38" i="1"/>
  <c r="BP71" i="1"/>
  <c r="Z211" i="1"/>
  <c r="Z37" i="1"/>
  <c r="Y80" i="1"/>
  <c r="BP184" i="1"/>
  <c r="BP29" i="1"/>
  <c r="Z58" i="1"/>
  <c r="BN171" i="1"/>
  <c r="BP313" i="1"/>
  <c r="BN317" i="1"/>
  <c r="Y86" i="1"/>
  <c r="BP114" i="1"/>
  <c r="Y188" i="1"/>
  <c r="Y319" i="1"/>
  <c r="X327" i="1"/>
  <c r="X328" i="1"/>
  <c r="X329" i="1" s="1"/>
  <c r="Z319" i="1"/>
  <c r="Y73" i="1"/>
  <c r="Y298" i="1"/>
  <c r="Y74" i="1"/>
  <c r="Y102" i="1"/>
  <c r="Y119" i="1"/>
  <c r="Y134" i="1"/>
  <c r="BN112" i="1"/>
  <c r="Y205" i="1"/>
  <c r="BN256" i="1"/>
  <c r="BN294" i="1"/>
  <c r="BN311" i="1"/>
  <c r="BN95" i="1"/>
  <c r="BP70" i="1"/>
  <c r="BN144" i="1"/>
  <c r="Y246" i="1"/>
  <c r="X326" i="1"/>
  <c r="BN34" i="1"/>
  <c r="BN65" i="1"/>
  <c r="BN121" i="1"/>
  <c r="Y166" i="1"/>
  <c r="BP203" i="1"/>
  <c r="BP294" i="1"/>
  <c r="A10" i="1"/>
  <c r="F10" i="1"/>
  <c r="Y240" i="1"/>
  <c r="Y275" i="1"/>
  <c r="Y282" i="1"/>
  <c r="BN289" i="1"/>
  <c r="BN306" i="1"/>
  <c r="BN309" i="1"/>
  <c r="BN41" i="1"/>
  <c r="Y59" i="1"/>
  <c r="BN89" i="1"/>
  <c r="BP95" i="1"/>
  <c r="Y122" i="1"/>
  <c r="Y221" i="1"/>
  <c r="BN233" i="1"/>
  <c r="BN269" i="1"/>
  <c r="BN303" i="1"/>
  <c r="Y320" i="1"/>
  <c r="BN44" i="1"/>
  <c r="BN83" i="1"/>
  <c r="BN159" i="1"/>
  <c r="BP190" i="1"/>
  <c r="BN215" i="1"/>
  <c r="BP289" i="1"/>
  <c r="BN300" i="1"/>
  <c r="BN316" i="1"/>
  <c r="BP41" i="1"/>
  <c r="BP89" i="1"/>
  <c r="Y129" i="1"/>
  <c r="BN178" i="1"/>
  <c r="BN200" i="1"/>
  <c r="BN209" i="1"/>
  <c r="BN218" i="1"/>
  <c r="BN227" i="1"/>
  <c r="BP233" i="1"/>
  <c r="Y245" i="1"/>
  <c r="BP269" i="1"/>
  <c r="Y283" i="1"/>
  <c r="BP303" i="1"/>
  <c r="Y128" i="1"/>
  <c r="Y167" i="1"/>
  <c r="BN190" i="1"/>
  <c r="BN35" i="1"/>
  <c r="Y108" i="1"/>
  <c r="BN185" i="1"/>
  <c r="Y251" i="1"/>
  <c r="BN262" i="1"/>
  <c r="BP35" i="1"/>
  <c r="BP83" i="1"/>
  <c r="BP159" i="1"/>
  <c r="BP185" i="1"/>
  <c r="Y191" i="1"/>
  <c r="BP215" i="1"/>
  <c r="BP262" i="1"/>
  <c r="BP200" i="1"/>
  <c r="Y234" i="1"/>
  <c r="Y252" i="1"/>
  <c r="Y270" i="1"/>
  <c r="BN323" i="1"/>
  <c r="BP323" i="1"/>
  <c r="Y48" i="1"/>
  <c r="BN42" i="1"/>
  <c r="BN90" i="1"/>
  <c r="Y174" i="1"/>
  <c r="Y204" i="1"/>
  <c r="BN36" i="1"/>
  <c r="BN45" i="1"/>
  <c r="BN84" i="1"/>
  <c r="Y118" i="1"/>
  <c r="BN126" i="1"/>
  <c r="BN186" i="1"/>
  <c r="BN216" i="1"/>
  <c r="BN225" i="1"/>
  <c r="BN263" i="1"/>
  <c r="Y324" i="1"/>
  <c r="BN210" i="1"/>
  <c r="BN219" i="1"/>
  <c r="BN228" i="1"/>
  <c r="Y291" i="1"/>
  <c r="Y175" i="1"/>
  <c r="BN196" i="1"/>
  <c r="BN249" i="1"/>
  <c r="BN296" i="1"/>
  <c r="BP78" i="1"/>
  <c r="Y91" i="1"/>
  <c r="BP112" i="1"/>
  <c r="BP154" i="1"/>
  <c r="BP210" i="1"/>
  <c r="BP228" i="1"/>
  <c r="Y85" i="1"/>
  <c r="BN97" i="1"/>
  <c r="BN165" i="1"/>
  <c r="BP196" i="1"/>
  <c r="BN238" i="1"/>
  <c r="Y264" i="1"/>
  <c r="BN273" i="1"/>
  <c r="BN308" i="1"/>
  <c r="F9" i="1"/>
  <c r="BN57" i="1"/>
  <c r="H9" i="1"/>
  <c r="Z331" i="1" l="1"/>
  <c r="Y327" i="1"/>
  <c r="Y326" i="1"/>
  <c r="Y330" i="1"/>
  <c r="Y328" i="1"/>
  <c r="Y329" i="1" l="1"/>
  <c r="A339" i="1"/>
  <c r="B339" i="1"/>
  <c r="C339" i="1"/>
</calcChain>
</file>

<file path=xl/sharedStrings.xml><?xml version="1.0" encoding="utf-8"?>
<sst xmlns="http://schemas.openxmlformats.org/spreadsheetml/2006/main" count="1570" uniqueCount="506">
  <si>
    <t xml:space="preserve">  БЛАНК ЗАКАЗА </t>
  </si>
  <si>
    <t>ЗПФ</t>
  </si>
  <si>
    <t>на отгрузку продукции с ООО Трейд-Сервис с</t>
  </si>
  <si>
    <t>12.06.2025</t>
  </si>
  <si>
    <t>бланк создан</t>
  </si>
  <si>
    <t>09.06.2025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</si>
  <si>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</si>
  <si>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</si>
  <si>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</si>
  <si>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</si>
  <si>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</si>
  <si>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</si>
  <si>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</si>
  <si>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</si>
  <si>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</si>
  <si>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</si>
  <si>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</si>
  <si>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</si>
  <si>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</si>
  <si>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</si>
  <si>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</si>
  <si>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</si>
  <si>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</si>
  <si>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</si>
  <si>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</si>
  <si>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</si>
  <si>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</si>
  <si>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</si>
  <si>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</si>
  <si>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</si>
  <si>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</si>
  <si>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</si>
  <si>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</si>
  <si>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</si>
  <si>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</si>
  <si>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</si>
  <si>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</si>
  <si>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</si>
  <si>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</si>
  <si>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</si>
  <si>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</si>
  <si>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</si>
  <si>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</si>
  <si>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</si>
  <si>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</si>
  <si>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</si>
  <si>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</si>
  <si>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</si>
  <si>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</si>
  <si>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</si>
  <si>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</si>
  <si>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</si>
  <si>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</si>
  <si>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</si>
  <si>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</si>
  <si>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</si>
  <si>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</si>
  <si>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</si>
  <si>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</si>
  <si>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</si>
  <si>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</si>
  <si>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</si>
  <si>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</si>
  <si>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</si>
  <si>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</si>
  <si>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</si>
  <si>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</si>
  <si>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</si>
  <si>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</si>
  <si>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</si>
  <si>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</si>
  <si>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</si>
  <si>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</si>
  <si>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</si>
  <si>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</si>
  <si>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</si>
  <si>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</si>
  <si>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</si>
  <si>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</si>
  <si>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</si>
  <si>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</si>
  <si>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</si>
  <si>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</si>
  <si>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</si>
  <si>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</si>
  <si>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</si>
  <si>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</si>
  <si>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</si>
  <si>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</si>
  <si>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</si>
  <si>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</si>
  <si>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</si>
  <si>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</si>
  <si>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</si>
  <si>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</si>
  <si>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</si>
  <si>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</si>
  <si>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</si>
  <si>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</si>
  <si>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</si>
  <si>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</si>
  <si>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</si>
  <si>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</si>
  <si>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</si>
  <si>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</si>
  <si>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</si>
  <si>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</si>
  <si>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</si>
  <si>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</si>
  <si>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</si>
  <si>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</si>
  <si>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</si>
  <si>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</si>
  <si>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</si>
  <si>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</si>
  <si>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</si>
  <si>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SU003803</t>
  </si>
  <si>
    <t>P004793</t>
  </si>
  <si>
    <t>ЕАЭС N RU Д-RU.РА05.В.89397/22</t>
  </si>
  <si>
    <t>SU003679</t>
  </si>
  <si>
    <t>P004730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</si>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</sst>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1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6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8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4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9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9" t="s">
        <v>0</v>
      </c>
      <c r="E1" s="371"/>
      <c r="F1" s="371"/>
      <c r="G1" s="14" t="s">
        <v>1</v>
      </c>
      <c r="H1" s="399" t="s">
        <v>2</v>
      </c>
      <c r="I1" s="371"/>
      <c r="J1" s="371"/>
      <c r="K1" s="371"/>
      <c r="L1" s="371"/>
      <c r="M1" s="371"/>
      <c r="N1" s="371"/>
      <c r="O1" s="371"/>
      <c r="P1" s="371"/>
      <c r="Q1" s="371"/>
      <c r="R1" s="370" t="s">
        <v>3</v>
      </c>
      <c r="S1" s="371"/>
      <c r="T1" s="37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7"/>
      <c r="R2" s="347"/>
      <c r="S2" s="347"/>
      <c r="T2" s="347"/>
      <c r="U2" s="347"/>
      <c r="V2" s="347"/>
      <c r="W2" s="34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7"/>
      <c r="Q3" s="347"/>
      <c r="R3" s="347"/>
      <c r="S3" s="347"/>
      <c r="T3" s="347"/>
      <c r="U3" s="347"/>
      <c r="V3" s="347"/>
      <c r="W3" s="34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05" t="s">
        <v>8</v>
      </c>
      <c r="B5" s="356"/>
      <c r="C5" s="357"/>
      <c r="D5" s="385"/>
      <c r="E5" s="386"/>
      <c r="F5" s="521" t="s">
        <v>9</v>
      </c>
      <c r="G5" s="357"/>
      <c r="H5" s="385" t="s">
        <v>505</v>
      </c>
      <c r="I5" s="442"/>
      <c r="J5" s="442"/>
      <c r="K5" s="442"/>
      <c r="L5" s="442"/>
      <c r="M5" s="386"/>
      <c r="N5" s="72"/>
      <c r="P5" s="26" t="s">
        <v>10</v>
      </c>
      <c r="Q5" s="527">
        <v>45824</v>
      </c>
      <c r="R5" s="404"/>
      <c r="T5" s="438" t="s">
        <v>11</v>
      </c>
      <c r="U5" s="439"/>
      <c r="V5" s="441" t="s">
        <v>12</v>
      </c>
      <c r="W5" s="404"/>
      <c r="AB5" s="57"/>
      <c r="AC5" s="57"/>
      <c r="AD5" s="57"/>
      <c r="AE5" s="57"/>
    </row>
    <row r="6" spans="1:32" s="17" customFormat="1" ht="24" customHeight="1" x14ac:dyDescent="0.2">
      <c r="A6" s="405" t="s">
        <v>13</v>
      </c>
      <c r="B6" s="356"/>
      <c r="C6" s="357"/>
      <c r="D6" s="444" t="s">
        <v>489</v>
      </c>
      <c r="E6" s="445"/>
      <c r="F6" s="445"/>
      <c r="G6" s="445"/>
      <c r="H6" s="445"/>
      <c r="I6" s="445"/>
      <c r="J6" s="445"/>
      <c r="K6" s="445"/>
      <c r="L6" s="445"/>
      <c r="M6" s="404"/>
      <c r="N6" s="73"/>
      <c r="P6" s="26" t="s">
        <v>15</v>
      </c>
      <c r="Q6" s="532" t="str">
        <f>IF(Q5=0," ",CHOOSE(WEEKDAY(Q5,2),"Понедельник","Вторник","Среда","Четверг","Пятница","Суббота","Воскресенье"))</f>
        <v>Понедельник</v>
      </c>
      <c r="R6" s="345"/>
      <c r="T6" s="447" t="s">
        <v>16</v>
      </c>
      <c r="U6" s="439"/>
      <c r="V6" s="453" t="s">
        <v>17</v>
      </c>
      <c r="W6" s="34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7" t="str">
        <f>IFERROR(VLOOKUP(DeliveryAddress,Table,3,0),1)</f>
        <v>2</v>
      </c>
      <c r="E7" s="378"/>
      <c r="F7" s="378"/>
      <c r="G7" s="378"/>
      <c r="H7" s="378"/>
      <c r="I7" s="378"/>
      <c r="J7" s="378"/>
      <c r="K7" s="378"/>
      <c r="L7" s="378"/>
      <c r="M7" s="379"/>
      <c r="N7" s="74"/>
      <c r="P7" s="26"/>
      <c r="Q7" s="46"/>
      <c r="R7" s="46"/>
      <c r="T7" s="347"/>
      <c r="U7" s="439"/>
      <c r="V7" s="454"/>
      <c r="W7" s="455"/>
      <c r="AB7" s="57"/>
      <c r="AC7" s="57"/>
      <c r="AD7" s="57"/>
      <c r="AE7" s="57"/>
    </row>
    <row r="8" spans="1:32" s="17" customFormat="1" ht="25.5" customHeight="1" x14ac:dyDescent="0.2">
      <c r="A8" s="544" t="s">
        <v>18</v>
      </c>
      <c r="B8" s="340"/>
      <c r="C8" s="341"/>
      <c r="D8" s="389"/>
      <c r="E8" s="390"/>
      <c r="F8" s="390"/>
      <c r="G8" s="390"/>
      <c r="H8" s="390"/>
      <c r="I8" s="390"/>
      <c r="J8" s="390"/>
      <c r="K8" s="390"/>
      <c r="L8" s="390"/>
      <c r="M8" s="391"/>
      <c r="N8" s="75"/>
      <c r="P8" s="26" t="s">
        <v>19</v>
      </c>
      <c r="Q8" s="384">
        <v>0.41666666666666669</v>
      </c>
      <c r="R8" s="379"/>
      <c r="T8" s="347"/>
      <c r="U8" s="439"/>
      <c r="V8" s="454"/>
      <c r="W8" s="455"/>
      <c r="AB8" s="57"/>
      <c r="AC8" s="57"/>
      <c r="AD8" s="57"/>
      <c r="AE8" s="57"/>
    </row>
    <row r="9" spans="1:32" s="17" customFormat="1" ht="39.950000000000003" customHeight="1" x14ac:dyDescent="0.2">
      <c r="A9" s="4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7"/>
      <c r="C9" s="347"/>
      <c r="D9" s="422"/>
      <c r="E9" s="343"/>
      <c r="F9" s="4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7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70"/>
      <c r="P9" s="29" t="s">
        <v>20</v>
      </c>
      <c r="Q9" s="401"/>
      <c r="R9" s="402"/>
      <c r="T9" s="347"/>
      <c r="U9" s="439"/>
      <c r="V9" s="456"/>
      <c r="W9" s="45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7"/>
      <c r="C10" s="347"/>
      <c r="D10" s="422"/>
      <c r="E10" s="343"/>
      <c r="F10" s="4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7"/>
      <c r="H10" s="475" t="str">
        <f>IFERROR(VLOOKUP($D$10,Proxy,2,FALSE),"")</f>
        <v/>
      </c>
      <c r="I10" s="347"/>
      <c r="J10" s="347"/>
      <c r="K10" s="347"/>
      <c r="L10" s="347"/>
      <c r="M10" s="347"/>
      <c r="N10" s="71"/>
      <c r="P10" s="29" t="s">
        <v>21</v>
      </c>
      <c r="Q10" s="448"/>
      <c r="R10" s="449"/>
      <c r="U10" s="26" t="s">
        <v>22</v>
      </c>
      <c r="V10" s="348" t="s">
        <v>23</v>
      </c>
      <c r="W10" s="34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03"/>
      <c r="R11" s="404"/>
      <c r="U11" s="26" t="s">
        <v>26</v>
      </c>
      <c r="V11" s="504" t="s">
        <v>27</v>
      </c>
      <c r="W11" s="40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355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76"/>
      <c r="P12" s="26" t="s">
        <v>29</v>
      </c>
      <c r="Q12" s="384"/>
      <c r="R12" s="379"/>
      <c r="S12" s="27"/>
      <c r="U12" s="26"/>
      <c r="V12" s="371"/>
      <c r="W12" s="347"/>
      <c r="AB12" s="57"/>
      <c r="AC12" s="57"/>
      <c r="AD12" s="57"/>
      <c r="AE12" s="57"/>
    </row>
    <row r="13" spans="1:32" s="17" customFormat="1" ht="23.25" customHeight="1" x14ac:dyDescent="0.2">
      <c r="A13" s="355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76"/>
      <c r="O13" s="29"/>
      <c r="P13" s="29" t="s">
        <v>31</v>
      </c>
      <c r="Q13" s="504"/>
      <c r="R13" s="40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355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5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77"/>
      <c r="P15" s="430" t="s">
        <v>34</v>
      </c>
      <c r="Q15" s="371"/>
      <c r="R15" s="371"/>
      <c r="S15" s="371"/>
      <c r="T15" s="37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1"/>
      <c r="Q16" s="431"/>
      <c r="R16" s="431"/>
      <c r="S16" s="431"/>
      <c r="T16" s="43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51" t="s">
        <v>35</v>
      </c>
      <c r="B17" s="351" t="s">
        <v>36</v>
      </c>
      <c r="C17" s="420" t="s">
        <v>37</v>
      </c>
      <c r="D17" s="351" t="s">
        <v>38</v>
      </c>
      <c r="E17" s="410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409"/>
      <c r="R17" s="409"/>
      <c r="S17" s="409"/>
      <c r="T17" s="410"/>
      <c r="U17" s="543" t="s">
        <v>50</v>
      </c>
      <c r="V17" s="357"/>
      <c r="W17" s="351" t="s">
        <v>51</v>
      </c>
      <c r="X17" s="351" t="s">
        <v>52</v>
      </c>
      <c r="Y17" s="541" t="s">
        <v>53</v>
      </c>
      <c r="Z17" s="483" t="s">
        <v>54</v>
      </c>
      <c r="AA17" s="476" t="s">
        <v>55</v>
      </c>
      <c r="AB17" s="476" t="s">
        <v>56</v>
      </c>
      <c r="AC17" s="476" t="s">
        <v>57</v>
      </c>
      <c r="AD17" s="476" t="s">
        <v>58</v>
      </c>
      <c r="AE17" s="516"/>
      <c r="AF17" s="517"/>
      <c r="AG17" s="80"/>
      <c r="BD17" s="79" t="s">
        <v>59</v>
      </c>
    </row>
    <row r="18" spans="1:68" ht="14.25" customHeight="1" x14ac:dyDescent="0.2">
      <c r="A18" s="352"/>
      <c r="B18" s="352"/>
      <c r="C18" s="352"/>
      <c r="D18" s="411"/>
      <c r="E18" s="413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411"/>
      <c r="Q18" s="412"/>
      <c r="R18" s="412"/>
      <c r="S18" s="412"/>
      <c r="T18" s="413"/>
      <c r="U18" s="81" t="s">
        <v>60</v>
      </c>
      <c r="V18" s="81" t="s">
        <v>61</v>
      </c>
      <c r="W18" s="352"/>
      <c r="X18" s="352"/>
      <c r="Y18" s="542"/>
      <c r="Z18" s="484"/>
      <c r="AA18" s="477"/>
      <c r="AB18" s="477"/>
      <c r="AC18" s="477"/>
      <c r="AD18" s="518"/>
      <c r="AE18" s="519"/>
      <c r="AF18" s="520"/>
      <c r="AG18" s="80"/>
      <c r="BD18" s="79"/>
    </row>
    <row r="19" spans="1:68" ht="27.75" hidden="1" customHeight="1" x14ac:dyDescent="0.2">
      <c r="A19" s="337" t="s">
        <v>62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52"/>
      <c r="AB19" s="52"/>
      <c r="AC19" s="52"/>
    </row>
    <row r="20" spans="1:68" ht="16.5" hidden="1" customHeight="1" x14ac:dyDescent="0.25">
      <c r="A20" s="350" t="s">
        <v>62</v>
      </c>
      <c r="B20" s="347"/>
      <c r="C20" s="347"/>
      <c r="D20" s="347"/>
      <c r="E20" s="347"/>
      <c r="F20" s="347"/>
      <c r="G20" s="347"/>
      <c r="H20" s="347"/>
      <c r="I20" s="347"/>
      <c r="J20" s="347"/>
      <c r="K20" s="347"/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62"/>
      <c r="AB20" s="62"/>
      <c r="AC20" s="62"/>
    </row>
    <row r="21" spans="1:68" ht="14.25" hidden="1" customHeight="1" x14ac:dyDescent="0.25">
      <c r="A21" s="346" t="s">
        <v>63</v>
      </c>
      <c r="B21" s="347"/>
      <c r="C21" s="347"/>
      <c r="D21" s="347"/>
      <c r="E21" s="347"/>
      <c r="F21" s="347"/>
      <c r="G21" s="347"/>
      <c r="H21" s="347"/>
      <c r="I21" s="347"/>
      <c r="J21" s="347"/>
      <c r="K21" s="347"/>
      <c r="L21" s="347"/>
      <c r="M21" s="347"/>
      <c r="N21" s="347"/>
      <c r="O21" s="347"/>
      <c r="P21" s="347"/>
      <c r="Q21" s="347"/>
      <c r="R21" s="347"/>
      <c r="S21" s="347"/>
      <c r="T21" s="347"/>
      <c r="U21" s="347"/>
      <c r="V21" s="347"/>
      <c r="W21" s="347"/>
      <c r="X21" s="347"/>
      <c r="Y21" s="347"/>
      <c r="Z21" s="347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4301070899</v>
      </c>
      <c r="D22" s="344">
        <v>4607111035752</v>
      </c>
      <c r="E22" s="34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58"/>
      <c r="B23" s="347"/>
      <c r="C23" s="347"/>
      <c r="D23" s="347"/>
      <c r="E23" s="347"/>
      <c r="F23" s="347"/>
      <c r="G23" s="347"/>
      <c r="H23" s="347"/>
      <c r="I23" s="347"/>
      <c r="J23" s="347"/>
      <c r="K23" s="347"/>
      <c r="L23" s="347"/>
      <c r="M23" s="347"/>
      <c r="N23" s="347"/>
      <c r="O23" s="359"/>
      <c r="P23" s="339" t="s">
        <v>72</v>
      </c>
      <c r="Q23" s="340"/>
      <c r="R23" s="340"/>
      <c r="S23" s="340"/>
      <c r="T23" s="340"/>
      <c r="U23" s="340"/>
      <c r="V23" s="34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7"/>
      <c r="B24" s="347"/>
      <c r="C24" s="347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59"/>
      <c r="P24" s="339" t="s">
        <v>72</v>
      </c>
      <c r="Q24" s="340"/>
      <c r="R24" s="340"/>
      <c r="S24" s="340"/>
      <c r="T24" s="340"/>
      <c r="U24" s="340"/>
      <c r="V24" s="34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37" t="s">
        <v>74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38"/>
      <c r="Z25" s="338"/>
      <c r="AA25" s="52"/>
      <c r="AB25" s="52"/>
      <c r="AC25" s="52"/>
    </row>
    <row r="26" spans="1:68" ht="16.5" hidden="1" customHeight="1" x14ac:dyDescent="0.25">
      <c r="A26" s="350" t="s">
        <v>75</v>
      </c>
      <c r="B26" s="347"/>
      <c r="C26" s="347"/>
      <c r="D26" s="347"/>
      <c r="E26" s="347"/>
      <c r="F26" s="347"/>
      <c r="G26" s="347"/>
      <c r="H26" s="347"/>
      <c r="I26" s="347"/>
      <c r="J26" s="347"/>
      <c r="K26" s="347"/>
      <c r="L26" s="347"/>
      <c r="M26" s="347"/>
      <c r="N26" s="347"/>
      <c r="O26" s="347"/>
      <c r="P26" s="347"/>
      <c r="Q26" s="347"/>
      <c r="R26" s="347"/>
      <c r="S26" s="347"/>
      <c r="T26" s="347"/>
      <c r="U26" s="347"/>
      <c r="V26" s="347"/>
      <c r="W26" s="347"/>
      <c r="X26" s="347"/>
      <c r="Y26" s="347"/>
      <c r="Z26" s="347"/>
      <c r="AA26" s="62"/>
      <c r="AB26" s="62"/>
      <c r="AC26" s="62"/>
    </row>
    <row r="27" spans="1:68" ht="14.25" hidden="1" customHeight="1" x14ac:dyDescent="0.25">
      <c r="A27" s="346" t="s">
        <v>76</v>
      </c>
      <c r="B27" s="347"/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63"/>
      <c r="AB27" s="63"/>
      <c r="AC27" s="63"/>
    </row>
    <row r="28" spans="1:68" ht="27" hidden="1" customHeight="1" x14ac:dyDescent="0.25">
      <c r="A28" s="60" t="s">
        <v>77</v>
      </c>
      <c r="B28" s="60" t="s">
        <v>78</v>
      </c>
      <c r="C28" s="34">
        <v>4301132190</v>
      </c>
      <c r="D28" s="344">
        <v>4607111036537</v>
      </c>
      <c r="E28" s="34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7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3"/>
      <c r="R28" s="333"/>
      <c r="S28" s="333"/>
      <c r="T28" s="334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4301132188</v>
      </c>
      <c r="D29" s="344">
        <v>4607111036605</v>
      </c>
      <c r="E29" s="34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3"/>
      <c r="R29" s="333"/>
      <c r="S29" s="333"/>
      <c r="T29" s="334"/>
      <c r="U29" s="37"/>
      <c r="V29" s="37"/>
      <c r="W29" s="38" t="s">
        <v>69</v>
      </c>
      <c r="X29" s="56">
        <v>28</v>
      </c>
      <c r="Y29" s="53">
        <f>IFERROR(IF(X29="","",X29),"")</f>
        <v>28</v>
      </c>
      <c r="Z29" s="39">
        <f>IFERROR(IF(X29="","",X29*0.00941),"")</f>
        <v>0.26347999999999999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53.810400000000001</v>
      </c>
      <c r="BN29" s="78">
        <f>IFERROR(Y29*I29,"0")</f>
        <v>53.810400000000001</v>
      </c>
      <c r="BO29" s="78">
        <f>IFERROR(X29/J29,"0")</f>
        <v>0.2</v>
      </c>
      <c r="BP29" s="78">
        <f>IFERROR(Y29/J29,"0")</f>
        <v>0.2</v>
      </c>
    </row>
    <row r="30" spans="1:68" x14ac:dyDescent="0.2">
      <c r="A30" s="358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59"/>
      <c r="P30" s="339" t="s">
        <v>72</v>
      </c>
      <c r="Q30" s="340"/>
      <c r="R30" s="340"/>
      <c r="S30" s="340"/>
      <c r="T30" s="340"/>
      <c r="U30" s="340"/>
      <c r="V30" s="341"/>
      <c r="W30" s="40" t="s">
        <v>69</v>
      </c>
      <c r="X30" s="41">
        <f>IFERROR(SUM(X28:X29),"0")</f>
        <v>28</v>
      </c>
      <c r="Y30" s="41">
        <f>IFERROR(SUM(Y28:Y29),"0")</f>
        <v>28</v>
      </c>
      <c r="Z30" s="41">
        <f>IFERROR(IF(Z28="",0,Z28),"0")+IFERROR(IF(Z29="",0,Z29),"0")</f>
        <v>0.26347999999999999</v>
      </c>
      <c r="AA30" s="64"/>
      <c r="AB30" s="64"/>
      <c r="AC30" s="64"/>
    </row>
    <row r="31" spans="1:68" x14ac:dyDescent="0.2">
      <c r="A31" s="347"/>
      <c r="B31" s="347"/>
      <c r="C31" s="347"/>
      <c r="D31" s="347"/>
      <c r="E31" s="347"/>
      <c r="F31" s="347"/>
      <c r="G31" s="347"/>
      <c r="H31" s="347"/>
      <c r="I31" s="347"/>
      <c r="J31" s="347"/>
      <c r="K31" s="347"/>
      <c r="L31" s="347"/>
      <c r="M31" s="347"/>
      <c r="N31" s="347"/>
      <c r="O31" s="359"/>
      <c r="P31" s="339" t="s">
        <v>72</v>
      </c>
      <c r="Q31" s="340"/>
      <c r="R31" s="340"/>
      <c r="S31" s="340"/>
      <c r="T31" s="340"/>
      <c r="U31" s="340"/>
      <c r="V31" s="341"/>
      <c r="W31" s="40" t="s">
        <v>73</v>
      </c>
      <c r="X31" s="41">
        <f>IFERROR(SUMPRODUCT(X28:X29*H28:H29),"0")</f>
        <v>42</v>
      </c>
      <c r="Y31" s="41">
        <f>IFERROR(SUMPRODUCT(Y28:Y29*H28:H29),"0")</f>
        <v>42</v>
      </c>
      <c r="Z31" s="40"/>
      <c r="AA31" s="64"/>
      <c r="AB31" s="64"/>
      <c r="AC31" s="64"/>
    </row>
    <row r="32" spans="1:68" ht="16.5" hidden="1" customHeight="1" x14ac:dyDescent="0.25">
      <c r="A32" s="350" t="s">
        <v>84</v>
      </c>
      <c r="B32" s="347"/>
      <c r="C32" s="347"/>
      <c r="D32" s="347"/>
      <c r="E32" s="347"/>
      <c r="F32" s="347"/>
      <c r="G32" s="347"/>
      <c r="H32" s="347"/>
      <c r="I32" s="347"/>
      <c r="J32" s="347"/>
      <c r="K32" s="347"/>
      <c r="L32" s="347"/>
      <c r="M32" s="347"/>
      <c r="N32" s="347"/>
      <c r="O32" s="347"/>
      <c r="P32" s="347"/>
      <c r="Q32" s="347"/>
      <c r="R32" s="347"/>
      <c r="S32" s="347"/>
      <c r="T32" s="347"/>
      <c r="U32" s="347"/>
      <c r="V32" s="347"/>
      <c r="W32" s="347"/>
      <c r="X32" s="347"/>
      <c r="Y32" s="347"/>
      <c r="Z32" s="347"/>
      <c r="AA32" s="62"/>
      <c r="AB32" s="62"/>
      <c r="AC32" s="62"/>
    </row>
    <row r="33" spans="1:68" ht="14.25" hidden="1" customHeight="1" x14ac:dyDescent="0.25">
      <c r="A33" s="346" t="s">
        <v>63</v>
      </c>
      <c r="B33" s="347"/>
      <c r="C33" s="347"/>
      <c r="D33" s="347"/>
      <c r="E33" s="347"/>
      <c r="F33" s="347"/>
      <c r="G33" s="347"/>
      <c r="H33" s="347"/>
      <c r="I33" s="347"/>
      <c r="J33" s="347"/>
      <c r="K33" s="347"/>
      <c r="L33" s="347"/>
      <c r="M33" s="347"/>
      <c r="N33" s="347"/>
      <c r="O33" s="347"/>
      <c r="P33" s="347"/>
      <c r="Q33" s="347"/>
      <c r="R33" s="347"/>
      <c r="S33" s="347"/>
      <c r="T33" s="347"/>
      <c r="U33" s="347"/>
      <c r="V33" s="347"/>
      <c r="W33" s="347"/>
      <c r="X33" s="347"/>
      <c r="Y33" s="347"/>
      <c r="Z33" s="347"/>
      <c r="AA33" s="63"/>
      <c r="AB33" s="63"/>
      <c r="AC33" s="63"/>
    </row>
    <row r="34" spans="1:68" ht="27" customHeight="1" x14ac:dyDescent="0.25">
      <c r="A34" s="60" t="s">
        <v>85</v>
      </c>
      <c r="B34" s="60" t="s">
        <v>86</v>
      </c>
      <c r="C34" s="34">
        <v>4301071090</v>
      </c>
      <c r="D34" s="344">
        <v>4620207490075</v>
      </c>
      <c r="E34" s="34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66</v>
      </c>
      <c r="L34" s="35" t="s">
        <v>67</v>
      </c>
      <c r="M34" s="36" t="s">
        <v>68</v>
      </c>
      <c r="N34" s="36"/>
      <c r="O34" s="35">
        <v>180</v>
      </c>
      <c r="P34" s="49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3"/>
      <c r="R34" s="333"/>
      <c r="S34" s="333"/>
      <c r="T34" s="334"/>
      <c r="U34" s="37"/>
      <c r="V34" s="37"/>
      <c r="W34" s="38" t="s">
        <v>69</v>
      </c>
      <c r="X34" s="56">
        <v>24</v>
      </c>
      <c r="Y34" s="53">
        <f>IFERROR(IF(X34="","",X34),"")</f>
        <v>24</v>
      </c>
      <c r="Z34" s="39">
        <f>IFERROR(IF(X34="","",X34*0.0155),"")</f>
        <v>0.372</v>
      </c>
      <c r="AA34" s="65"/>
      <c r="AB34" s="66"/>
      <c r="AC34" s="90" t="s">
        <v>87</v>
      </c>
      <c r="AG34" s="78"/>
      <c r="AJ34" s="82" t="s">
        <v>71</v>
      </c>
      <c r="AK34" s="82">
        <v>1</v>
      </c>
      <c r="BB34" s="91" t="s">
        <v>1</v>
      </c>
      <c r="BM34" s="78">
        <f>IFERROR(X34*I34,"0")</f>
        <v>140.88</v>
      </c>
      <c r="BN34" s="78">
        <f>IFERROR(Y34*I34,"0")</f>
        <v>140.88</v>
      </c>
      <c r="BO34" s="78">
        <f>IFERROR(X34/J34,"0")</f>
        <v>0.2857142857142857</v>
      </c>
      <c r="BP34" s="78">
        <f>IFERROR(Y34/J34,"0")</f>
        <v>0.2857142857142857</v>
      </c>
    </row>
    <row r="35" spans="1:68" ht="27" customHeight="1" x14ac:dyDescent="0.25">
      <c r="A35" s="60" t="s">
        <v>88</v>
      </c>
      <c r="B35" s="60" t="s">
        <v>89</v>
      </c>
      <c r="C35" s="34">
        <v>4301071092</v>
      </c>
      <c r="D35" s="344">
        <v>4620207490174</v>
      </c>
      <c r="E35" s="34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2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3"/>
      <c r="R35" s="333"/>
      <c r="S35" s="333"/>
      <c r="T35" s="334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90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hidden="1" customHeight="1" x14ac:dyDescent="0.25">
      <c r="A36" s="60" t="s">
        <v>91</v>
      </c>
      <c r="B36" s="60" t="s">
        <v>92</v>
      </c>
      <c r="C36" s="34">
        <v>4301071091</v>
      </c>
      <c r="D36" s="344">
        <v>4620207490044</v>
      </c>
      <c r="E36" s="34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3"/>
      <c r="R36" s="333"/>
      <c r="S36" s="333"/>
      <c r="T36" s="334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93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358"/>
      <c r="B37" s="347"/>
      <c r="C37" s="347"/>
      <c r="D37" s="347"/>
      <c r="E37" s="347"/>
      <c r="F37" s="347"/>
      <c r="G37" s="347"/>
      <c r="H37" s="347"/>
      <c r="I37" s="347"/>
      <c r="J37" s="347"/>
      <c r="K37" s="347"/>
      <c r="L37" s="347"/>
      <c r="M37" s="347"/>
      <c r="N37" s="347"/>
      <c r="O37" s="359"/>
      <c r="P37" s="339" t="s">
        <v>72</v>
      </c>
      <c r="Q37" s="340"/>
      <c r="R37" s="340"/>
      <c r="S37" s="340"/>
      <c r="T37" s="340"/>
      <c r="U37" s="340"/>
      <c r="V37" s="341"/>
      <c r="W37" s="40" t="s">
        <v>69</v>
      </c>
      <c r="X37" s="41">
        <f>IFERROR(SUM(X34:X36),"0")</f>
        <v>36</v>
      </c>
      <c r="Y37" s="41">
        <f>IFERROR(SUM(Y34:Y36),"0")</f>
        <v>36</v>
      </c>
      <c r="Z37" s="41">
        <f>IFERROR(IF(Z34="",0,Z34),"0")+IFERROR(IF(Z35="",0,Z35),"0")+IFERROR(IF(Z36="",0,Z36),"0")</f>
        <v>0.55800000000000005</v>
      </c>
      <c r="AA37" s="64"/>
      <c r="AB37" s="64"/>
      <c r="AC37" s="64"/>
    </row>
    <row r="38" spans="1:68" x14ac:dyDescent="0.2">
      <c r="A38" s="347"/>
      <c r="B38" s="347"/>
      <c r="C38" s="347"/>
      <c r="D38" s="347"/>
      <c r="E38" s="347"/>
      <c r="F38" s="347"/>
      <c r="G38" s="347"/>
      <c r="H38" s="347"/>
      <c r="I38" s="347"/>
      <c r="J38" s="347"/>
      <c r="K38" s="347"/>
      <c r="L38" s="347"/>
      <c r="M38" s="347"/>
      <c r="N38" s="347"/>
      <c r="O38" s="359"/>
      <c r="P38" s="339" t="s">
        <v>72</v>
      </c>
      <c r="Q38" s="340"/>
      <c r="R38" s="340"/>
      <c r="S38" s="340"/>
      <c r="T38" s="340"/>
      <c r="U38" s="340"/>
      <c r="V38" s="341"/>
      <c r="W38" s="40" t="s">
        <v>73</v>
      </c>
      <c r="X38" s="41">
        <f>IFERROR(SUMPRODUCT(X34:X36*H34:H36),"0")</f>
        <v>201.59999999999997</v>
      </c>
      <c r="Y38" s="41">
        <f>IFERROR(SUMPRODUCT(Y34:Y36*H34:H36),"0")</f>
        <v>201.59999999999997</v>
      </c>
      <c r="Z38" s="40"/>
      <c r="AA38" s="64"/>
      <c r="AB38" s="64"/>
      <c r="AC38" s="64"/>
    </row>
    <row r="39" spans="1:68" ht="16.5" hidden="1" customHeight="1" x14ac:dyDescent="0.25">
      <c r="A39" s="350" t="s">
        <v>94</v>
      </c>
      <c r="B39" s="347"/>
      <c r="C39" s="347"/>
      <c r="D39" s="347"/>
      <c r="E39" s="347"/>
      <c r="F39" s="347"/>
      <c r="G39" s="347"/>
      <c r="H39" s="347"/>
      <c r="I39" s="347"/>
      <c r="J39" s="347"/>
      <c r="K39" s="347"/>
      <c r="L39" s="347"/>
      <c r="M39" s="347"/>
      <c r="N39" s="347"/>
      <c r="O39" s="347"/>
      <c r="P39" s="347"/>
      <c r="Q39" s="347"/>
      <c r="R39" s="347"/>
      <c r="S39" s="347"/>
      <c r="T39" s="347"/>
      <c r="U39" s="347"/>
      <c r="V39" s="347"/>
      <c r="W39" s="347"/>
      <c r="X39" s="347"/>
      <c r="Y39" s="347"/>
      <c r="Z39" s="347"/>
      <c r="AA39" s="62"/>
      <c r="AB39" s="62"/>
      <c r="AC39" s="62"/>
    </row>
    <row r="40" spans="1:68" ht="14.25" hidden="1" customHeight="1" x14ac:dyDescent="0.25">
      <c r="A40" s="346" t="s">
        <v>63</v>
      </c>
      <c r="B40" s="347"/>
      <c r="C40" s="347"/>
      <c r="D40" s="347"/>
      <c r="E40" s="347"/>
      <c r="F40" s="347"/>
      <c r="G40" s="347"/>
      <c r="H40" s="347"/>
      <c r="I40" s="347"/>
      <c r="J40" s="347"/>
      <c r="K40" s="347"/>
      <c r="L40" s="347"/>
      <c r="M40" s="347"/>
      <c r="N40" s="347"/>
      <c r="O40" s="347"/>
      <c r="P40" s="347"/>
      <c r="Q40" s="347"/>
      <c r="R40" s="347"/>
      <c r="S40" s="347"/>
      <c r="T40" s="347"/>
      <c r="U40" s="347"/>
      <c r="V40" s="347"/>
      <c r="W40" s="347"/>
      <c r="X40" s="347"/>
      <c r="Y40" s="347"/>
      <c r="Z40" s="347"/>
      <c r="AA40" s="63"/>
      <c r="AB40" s="63"/>
      <c r="AC40" s="63"/>
    </row>
    <row r="41" spans="1:68" ht="27" hidden="1" customHeight="1" x14ac:dyDescent="0.25">
      <c r="A41" s="60" t="s">
        <v>95</v>
      </c>
      <c r="B41" s="60" t="s">
        <v>96</v>
      </c>
      <c r="C41" s="34">
        <v>4301071032</v>
      </c>
      <c r="D41" s="344">
        <v>4607111038999</v>
      </c>
      <c r="E41" s="345"/>
      <c r="F41" s="59">
        <v>0.4</v>
      </c>
      <c r="G41" s="35">
        <v>16</v>
      </c>
      <c r="H41" s="59">
        <v>6.4</v>
      </c>
      <c r="I41" s="59">
        <v>6.7195999999999998</v>
      </c>
      <c r="J41" s="35">
        <v>84</v>
      </c>
      <c r="K41" s="35" t="s">
        <v>66</v>
      </c>
      <c r="L41" s="35" t="s">
        <v>67</v>
      </c>
      <c r="M41" s="36" t="s">
        <v>68</v>
      </c>
      <c r="N41" s="36"/>
      <c r="O41" s="35">
        <v>180</v>
      </c>
      <c r="P41" s="5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3"/>
      <c r="R41" s="333"/>
      <c r="S41" s="333"/>
      <c r="T41" s="334"/>
      <c r="U41" s="37"/>
      <c r="V41" s="37"/>
      <c r="W41" s="38" t="s">
        <v>69</v>
      </c>
      <c r="X41" s="56">
        <v>0</v>
      </c>
      <c r="Y41" s="53">
        <f t="shared" ref="Y41:Y47" si="0">IFERROR(IF(X41="","",X41),"")</f>
        <v>0</v>
      </c>
      <c r="Z41" s="39">
        <f t="shared" ref="Z41:Z47" si="1">IFERROR(IF(X41="","",X41*0.0155),"")</f>
        <v>0</v>
      </c>
      <c r="AA41" s="65"/>
      <c r="AB41" s="66"/>
      <c r="AC41" s="96" t="s">
        <v>97</v>
      </c>
      <c r="AG41" s="78"/>
      <c r="AJ41" s="82" t="s">
        <v>71</v>
      </c>
      <c r="AK41" s="82">
        <v>1</v>
      </c>
      <c r="BB41" s="97" t="s">
        <v>1</v>
      </c>
      <c r="BM41" s="78">
        <f t="shared" ref="BM41:BM47" si="2">IFERROR(X41*I41,"0")</f>
        <v>0</v>
      </c>
      <c r="BN41" s="78">
        <f t="shared" ref="BN41:BN47" si="3">IFERROR(Y41*I41,"0")</f>
        <v>0</v>
      </c>
      <c r="BO41" s="78">
        <f t="shared" ref="BO41:BO47" si="4">IFERROR(X41/J41,"0")</f>
        <v>0</v>
      </c>
      <c r="BP41" s="78">
        <f t="shared" ref="BP41:BP47" si="5">IFERROR(Y41/J41,"0")</f>
        <v>0</v>
      </c>
    </row>
    <row r="42" spans="1:68" ht="27" hidden="1" customHeight="1" x14ac:dyDescent="0.25">
      <c r="A42" s="60" t="s">
        <v>98</v>
      </c>
      <c r="B42" s="60" t="s">
        <v>99</v>
      </c>
      <c r="C42" s="34">
        <v>4301070972</v>
      </c>
      <c r="D42" s="344">
        <v>4607111037183</v>
      </c>
      <c r="E42" s="345"/>
      <c r="F42" s="59">
        <v>0.9</v>
      </c>
      <c r="G42" s="35">
        <v>8</v>
      </c>
      <c r="H42" s="59">
        <v>7.2</v>
      </c>
      <c r="I42" s="59">
        <v>7.4859999999999998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3"/>
      <c r="R42" s="333"/>
      <c r="S42" s="333"/>
      <c r="T42" s="334"/>
      <c r="U42" s="37"/>
      <c r="V42" s="37"/>
      <c r="W42" s="38" t="s">
        <v>69</v>
      </c>
      <c r="X42" s="56">
        <v>0</v>
      </c>
      <c r="Y42" s="53">
        <f t="shared" si="0"/>
        <v>0</v>
      </c>
      <c r="Z42" s="39">
        <f t="shared" si="1"/>
        <v>0</v>
      </c>
      <c r="AA42" s="65"/>
      <c r="AB42" s="66"/>
      <c r="AC42" s="98" t="s">
        <v>97</v>
      </c>
      <c r="AG42" s="78"/>
      <c r="AJ42" s="82" t="s">
        <v>71</v>
      </c>
      <c r="AK42" s="82">
        <v>1</v>
      </c>
      <c r="BB42" s="99" t="s">
        <v>1</v>
      </c>
      <c r="BM42" s="78">
        <f t="shared" si="2"/>
        <v>0</v>
      </c>
      <c r="BN42" s="78">
        <f t="shared" si="3"/>
        <v>0</v>
      </c>
      <c r="BO42" s="78">
        <f t="shared" si="4"/>
        <v>0</v>
      </c>
      <c r="BP42" s="78">
        <f t="shared" si="5"/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4">
        <v>4607111039385</v>
      </c>
      <c r="E43" s="345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3"/>
      <c r="R43" s="333"/>
      <c r="S43" s="333"/>
      <c r="T43" s="334"/>
      <c r="U43" s="37"/>
      <c r="V43" s="37"/>
      <c r="W43" s="38" t="s">
        <v>69</v>
      </c>
      <c r="X43" s="56">
        <v>96</v>
      </c>
      <c r="Y43" s="53">
        <f t="shared" si="0"/>
        <v>96</v>
      </c>
      <c r="Z43" s="39">
        <f t="shared" si="1"/>
        <v>1.488</v>
      </c>
      <c r="AA43" s="65"/>
      <c r="AB43" s="66"/>
      <c r="AC43" s="100" t="s">
        <v>97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700.8</v>
      </c>
      <c r="BN43" s="78">
        <f t="shared" si="3"/>
        <v>700.8</v>
      </c>
      <c r="BO43" s="78">
        <f t="shared" si="4"/>
        <v>1.1428571428571428</v>
      </c>
      <c r="BP43" s="78">
        <f t="shared" si="5"/>
        <v>1.1428571428571428</v>
      </c>
    </row>
    <row r="44" spans="1:68" ht="27" hidden="1" customHeight="1" x14ac:dyDescent="0.25">
      <c r="A44" s="60" t="s">
        <v>102</v>
      </c>
      <c r="B44" s="60" t="s">
        <v>103</v>
      </c>
      <c r="C44" s="34">
        <v>4301071031</v>
      </c>
      <c r="D44" s="344">
        <v>4607111038982</v>
      </c>
      <c r="E44" s="345"/>
      <c r="F44" s="59">
        <v>0.7</v>
      </c>
      <c r="G44" s="35">
        <v>10</v>
      </c>
      <c r="H44" s="59">
        <v>7</v>
      </c>
      <c r="I44" s="59">
        <v>7.2859999999999996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3"/>
      <c r="R44" s="333"/>
      <c r="S44" s="333"/>
      <c r="T44" s="334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104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105</v>
      </c>
      <c r="B45" s="60" t="s">
        <v>106</v>
      </c>
      <c r="C45" s="34">
        <v>4301071046</v>
      </c>
      <c r="D45" s="344">
        <v>4607111039354</v>
      </c>
      <c r="E45" s="345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3"/>
      <c r="R45" s="333"/>
      <c r="S45" s="333"/>
      <c r="T45" s="334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104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107</v>
      </c>
      <c r="B46" s="60" t="s">
        <v>108</v>
      </c>
      <c r="C46" s="34">
        <v>4301070968</v>
      </c>
      <c r="D46" s="344">
        <v>4607111036889</v>
      </c>
      <c r="E46" s="345"/>
      <c r="F46" s="59">
        <v>0.9</v>
      </c>
      <c r="G46" s="35">
        <v>8</v>
      </c>
      <c r="H46" s="59">
        <v>7.2</v>
      </c>
      <c r="I46" s="59">
        <v>7.4859999999999998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3"/>
      <c r="R46" s="333"/>
      <c r="S46" s="333"/>
      <c r="T46" s="334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104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109</v>
      </c>
      <c r="B47" s="60" t="s">
        <v>110</v>
      </c>
      <c r="C47" s="34">
        <v>4301071047</v>
      </c>
      <c r="D47" s="344">
        <v>4607111039330</v>
      </c>
      <c r="E47" s="345"/>
      <c r="F47" s="59">
        <v>0.7</v>
      </c>
      <c r="G47" s="35">
        <v>10</v>
      </c>
      <c r="H47" s="59">
        <v>7</v>
      </c>
      <c r="I47" s="59">
        <v>7.3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3"/>
      <c r="R47" s="333"/>
      <c r="S47" s="333"/>
      <c r="T47" s="334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104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x14ac:dyDescent="0.2">
      <c r="A48" s="358"/>
      <c r="B48" s="347"/>
      <c r="C48" s="347"/>
      <c r="D48" s="347"/>
      <c r="E48" s="347"/>
      <c r="F48" s="347"/>
      <c r="G48" s="347"/>
      <c r="H48" s="347"/>
      <c r="I48" s="347"/>
      <c r="J48" s="347"/>
      <c r="K48" s="347"/>
      <c r="L48" s="347"/>
      <c r="M48" s="347"/>
      <c r="N48" s="347"/>
      <c r="O48" s="359"/>
      <c r="P48" s="339" t="s">
        <v>72</v>
      </c>
      <c r="Q48" s="340"/>
      <c r="R48" s="340"/>
      <c r="S48" s="340"/>
      <c r="T48" s="340"/>
      <c r="U48" s="340"/>
      <c r="V48" s="341"/>
      <c r="W48" s="40" t="s">
        <v>69</v>
      </c>
      <c r="X48" s="41">
        <f>IFERROR(SUM(X41:X47),"0")</f>
        <v>96</v>
      </c>
      <c r="Y48" s="41">
        <f>IFERROR(SUM(Y41:Y47),"0")</f>
        <v>96</v>
      </c>
      <c r="Z48" s="41">
        <f>IFERROR(IF(Z41="",0,Z41),"0")+IFERROR(IF(Z42="",0,Z42),"0")+IFERROR(IF(Z43="",0,Z43),"0")+IFERROR(IF(Z44="",0,Z44),"0")+IFERROR(IF(Z45="",0,Z45),"0")+IFERROR(IF(Z46="",0,Z46),"0")+IFERROR(IF(Z47="",0,Z47),"0")</f>
        <v>1.488</v>
      </c>
      <c r="AA48" s="64"/>
      <c r="AB48" s="64"/>
      <c r="AC48" s="64"/>
    </row>
    <row r="49" spans="1:68" x14ac:dyDescent="0.2">
      <c r="A49" s="347"/>
      <c r="B49" s="347"/>
      <c r="C49" s="347"/>
      <c r="D49" s="347"/>
      <c r="E49" s="347"/>
      <c r="F49" s="347"/>
      <c r="G49" s="347"/>
      <c r="H49" s="347"/>
      <c r="I49" s="347"/>
      <c r="J49" s="347"/>
      <c r="K49" s="347"/>
      <c r="L49" s="347"/>
      <c r="M49" s="347"/>
      <c r="N49" s="347"/>
      <c r="O49" s="359"/>
      <c r="P49" s="339" t="s">
        <v>72</v>
      </c>
      <c r="Q49" s="340"/>
      <c r="R49" s="340"/>
      <c r="S49" s="340"/>
      <c r="T49" s="340"/>
      <c r="U49" s="340"/>
      <c r="V49" s="341"/>
      <c r="W49" s="40" t="s">
        <v>73</v>
      </c>
      <c r="X49" s="41">
        <f>IFERROR(SUMPRODUCT(X41:X47*H41:H47),"0")</f>
        <v>672</v>
      </c>
      <c r="Y49" s="41">
        <f>IFERROR(SUMPRODUCT(Y41:Y47*H41:H47),"0")</f>
        <v>672</v>
      </c>
      <c r="Z49" s="40"/>
      <c r="AA49" s="64"/>
      <c r="AB49" s="64"/>
      <c r="AC49" s="64"/>
    </row>
    <row r="50" spans="1:68" ht="16.5" hidden="1" customHeight="1" x14ac:dyDescent="0.25">
      <c r="A50" s="350" t="s">
        <v>111</v>
      </c>
      <c r="B50" s="347"/>
      <c r="C50" s="347"/>
      <c r="D50" s="347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62"/>
      <c r="AB50" s="62"/>
      <c r="AC50" s="62"/>
    </row>
    <row r="51" spans="1:68" ht="14.25" hidden="1" customHeight="1" x14ac:dyDescent="0.25">
      <c r="A51" s="346" t="s">
        <v>63</v>
      </c>
      <c r="B51" s="347"/>
      <c r="C51" s="347"/>
      <c r="D51" s="347"/>
      <c r="E51" s="347"/>
      <c r="F51" s="347"/>
      <c r="G51" s="347"/>
      <c r="H51" s="347"/>
      <c r="I51" s="347"/>
      <c r="J51" s="347"/>
      <c r="K51" s="347"/>
      <c r="L51" s="347"/>
      <c r="M51" s="347"/>
      <c r="N51" s="347"/>
      <c r="O51" s="347"/>
      <c r="P51" s="347"/>
      <c r="Q51" s="347"/>
      <c r="R51" s="347"/>
      <c r="S51" s="347"/>
      <c r="T51" s="347"/>
      <c r="U51" s="347"/>
      <c r="V51" s="347"/>
      <c r="W51" s="347"/>
      <c r="X51" s="347"/>
      <c r="Y51" s="347"/>
      <c r="Z51" s="347"/>
      <c r="AA51" s="63"/>
      <c r="AB51" s="63"/>
      <c r="AC51" s="63"/>
    </row>
    <row r="52" spans="1:68" ht="16.5" hidden="1" customHeight="1" x14ac:dyDescent="0.25">
      <c r="A52" s="60" t="s">
        <v>112</v>
      </c>
      <c r="B52" s="60" t="s">
        <v>113</v>
      </c>
      <c r="C52" s="34">
        <v>4301071073</v>
      </c>
      <c r="D52" s="344">
        <v>4620207490822</v>
      </c>
      <c r="E52" s="345"/>
      <c r="F52" s="59">
        <v>0.43</v>
      </c>
      <c r="G52" s="35">
        <v>8</v>
      </c>
      <c r="H52" s="59">
        <v>3.44</v>
      </c>
      <c r="I52" s="59">
        <v>3.64</v>
      </c>
      <c r="J52" s="35">
        <v>144</v>
      </c>
      <c r="K52" s="35" t="s">
        <v>66</v>
      </c>
      <c r="L52" s="35" t="s">
        <v>67</v>
      </c>
      <c r="M52" s="36" t="s">
        <v>68</v>
      </c>
      <c r="N52" s="36"/>
      <c r="O52" s="35">
        <v>365</v>
      </c>
      <c r="P52" s="41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3"/>
      <c r="R52" s="333"/>
      <c r="S52" s="333"/>
      <c r="T52" s="334"/>
      <c r="U52" s="37"/>
      <c r="V52" s="37"/>
      <c r="W52" s="38" t="s">
        <v>69</v>
      </c>
      <c r="X52" s="56">
        <v>0</v>
      </c>
      <c r="Y52" s="53">
        <f>IFERROR(IF(X52="","",X52),"")</f>
        <v>0</v>
      </c>
      <c r="Z52" s="39">
        <f>IFERROR(IF(X52="","",X52*0.00866),"")</f>
        <v>0</v>
      </c>
      <c r="AA52" s="65"/>
      <c r="AB52" s="66"/>
      <c r="AC52" s="110" t="s">
        <v>114</v>
      </c>
      <c r="AG52" s="78"/>
      <c r="AJ52" s="82" t="s">
        <v>71</v>
      </c>
      <c r="AK52" s="82">
        <v>1</v>
      </c>
      <c r="BB52" s="111" t="s">
        <v>1</v>
      </c>
      <c r="BM52" s="78">
        <f>IFERROR(X52*I52,"0")</f>
        <v>0</v>
      </c>
      <c r="BN52" s="78">
        <f>IFERROR(Y52*I52,"0")</f>
        <v>0</v>
      </c>
      <c r="BO52" s="78">
        <f>IFERROR(X52/J52,"0")</f>
        <v>0</v>
      </c>
      <c r="BP52" s="78">
        <f>IFERROR(Y52/J52,"0")</f>
        <v>0</v>
      </c>
    </row>
    <row r="53" spans="1:68" hidden="1" x14ac:dyDescent="0.2">
      <c r="A53" s="358"/>
      <c r="B53" s="347"/>
      <c r="C53" s="347"/>
      <c r="D53" s="347"/>
      <c r="E53" s="347"/>
      <c r="F53" s="347"/>
      <c r="G53" s="347"/>
      <c r="H53" s="347"/>
      <c r="I53" s="347"/>
      <c r="J53" s="347"/>
      <c r="K53" s="347"/>
      <c r="L53" s="347"/>
      <c r="M53" s="347"/>
      <c r="N53" s="347"/>
      <c r="O53" s="359"/>
      <c r="P53" s="339" t="s">
        <v>72</v>
      </c>
      <c r="Q53" s="340"/>
      <c r="R53" s="340"/>
      <c r="S53" s="340"/>
      <c r="T53" s="340"/>
      <c r="U53" s="340"/>
      <c r="V53" s="341"/>
      <c r="W53" s="40" t="s">
        <v>69</v>
      </c>
      <c r="X53" s="41">
        <f>IFERROR(SUM(X52:X52),"0")</f>
        <v>0</v>
      </c>
      <c r="Y53" s="41">
        <f>IFERROR(SUM(Y52:Y52),"0")</f>
        <v>0</v>
      </c>
      <c r="Z53" s="41">
        <f>IFERROR(IF(Z52="",0,Z52),"0")</f>
        <v>0</v>
      </c>
      <c r="AA53" s="64"/>
      <c r="AB53" s="64"/>
      <c r="AC53" s="64"/>
    </row>
    <row r="54" spans="1:68" hidden="1" x14ac:dyDescent="0.2">
      <c r="A54" s="347"/>
      <c r="B54" s="347"/>
      <c r="C54" s="347"/>
      <c r="D54" s="347"/>
      <c r="E54" s="347"/>
      <c r="F54" s="347"/>
      <c r="G54" s="347"/>
      <c r="H54" s="347"/>
      <c r="I54" s="347"/>
      <c r="J54" s="347"/>
      <c r="K54" s="347"/>
      <c r="L54" s="347"/>
      <c r="M54" s="347"/>
      <c r="N54" s="347"/>
      <c r="O54" s="359"/>
      <c r="P54" s="339" t="s">
        <v>72</v>
      </c>
      <c r="Q54" s="340"/>
      <c r="R54" s="340"/>
      <c r="S54" s="340"/>
      <c r="T54" s="340"/>
      <c r="U54" s="340"/>
      <c r="V54" s="341"/>
      <c r="W54" s="40" t="s">
        <v>73</v>
      </c>
      <c r="X54" s="41">
        <f>IFERROR(SUMPRODUCT(X52:X52*H52:H52),"0")</f>
        <v>0</v>
      </c>
      <c r="Y54" s="41">
        <f>IFERROR(SUMPRODUCT(Y52:Y52*H52:H52),"0")</f>
        <v>0</v>
      </c>
      <c r="Z54" s="40"/>
      <c r="AA54" s="64"/>
      <c r="AB54" s="64"/>
      <c r="AC54" s="64"/>
    </row>
    <row r="55" spans="1:68" ht="14.25" hidden="1" customHeight="1" x14ac:dyDescent="0.25">
      <c r="A55" s="346" t="s">
        <v>115</v>
      </c>
      <c r="B55" s="347"/>
      <c r="C55" s="347"/>
      <c r="D55" s="347"/>
      <c r="E55" s="347"/>
      <c r="F55" s="347"/>
      <c r="G55" s="347"/>
      <c r="H55" s="347"/>
      <c r="I55" s="347"/>
      <c r="J55" s="347"/>
      <c r="K55" s="347"/>
      <c r="L55" s="347"/>
      <c r="M55" s="347"/>
      <c r="N55" s="347"/>
      <c r="O55" s="347"/>
      <c r="P55" s="347"/>
      <c r="Q55" s="347"/>
      <c r="R55" s="347"/>
      <c r="S55" s="347"/>
      <c r="T55" s="347"/>
      <c r="U55" s="347"/>
      <c r="V55" s="347"/>
      <c r="W55" s="347"/>
      <c r="X55" s="347"/>
      <c r="Y55" s="347"/>
      <c r="Z55" s="347"/>
      <c r="AA55" s="63"/>
      <c r="AB55" s="63"/>
      <c r="AC55" s="63"/>
    </row>
    <row r="56" spans="1:68" ht="16.5" hidden="1" customHeight="1" x14ac:dyDescent="0.25">
      <c r="A56" s="60" t="s">
        <v>116</v>
      </c>
      <c r="B56" s="60" t="s">
        <v>117</v>
      </c>
      <c r="C56" s="34">
        <v>4301100088</v>
      </c>
      <c r="D56" s="344">
        <v>4607111037077</v>
      </c>
      <c r="E56" s="345"/>
      <c r="F56" s="59">
        <v>0.2</v>
      </c>
      <c r="G56" s="35">
        <v>6</v>
      </c>
      <c r="H56" s="59">
        <v>1.2</v>
      </c>
      <c r="I56" s="59">
        <v>1.38</v>
      </c>
      <c r="J56" s="35">
        <v>140</v>
      </c>
      <c r="K56" s="35" t="s">
        <v>79</v>
      </c>
      <c r="L56" s="35" t="s">
        <v>67</v>
      </c>
      <c r="M56" s="36" t="s">
        <v>68</v>
      </c>
      <c r="N56" s="36"/>
      <c r="O56" s="35">
        <v>365</v>
      </c>
      <c r="P56" s="376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6" s="333"/>
      <c r="R56" s="333"/>
      <c r="S56" s="333"/>
      <c r="T56" s="334"/>
      <c r="U56" s="37"/>
      <c r="V56" s="37"/>
      <c r="W56" s="38" t="s">
        <v>69</v>
      </c>
      <c r="X56" s="56">
        <v>0</v>
      </c>
      <c r="Y56" s="53">
        <f>IFERROR(IF(X56="","",X56),"")</f>
        <v>0</v>
      </c>
      <c r="Z56" s="39">
        <f>IFERROR(IF(X56="","",X56*0.00941),"")</f>
        <v>0</v>
      </c>
      <c r="AA56" s="65"/>
      <c r="AB56" s="66"/>
      <c r="AC56" s="112" t="s">
        <v>118</v>
      </c>
      <c r="AG56" s="78"/>
      <c r="AJ56" s="82" t="s">
        <v>71</v>
      </c>
      <c r="AK56" s="82">
        <v>1</v>
      </c>
      <c r="BB56" s="113" t="s">
        <v>81</v>
      </c>
      <c r="BM56" s="78">
        <f>IFERROR(X56*I56,"0")</f>
        <v>0</v>
      </c>
      <c r="BN56" s="78">
        <f>IFERROR(Y56*I56,"0")</f>
        <v>0</v>
      </c>
      <c r="BO56" s="78">
        <f>IFERROR(X56/J56,"0")</f>
        <v>0</v>
      </c>
      <c r="BP56" s="78">
        <f>IFERROR(Y56/J56,"0")</f>
        <v>0</v>
      </c>
    </row>
    <row r="57" spans="1:68" ht="16.5" hidden="1" customHeight="1" x14ac:dyDescent="0.25">
      <c r="A57" s="60" t="s">
        <v>119</v>
      </c>
      <c r="B57" s="60" t="s">
        <v>120</v>
      </c>
      <c r="C57" s="34">
        <v>4301100087</v>
      </c>
      <c r="D57" s="344">
        <v>4607111039743</v>
      </c>
      <c r="E57" s="345"/>
      <c r="F57" s="59">
        <v>0.18</v>
      </c>
      <c r="G57" s="35">
        <v>6</v>
      </c>
      <c r="H57" s="59">
        <v>1.08</v>
      </c>
      <c r="I57" s="59">
        <v>2.34</v>
      </c>
      <c r="J57" s="35">
        <v>182</v>
      </c>
      <c r="K57" s="35" t="s">
        <v>79</v>
      </c>
      <c r="L57" s="35" t="s">
        <v>67</v>
      </c>
      <c r="M57" s="36" t="s">
        <v>68</v>
      </c>
      <c r="N57" s="36"/>
      <c r="O57" s="35">
        <v>365</v>
      </c>
      <c r="P57" s="54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33"/>
      <c r="R57" s="333"/>
      <c r="S57" s="333"/>
      <c r="T57" s="334"/>
      <c r="U57" s="37"/>
      <c r="V57" s="37"/>
      <c r="W57" s="38" t="s">
        <v>69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/>
      <c r="AB57" s="66"/>
      <c r="AC57" s="114" t="s">
        <v>118</v>
      </c>
      <c r="AG57" s="78"/>
      <c r="AJ57" s="82" t="s">
        <v>71</v>
      </c>
      <c r="AK57" s="82">
        <v>1</v>
      </c>
      <c r="BB57" s="115" t="s">
        <v>81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hidden="1" x14ac:dyDescent="0.2">
      <c r="A58" s="358"/>
      <c r="B58" s="347"/>
      <c r="C58" s="347"/>
      <c r="D58" s="347"/>
      <c r="E58" s="347"/>
      <c r="F58" s="347"/>
      <c r="G58" s="347"/>
      <c r="H58" s="347"/>
      <c r="I58" s="347"/>
      <c r="J58" s="347"/>
      <c r="K58" s="347"/>
      <c r="L58" s="347"/>
      <c r="M58" s="347"/>
      <c r="N58" s="347"/>
      <c r="O58" s="359"/>
      <c r="P58" s="339" t="s">
        <v>72</v>
      </c>
      <c r="Q58" s="340"/>
      <c r="R58" s="340"/>
      <c r="S58" s="340"/>
      <c r="T58" s="340"/>
      <c r="U58" s="340"/>
      <c r="V58" s="341"/>
      <c r="W58" s="40" t="s">
        <v>69</v>
      </c>
      <c r="X58" s="41">
        <f>IFERROR(SUM(X56:X57),"0")</f>
        <v>0</v>
      </c>
      <c r="Y58" s="41">
        <f>IFERROR(SUM(Y56:Y57),"0")</f>
        <v>0</v>
      </c>
      <c r="Z58" s="41">
        <f>IFERROR(IF(Z56="",0,Z56),"0")+IFERROR(IF(Z57="",0,Z57),"0")</f>
        <v>0</v>
      </c>
      <c r="AA58" s="64"/>
      <c r="AB58" s="64"/>
      <c r="AC58" s="64"/>
    </row>
    <row r="59" spans="1:68" hidden="1" x14ac:dyDescent="0.2">
      <c r="A59" s="347"/>
      <c r="B59" s="347"/>
      <c r="C59" s="347"/>
      <c r="D59" s="347"/>
      <c r="E59" s="347"/>
      <c r="F59" s="347"/>
      <c r="G59" s="347"/>
      <c r="H59" s="347"/>
      <c r="I59" s="347"/>
      <c r="J59" s="347"/>
      <c r="K59" s="347"/>
      <c r="L59" s="347"/>
      <c r="M59" s="347"/>
      <c r="N59" s="347"/>
      <c r="O59" s="359"/>
      <c r="P59" s="339" t="s">
        <v>72</v>
      </c>
      <c r="Q59" s="340"/>
      <c r="R59" s="340"/>
      <c r="S59" s="340"/>
      <c r="T59" s="340"/>
      <c r="U59" s="340"/>
      <c r="V59" s="341"/>
      <c r="W59" s="40" t="s">
        <v>73</v>
      </c>
      <c r="X59" s="41">
        <f>IFERROR(SUMPRODUCT(X56:X57*H56:H57),"0")</f>
        <v>0</v>
      </c>
      <c r="Y59" s="41">
        <f>IFERROR(SUMPRODUCT(Y56:Y57*H56:H57),"0")</f>
        <v>0</v>
      </c>
      <c r="Z59" s="40"/>
      <c r="AA59" s="64"/>
      <c r="AB59" s="64"/>
      <c r="AC59" s="64"/>
    </row>
    <row r="60" spans="1:68" ht="14.25" hidden="1" customHeight="1" x14ac:dyDescent="0.25">
      <c r="A60" s="346" t="s">
        <v>76</v>
      </c>
      <c r="B60" s="347"/>
      <c r="C60" s="347"/>
      <c r="D60" s="347"/>
      <c r="E60" s="347"/>
      <c r="F60" s="347"/>
      <c r="G60" s="347"/>
      <c r="H60" s="347"/>
      <c r="I60" s="347"/>
      <c r="J60" s="347"/>
      <c r="K60" s="347"/>
      <c r="L60" s="347"/>
      <c r="M60" s="347"/>
      <c r="N60" s="347"/>
      <c r="O60" s="347"/>
      <c r="P60" s="347"/>
      <c r="Q60" s="347"/>
      <c r="R60" s="347"/>
      <c r="S60" s="347"/>
      <c r="T60" s="347"/>
      <c r="U60" s="347"/>
      <c r="V60" s="347"/>
      <c r="W60" s="347"/>
      <c r="X60" s="347"/>
      <c r="Y60" s="347"/>
      <c r="Z60" s="347"/>
      <c r="AA60" s="63"/>
      <c r="AB60" s="63"/>
      <c r="AC60" s="63"/>
    </row>
    <row r="61" spans="1:68" ht="16.5" hidden="1" customHeight="1" x14ac:dyDescent="0.25">
      <c r="A61" s="60" t="s">
        <v>121</v>
      </c>
      <c r="B61" s="60" t="s">
        <v>122</v>
      </c>
      <c r="C61" s="34">
        <v>4301132194</v>
      </c>
      <c r="D61" s="344">
        <v>4607111039712</v>
      </c>
      <c r="E61" s="345"/>
      <c r="F61" s="59">
        <v>0.2</v>
      </c>
      <c r="G61" s="35">
        <v>6</v>
      </c>
      <c r="H61" s="59">
        <v>1.2</v>
      </c>
      <c r="I61" s="59">
        <v>1.56</v>
      </c>
      <c r="J61" s="35">
        <v>140</v>
      </c>
      <c r="K61" s="35" t="s">
        <v>79</v>
      </c>
      <c r="L61" s="35" t="s">
        <v>67</v>
      </c>
      <c r="M61" s="36" t="s">
        <v>68</v>
      </c>
      <c r="N61" s="36"/>
      <c r="O61" s="35">
        <v>365</v>
      </c>
      <c r="P61" s="48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333"/>
      <c r="R61" s="333"/>
      <c r="S61" s="333"/>
      <c r="T61" s="334"/>
      <c r="U61" s="37"/>
      <c r="V61" s="37"/>
      <c r="W61" s="38" t="s">
        <v>69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/>
      <c r="AB61" s="66"/>
      <c r="AC61" s="116" t="s">
        <v>123</v>
      </c>
      <c r="AG61" s="78"/>
      <c r="AJ61" s="82" t="s">
        <v>71</v>
      </c>
      <c r="AK61" s="82">
        <v>1</v>
      </c>
      <c r="BB61" s="117" t="s">
        <v>81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idden="1" x14ac:dyDescent="0.2">
      <c r="A62" s="358"/>
      <c r="B62" s="347"/>
      <c r="C62" s="347"/>
      <c r="D62" s="347"/>
      <c r="E62" s="347"/>
      <c r="F62" s="347"/>
      <c r="G62" s="347"/>
      <c r="H62" s="347"/>
      <c r="I62" s="347"/>
      <c r="J62" s="347"/>
      <c r="K62" s="347"/>
      <c r="L62" s="347"/>
      <c r="M62" s="347"/>
      <c r="N62" s="347"/>
      <c r="O62" s="359"/>
      <c r="P62" s="339" t="s">
        <v>72</v>
      </c>
      <c r="Q62" s="340"/>
      <c r="R62" s="340"/>
      <c r="S62" s="340"/>
      <c r="T62" s="340"/>
      <c r="U62" s="340"/>
      <c r="V62" s="341"/>
      <c r="W62" s="40" t="s">
        <v>69</v>
      </c>
      <c r="X62" s="41">
        <f>IFERROR(SUM(X61:X61),"0")</f>
        <v>0</v>
      </c>
      <c r="Y62" s="41">
        <f>IFERROR(SUM(Y61:Y61),"0")</f>
        <v>0</v>
      </c>
      <c r="Z62" s="41">
        <f>IFERROR(IF(Z61="",0,Z61),"0")</f>
        <v>0</v>
      </c>
      <c r="AA62" s="64"/>
      <c r="AB62" s="64"/>
      <c r="AC62" s="64"/>
    </row>
    <row r="63" spans="1:68" hidden="1" x14ac:dyDescent="0.2">
      <c r="A63" s="347"/>
      <c r="B63" s="347"/>
      <c r="C63" s="347"/>
      <c r="D63" s="347"/>
      <c r="E63" s="347"/>
      <c r="F63" s="347"/>
      <c r="G63" s="347"/>
      <c r="H63" s="347"/>
      <c r="I63" s="347"/>
      <c r="J63" s="347"/>
      <c r="K63" s="347"/>
      <c r="L63" s="347"/>
      <c r="M63" s="347"/>
      <c r="N63" s="347"/>
      <c r="O63" s="359"/>
      <c r="P63" s="339" t="s">
        <v>72</v>
      </c>
      <c r="Q63" s="340"/>
      <c r="R63" s="340"/>
      <c r="S63" s="340"/>
      <c r="T63" s="340"/>
      <c r="U63" s="340"/>
      <c r="V63" s="341"/>
      <c r="W63" s="40" t="s">
        <v>73</v>
      </c>
      <c r="X63" s="41">
        <f>IFERROR(SUMPRODUCT(X61:X61*H61:H61),"0")</f>
        <v>0</v>
      </c>
      <c r="Y63" s="41">
        <f>IFERROR(SUMPRODUCT(Y61:Y61*H61:H61),"0")</f>
        <v>0</v>
      </c>
      <c r="Z63" s="40"/>
      <c r="AA63" s="64"/>
      <c r="AB63" s="64"/>
      <c r="AC63" s="64"/>
    </row>
    <row r="64" spans="1:68" ht="14.25" hidden="1" customHeight="1" x14ac:dyDescent="0.25">
      <c r="A64" s="346" t="s">
        <v>124</v>
      </c>
      <c r="B64" s="347"/>
      <c r="C64" s="347"/>
      <c r="D64" s="347"/>
      <c r="E64" s="347"/>
      <c r="F64" s="347"/>
      <c r="G64" s="347"/>
      <c r="H64" s="347"/>
      <c r="I64" s="347"/>
      <c r="J64" s="347"/>
      <c r="K64" s="347"/>
      <c r="L64" s="347"/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W64" s="347"/>
      <c r="X64" s="347"/>
      <c r="Y64" s="347"/>
      <c r="Z64" s="347"/>
      <c r="AA64" s="63"/>
      <c r="AB64" s="63"/>
      <c r="AC64" s="63"/>
    </row>
    <row r="65" spans="1:68" ht="16.5" hidden="1" customHeight="1" x14ac:dyDescent="0.25">
      <c r="A65" s="60" t="s">
        <v>125</v>
      </c>
      <c r="B65" s="60" t="s">
        <v>126</v>
      </c>
      <c r="C65" s="34">
        <v>4301136018</v>
      </c>
      <c r="D65" s="344">
        <v>4607111037008</v>
      </c>
      <c r="E65" s="345"/>
      <c r="F65" s="59">
        <v>0.36</v>
      </c>
      <c r="G65" s="35">
        <v>4</v>
      </c>
      <c r="H65" s="59">
        <v>1.44</v>
      </c>
      <c r="I65" s="59">
        <v>1.74</v>
      </c>
      <c r="J65" s="35">
        <v>140</v>
      </c>
      <c r="K65" s="35" t="s">
        <v>79</v>
      </c>
      <c r="L65" s="35" t="s">
        <v>67</v>
      </c>
      <c r="M65" s="36" t="s">
        <v>68</v>
      </c>
      <c r="N65" s="36"/>
      <c r="O65" s="35">
        <v>365</v>
      </c>
      <c r="P65" s="52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33"/>
      <c r="R65" s="333"/>
      <c r="S65" s="333"/>
      <c r="T65" s="334"/>
      <c r="U65" s="37"/>
      <c r="V65" s="37"/>
      <c r="W65" s="38" t="s">
        <v>69</v>
      </c>
      <c r="X65" s="56">
        <v>0</v>
      </c>
      <c r="Y65" s="53">
        <f>IFERROR(IF(X65="","",X65),"")</f>
        <v>0</v>
      </c>
      <c r="Z65" s="39">
        <f>IFERROR(IF(X65="","",X65*0.00941),"")</f>
        <v>0</v>
      </c>
      <c r="AA65" s="65"/>
      <c r="AB65" s="66"/>
      <c r="AC65" s="118" t="s">
        <v>127</v>
      </c>
      <c r="AG65" s="78"/>
      <c r="AJ65" s="82" t="s">
        <v>71</v>
      </c>
      <c r="AK65" s="82">
        <v>1</v>
      </c>
      <c r="BB65" s="119" t="s">
        <v>81</v>
      </c>
      <c r="BM65" s="78">
        <f>IFERROR(X65*I65,"0")</f>
        <v>0</v>
      </c>
      <c r="BN65" s="78">
        <f>IFERROR(Y65*I65,"0")</f>
        <v>0</v>
      </c>
      <c r="BO65" s="78">
        <f>IFERROR(X65/J65,"0")</f>
        <v>0</v>
      </c>
      <c r="BP65" s="78">
        <f>IFERROR(Y65/J65,"0")</f>
        <v>0</v>
      </c>
    </row>
    <row r="66" spans="1:68" ht="16.5" hidden="1" customHeight="1" x14ac:dyDescent="0.25">
      <c r="A66" s="60" t="s">
        <v>128</v>
      </c>
      <c r="B66" s="60" t="s">
        <v>129</v>
      </c>
      <c r="C66" s="34">
        <v>4301136015</v>
      </c>
      <c r="D66" s="344">
        <v>4607111037398</v>
      </c>
      <c r="E66" s="345"/>
      <c r="F66" s="59">
        <v>0.09</v>
      </c>
      <c r="G66" s="35">
        <v>24</v>
      </c>
      <c r="H66" s="59">
        <v>2.16</v>
      </c>
      <c r="I66" s="59">
        <v>4.0199999999999996</v>
      </c>
      <c r="J66" s="35">
        <v>126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33"/>
      <c r="R66" s="333"/>
      <c r="S66" s="333"/>
      <c r="T66" s="334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IFERROR(IF(X66="","",X66*0.00936),"")</f>
        <v>0</v>
      </c>
      <c r="AA66" s="65"/>
      <c r="AB66" s="66"/>
      <c r="AC66" s="120" t="s">
        <v>127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idden="1" x14ac:dyDescent="0.2">
      <c r="A67" s="358"/>
      <c r="B67" s="347"/>
      <c r="C67" s="347"/>
      <c r="D67" s="347"/>
      <c r="E67" s="347"/>
      <c r="F67" s="347"/>
      <c r="G67" s="347"/>
      <c r="H67" s="347"/>
      <c r="I67" s="347"/>
      <c r="J67" s="347"/>
      <c r="K67" s="347"/>
      <c r="L67" s="347"/>
      <c r="M67" s="347"/>
      <c r="N67" s="347"/>
      <c r="O67" s="359"/>
      <c r="P67" s="339" t="s">
        <v>72</v>
      </c>
      <c r="Q67" s="340"/>
      <c r="R67" s="340"/>
      <c r="S67" s="340"/>
      <c r="T67" s="340"/>
      <c r="U67" s="340"/>
      <c r="V67" s="341"/>
      <c r="W67" s="40" t="s">
        <v>69</v>
      </c>
      <c r="X67" s="41">
        <f>IFERROR(SUM(X65:X66),"0")</f>
        <v>0</v>
      </c>
      <c r="Y67" s="41">
        <f>IFERROR(SUM(Y65:Y66),"0")</f>
        <v>0</v>
      </c>
      <c r="Z67" s="41">
        <f>IFERROR(IF(Z65="",0,Z65),"0")+IFERROR(IF(Z66="",0,Z66),"0")</f>
        <v>0</v>
      </c>
      <c r="AA67" s="64"/>
      <c r="AB67" s="64"/>
      <c r="AC67" s="64"/>
    </row>
    <row r="68" spans="1:68" hidden="1" x14ac:dyDescent="0.2">
      <c r="A68" s="347"/>
      <c r="B68" s="347"/>
      <c r="C68" s="347"/>
      <c r="D68" s="347"/>
      <c r="E68" s="347"/>
      <c r="F68" s="347"/>
      <c r="G68" s="347"/>
      <c r="H68" s="347"/>
      <c r="I68" s="347"/>
      <c r="J68" s="347"/>
      <c r="K68" s="347"/>
      <c r="L68" s="347"/>
      <c r="M68" s="347"/>
      <c r="N68" s="347"/>
      <c r="O68" s="359"/>
      <c r="P68" s="339" t="s">
        <v>72</v>
      </c>
      <c r="Q68" s="340"/>
      <c r="R68" s="340"/>
      <c r="S68" s="340"/>
      <c r="T68" s="340"/>
      <c r="U68" s="340"/>
      <c r="V68" s="341"/>
      <c r="W68" s="40" t="s">
        <v>73</v>
      </c>
      <c r="X68" s="41">
        <f>IFERROR(SUMPRODUCT(X65:X66*H65:H66),"0")</f>
        <v>0</v>
      </c>
      <c r="Y68" s="41">
        <f>IFERROR(SUMPRODUCT(Y65:Y66*H65:H66),"0")</f>
        <v>0</v>
      </c>
      <c r="Z68" s="40"/>
      <c r="AA68" s="64"/>
      <c r="AB68" s="64"/>
      <c r="AC68" s="64"/>
    </row>
    <row r="69" spans="1:68" ht="14.25" hidden="1" customHeight="1" x14ac:dyDescent="0.25">
      <c r="A69" s="346" t="s">
        <v>130</v>
      </c>
      <c r="B69" s="347"/>
      <c r="C69" s="347"/>
      <c r="D69" s="347"/>
      <c r="E69" s="347"/>
      <c r="F69" s="347"/>
      <c r="G69" s="347"/>
      <c r="H69" s="347"/>
      <c r="I69" s="347"/>
      <c r="J69" s="347"/>
      <c r="K69" s="347"/>
      <c r="L69" s="347"/>
      <c r="M69" s="347"/>
      <c r="N69" s="347"/>
      <c r="O69" s="347"/>
      <c r="P69" s="347"/>
      <c r="Q69" s="347"/>
      <c r="R69" s="347"/>
      <c r="S69" s="347"/>
      <c r="T69" s="347"/>
      <c r="U69" s="347"/>
      <c r="V69" s="347"/>
      <c r="W69" s="347"/>
      <c r="X69" s="347"/>
      <c r="Y69" s="347"/>
      <c r="Z69" s="347"/>
      <c r="AA69" s="63"/>
      <c r="AB69" s="63"/>
      <c r="AC69" s="63"/>
    </row>
    <row r="70" spans="1:68" ht="16.5" hidden="1" customHeight="1" x14ac:dyDescent="0.25">
      <c r="A70" s="60" t="s">
        <v>131</v>
      </c>
      <c r="B70" s="60" t="s">
        <v>132</v>
      </c>
      <c r="C70" s="34">
        <v>4301135664</v>
      </c>
      <c r="D70" s="344">
        <v>4607111039705</v>
      </c>
      <c r="E70" s="345"/>
      <c r="F70" s="59">
        <v>0.2</v>
      </c>
      <c r="G70" s="35">
        <v>6</v>
      </c>
      <c r="H70" s="59">
        <v>1.2</v>
      </c>
      <c r="I70" s="59">
        <v>1.56</v>
      </c>
      <c r="J70" s="35">
        <v>140</v>
      </c>
      <c r="K70" s="35" t="s">
        <v>79</v>
      </c>
      <c r="L70" s="35" t="s">
        <v>67</v>
      </c>
      <c r="M70" s="36" t="s">
        <v>68</v>
      </c>
      <c r="N70" s="36"/>
      <c r="O70" s="35">
        <v>365</v>
      </c>
      <c r="P70" s="52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333"/>
      <c r="R70" s="333"/>
      <c r="S70" s="333"/>
      <c r="T70" s="334"/>
      <c r="U70" s="37"/>
      <c r="V70" s="37"/>
      <c r="W70" s="38" t="s">
        <v>69</v>
      </c>
      <c r="X70" s="56">
        <v>0</v>
      </c>
      <c r="Y70" s="53">
        <f>IFERROR(IF(X70="","",X70),"")</f>
        <v>0</v>
      </c>
      <c r="Z70" s="39">
        <f>IFERROR(IF(X70="","",X70*0.00941),"")</f>
        <v>0</v>
      </c>
      <c r="AA70" s="65"/>
      <c r="AB70" s="66"/>
      <c r="AC70" s="122" t="s">
        <v>127</v>
      </c>
      <c r="AG70" s="78"/>
      <c r="AJ70" s="82" t="s">
        <v>71</v>
      </c>
      <c r="AK70" s="82">
        <v>1</v>
      </c>
      <c r="BB70" s="123" t="s">
        <v>81</v>
      </c>
      <c r="BM70" s="78">
        <f>IFERROR(X70*I70,"0")</f>
        <v>0</v>
      </c>
      <c r="BN70" s="78">
        <f>IFERROR(Y70*I70,"0")</f>
        <v>0</v>
      </c>
      <c r="BO70" s="78">
        <f>IFERROR(X70/J70,"0")</f>
        <v>0</v>
      </c>
      <c r="BP70" s="78">
        <f>IFERROR(Y70/J70,"0")</f>
        <v>0</v>
      </c>
    </row>
    <row r="71" spans="1:68" ht="27" hidden="1" customHeight="1" x14ac:dyDescent="0.25">
      <c r="A71" s="60" t="s">
        <v>133</v>
      </c>
      <c r="B71" s="60" t="s">
        <v>134</v>
      </c>
      <c r="C71" s="34">
        <v>4301135665</v>
      </c>
      <c r="D71" s="344">
        <v>4607111039729</v>
      </c>
      <c r="E71" s="345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333"/>
      <c r="R71" s="333"/>
      <c r="S71" s="333"/>
      <c r="T71" s="334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135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136</v>
      </c>
      <c r="B72" s="60" t="s">
        <v>137</v>
      </c>
      <c r="C72" s="34">
        <v>4301135702</v>
      </c>
      <c r="D72" s="344">
        <v>4620207490228</v>
      </c>
      <c r="E72" s="345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4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333"/>
      <c r="R72" s="333"/>
      <c r="S72" s="333"/>
      <c r="T72" s="334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135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idden="1" x14ac:dyDescent="0.2">
      <c r="A73" s="358"/>
      <c r="B73" s="347"/>
      <c r="C73" s="347"/>
      <c r="D73" s="347"/>
      <c r="E73" s="347"/>
      <c r="F73" s="347"/>
      <c r="G73" s="347"/>
      <c r="H73" s="347"/>
      <c r="I73" s="347"/>
      <c r="J73" s="347"/>
      <c r="K73" s="347"/>
      <c r="L73" s="347"/>
      <c r="M73" s="347"/>
      <c r="N73" s="347"/>
      <c r="O73" s="359"/>
      <c r="P73" s="339" t="s">
        <v>72</v>
      </c>
      <c r="Q73" s="340"/>
      <c r="R73" s="340"/>
      <c r="S73" s="340"/>
      <c r="T73" s="340"/>
      <c r="U73" s="340"/>
      <c r="V73" s="341"/>
      <c r="W73" s="40" t="s">
        <v>69</v>
      </c>
      <c r="X73" s="41">
        <f>IFERROR(SUM(X70:X72),"0")</f>
        <v>0</v>
      </c>
      <c r="Y73" s="41">
        <f>IFERROR(SUM(Y70:Y72),"0")</f>
        <v>0</v>
      </c>
      <c r="Z73" s="41">
        <f>IFERROR(IF(Z70="",0,Z70),"0")+IFERROR(IF(Z71="",0,Z71),"0")+IFERROR(IF(Z72="",0,Z72),"0")</f>
        <v>0</v>
      </c>
      <c r="AA73" s="64"/>
      <c r="AB73" s="64"/>
      <c r="AC73" s="64"/>
    </row>
    <row r="74" spans="1:68" hidden="1" x14ac:dyDescent="0.2">
      <c r="A74" s="347"/>
      <c r="B74" s="347"/>
      <c r="C74" s="347"/>
      <c r="D74" s="347"/>
      <c r="E74" s="347"/>
      <c r="F74" s="347"/>
      <c r="G74" s="347"/>
      <c r="H74" s="347"/>
      <c r="I74" s="347"/>
      <c r="J74" s="347"/>
      <c r="K74" s="347"/>
      <c r="L74" s="347"/>
      <c r="M74" s="347"/>
      <c r="N74" s="347"/>
      <c r="O74" s="359"/>
      <c r="P74" s="339" t="s">
        <v>72</v>
      </c>
      <c r="Q74" s="340"/>
      <c r="R74" s="340"/>
      <c r="S74" s="340"/>
      <c r="T74" s="340"/>
      <c r="U74" s="340"/>
      <c r="V74" s="341"/>
      <c r="W74" s="40" t="s">
        <v>73</v>
      </c>
      <c r="X74" s="41">
        <f>IFERROR(SUMPRODUCT(X70:X72*H70:H72),"0")</f>
        <v>0</v>
      </c>
      <c r="Y74" s="41">
        <f>IFERROR(SUMPRODUCT(Y70:Y72*H70:H72),"0")</f>
        <v>0</v>
      </c>
      <c r="Z74" s="40"/>
      <c r="AA74" s="64"/>
      <c r="AB74" s="64"/>
      <c r="AC74" s="64"/>
    </row>
    <row r="75" spans="1:68" ht="16.5" hidden="1" customHeight="1" x14ac:dyDescent="0.25">
      <c r="A75" s="350" t="s">
        <v>138</v>
      </c>
      <c r="B75" s="347"/>
      <c r="C75" s="347"/>
      <c r="D75" s="347"/>
      <c r="E75" s="347"/>
      <c r="F75" s="347"/>
      <c r="G75" s="347"/>
      <c r="H75" s="347"/>
      <c r="I75" s="347"/>
      <c r="J75" s="347"/>
      <c r="K75" s="347"/>
      <c r="L75" s="347"/>
      <c r="M75" s="347"/>
      <c r="N75" s="347"/>
      <c r="O75" s="347"/>
      <c r="P75" s="347"/>
      <c r="Q75" s="347"/>
      <c r="R75" s="347"/>
      <c r="S75" s="347"/>
      <c r="T75" s="347"/>
      <c r="U75" s="347"/>
      <c r="V75" s="347"/>
      <c r="W75" s="347"/>
      <c r="X75" s="347"/>
      <c r="Y75" s="347"/>
      <c r="Z75" s="347"/>
      <c r="AA75" s="62"/>
      <c r="AB75" s="62"/>
      <c r="AC75" s="62"/>
    </row>
    <row r="76" spans="1:68" ht="14.25" hidden="1" customHeight="1" x14ac:dyDescent="0.25">
      <c r="A76" s="346" t="s">
        <v>63</v>
      </c>
      <c r="B76" s="347"/>
      <c r="C76" s="347"/>
      <c r="D76" s="347"/>
      <c r="E76" s="347"/>
      <c r="F76" s="347"/>
      <c r="G76" s="347"/>
      <c r="H76" s="347"/>
      <c r="I76" s="347"/>
      <c r="J76" s="347"/>
      <c r="K76" s="347"/>
      <c r="L76" s="347"/>
      <c r="M76" s="347"/>
      <c r="N76" s="347"/>
      <c r="O76" s="347"/>
      <c r="P76" s="347"/>
      <c r="Q76" s="347"/>
      <c r="R76" s="347"/>
      <c r="S76" s="347"/>
      <c r="T76" s="347"/>
      <c r="U76" s="347"/>
      <c r="V76" s="347"/>
      <c r="W76" s="347"/>
      <c r="X76" s="347"/>
      <c r="Y76" s="347"/>
      <c r="Z76" s="347"/>
      <c r="AA76" s="63"/>
      <c r="AB76" s="63"/>
      <c r="AC76" s="63"/>
    </row>
    <row r="77" spans="1:68" ht="27" hidden="1" customHeight="1" x14ac:dyDescent="0.25">
      <c r="A77" s="60" t="s">
        <v>139</v>
      </c>
      <c r="B77" s="60" t="s">
        <v>140</v>
      </c>
      <c r="C77" s="34">
        <v>4301070977</v>
      </c>
      <c r="D77" s="344">
        <v>4607111037411</v>
      </c>
      <c r="E77" s="345"/>
      <c r="F77" s="59">
        <v>2.7</v>
      </c>
      <c r="G77" s="35">
        <v>1</v>
      </c>
      <c r="H77" s="59">
        <v>2.7</v>
      </c>
      <c r="I77" s="59">
        <v>2.8132000000000001</v>
      </c>
      <c r="J77" s="35">
        <v>234</v>
      </c>
      <c r="K77" s="35" t="s">
        <v>141</v>
      </c>
      <c r="L77" s="35" t="s">
        <v>67</v>
      </c>
      <c r="M77" s="36" t="s">
        <v>68</v>
      </c>
      <c r="N77" s="36"/>
      <c r="O77" s="35">
        <v>180</v>
      </c>
      <c r="P77" s="46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3"/>
      <c r="R77" s="333"/>
      <c r="S77" s="333"/>
      <c r="T77" s="334"/>
      <c r="U77" s="37"/>
      <c r="V77" s="37"/>
      <c r="W77" s="38" t="s">
        <v>69</v>
      </c>
      <c r="X77" s="56">
        <v>0</v>
      </c>
      <c r="Y77" s="53">
        <f>IFERROR(IF(X77="","",X77),"")</f>
        <v>0</v>
      </c>
      <c r="Z77" s="39">
        <f>IFERROR(IF(X77="","",X77*0.00502),"")</f>
        <v>0</v>
      </c>
      <c r="AA77" s="65"/>
      <c r="AB77" s="66"/>
      <c r="AC77" s="128" t="s">
        <v>142</v>
      </c>
      <c r="AG77" s="78"/>
      <c r="AJ77" s="82" t="s">
        <v>71</v>
      </c>
      <c r="AK77" s="82">
        <v>1</v>
      </c>
      <c r="BB77" s="129" t="s">
        <v>1</v>
      </c>
      <c r="BM77" s="78">
        <f>IFERROR(X77*I77,"0")</f>
        <v>0</v>
      </c>
      <c r="BN77" s="78">
        <f>IFERROR(Y77*I77,"0")</f>
        <v>0</v>
      </c>
      <c r="BO77" s="78">
        <f>IFERROR(X77/J77,"0")</f>
        <v>0</v>
      </c>
      <c r="BP77" s="78">
        <f>IFERROR(Y77/J77,"0")</f>
        <v>0</v>
      </c>
    </row>
    <row r="78" spans="1:68" ht="27" customHeight="1" x14ac:dyDescent="0.25">
      <c r="A78" s="60" t="s">
        <v>143</v>
      </c>
      <c r="B78" s="60" t="s">
        <v>144</v>
      </c>
      <c r="C78" s="34">
        <v>4301070981</v>
      </c>
      <c r="D78" s="344">
        <v>4607111036728</v>
      </c>
      <c r="E78" s="345"/>
      <c r="F78" s="59">
        <v>5</v>
      </c>
      <c r="G78" s="35">
        <v>1</v>
      </c>
      <c r="H78" s="59">
        <v>5</v>
      </c>
      <c r="I78" s="59">
        <v>5.2131999999999996</v>
      </c>
      <c r="J78" s="35">
        <v>144</v>
      </c>
      <c r="K78" s="35" t="s">
        <v>66</v>
      </c>
      <c r="L78" s="35" t="s">
        <v>67</v>
      </c>
      <c r="M78" s="36" t="s">
        <v>68</v>
      </c>
      <c r="N78" s="36"/>
      <c r="O78" s="35">
        <v>180</v>
      </c>
      <c r="P78" s="41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3"/>
      <c r="R78" s="333"/>
      <c r="S78" s="333"/>
      <c r="T78" s="334"/>
      <c r="U78" s="37"/>
      <c r="V78" s="37"/>
      <c r="W78" s="38" t="s">
        <v>69</v>
      </c>
      <c r="X78" s="56">
        <v>48</v>
      </c>
      <c r="Y78" s="53">
        <f>IFERROR(IF(X78="","",X78),"")</f>
        <v>48</v>
      </c>
      <c r="Z78" s="39">
        <f>IFERROR(IF(X78="","",X78*0.00866),"")</f>
        <v>0.41567999999999994</v>
      </c>
      <c r="AA78" s="65"/>
      <c r="AB78" s="66"/>
      <c r="AC78" s="130" t="s">
        <v>142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250.23359999999997</v>
      </c>
      <c r="BN78" s="78">
        <f>IFERROR(Y78*I78,"0")</f>
        <v>250.23359999999997</v>
      </c>
      <c r="BO78" s="78">
        <f>IFERROR(X78/J78,"0")</f>
        <v>0.33333333333333331</v>
      </c>
      <c r="BP78" s="78">
        <f>IFERROR(Y78/J78,"0")</f>
        <v>0.33333333333333331</v>
      </c>
    </row>
    <row r="79" spans="1:68" x14ac:dyDescent="0.2">
      <c r="A79" s="358"/>
      <c r="B79" s="347"/>
      <c r="C79" s="347"/>
      <c r="D79" s="347"/>
      <c r="E79" s="347"/>
      <c r="F79" s="347"/>
      <c r="G79" s="347"/>
      <c r="H79" s="347"/>
      <c r="I79" s="347"/>
      <c r="J79" s="347"/>
      <c r="K79" s="347"/>
      <c r="L79" s="347"/>
      <c r="M79" s="347"/>
      <c r="N79" s="347"/>
      <c r="O79" s="359"/>
      <c r="P79" s="339" t="s">
        <v>72</v>
      </c>
      <c r="Q79" s="340"/>
      <c r="R79" s="340"/>
      <c r="S79" s="340"/>
      <c r="T79" s="340"/>
      <c r="U79" s="340"/>
      <c r="V79" s="341"/>
      <c r="W79" s="40" t="s">
        <v>69</v>
      </c>
      <c r="X79" s="41">
        <f>IFERROR(SUM(X77:X78),"0")</f>
        <v>48</v>
      </c>
      <c r="Y79" s="41">
        <f>IFERROR(SUM(Y77:Y78),"0")</f>
        <v>48</v>
      </c>
      <c r="Z79" s="41">
        <f>IFERROR(IF(Z77="",0,Z77),"0")+IFERROR(IF(Z78="",0,Z78),"0")</f>
        <v>0.41567999999999994</v>
      </c>
      <c r="AA79" s="64"/>
      <c r="AB79" s="64"/>
      <c r="AC79" s="64"/>
    </row>
    <row r="80" spans="1:68" x14ac:dyDescent="0.2">
      <c r="A80" s="347"/>
      <c r="B80" s="347"/>
      <c r="C80" s="347"/>
      <c r="D80" s="347"/>
      <c r="E80" s="347"/>
      <c r="F80" s="347"/>
      <c r="G80" s="347"/>
      <c r="H80" s="347"/>
      <c r="I80" s="347"/>
      <c r="J80" s="347"/>
      <c r="K80" s="347"/>
      <c r="L80" s="347"/>
      <c r="M80" s="347"/>
      <c r="N80" s="347"/>
      <c r="O80" s="359"/>
      <c r="P80" s="339" t="s">
        <v>72</v>
      </c>
      <c r="Q80" s="340"/>
      <c r="R80" s="340"/>
      <c r="S80" s="340"/>
      <c r="T80" s="340"/>
      <c r="U80" s="340"/>
      <c r="V80" s="341"/>
      <c r="W80" s="40" t="s">
        <v>73</v>
      </c>
      <c r="X80" s="41">
        <f>IFERROR(SUMPRODUCT(X77:X78*H77:H78),"0")</f>
        <v>240</v>
      </c>
      <c r="Y80" s="41">
        <f>IFERROR(SUMPRODUCT(Y77:Y78*H77:H78),"0")</f>
        <v>240</v>
      </c>
      <c r="Z80" s="40"/>
      <c r="AA80" s="64"/>
      <c r="AB80" s="64"/>
      <c r="AC80" s="64"/>
    </row>
    <row r="81" spans="1:68" ht="16.5" hidden="1" customHeight="1" x14ac:dyDescent="0.25">
      <c r="A81" s="350" t="s">
        <v>145</v>
      </c>
      <c r="B81" s="347"/>
      <c r="C81" s="347"/>
      <c r="D81" s="347"/>
      <c r="E81" s="347"/>
      <c r="F81" s="347"/>
      <c r="G81" s="347"/>
      <c r="H81" s="347"/>
      <c r="I81" s="347"/>
      <c r="J81" s="347"/>
      <c r="K81" s="347"/>
      <c r="L81" s="347"/>
      <c r="M81" s="347"/>
      <c r="N81" s="347"/>
      <c r="O81" s="347"/>
      <c r="P81" s="347"/>
      <c r="Q81" s="347"/>
      <c r="R81" s="347"/>
      <c r="S81" s="347"/>
      <c r="T81" s="347"/>
      <c r="U81" s="347"/>
      <c r="V81" s="347"/>
      <c r="W81" s="347"/>
      <c r="X81" s="347"/>
      <c r="Y81" s="347"/>
      <c r="Z81" s="347"/>
      <c r="AA81" s="62"/>
      <c r="AB81" s="62"/>
      <c r="AC81" s="62"/>
    </row>
    <row r="82" spans="1:68" ht="14.25" hidden="1" customHeight="1" x14ac:dyDescent="0.25">
      <c r="A82" s="346" t="s">
        <v>130</v>
      </c>
      <c r="B82" s="347"/>
      <c r="C82" s="347"/>
      <c r="D82" s="347"/>
      <c r="E82" s="347"/>
      <c r="F82" s="347"/>
      <c r="G82" s="347"/>
      <c r="H82" s="347"/>
      <c r="I82" s="347"/>
      <c r="J82" s="347"/>
      <c r="K82" s="347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63"/>
      <c r="AB82" s="63"/>
      <c r="AC82" s="63"/>
    </row>
    <row r="83" spans="1:68" ht="27" hidden="1" customHeight="1" x14ac:dyDescent="0.25">
      <c r="A83" s="60" t="s">
        <v>146</v>
      </c>
      <c r="B83" s="60" t="s">
        <v>147</v>
      </c>
      <c r="C83" s="34">
        <v>4301135574</v>
      </c>
      <c r="D83" s="344">
        <v>4607111033659</v>
      </c>
      <c r="E83" s="345"/>
      <c r="F83" s="59">
        <v>0.3</v>
      </c>
      <c r="G83" s="35">
        <v>12</v>
      </c>
      <c r="H83" s="59">
        <v>3.6</v>
      </c>
      <c r="I83" s="59">
        <v>4.3036000000000003</v>
      </c>
      <c r="J83" s="35">
        <v>70</v>
      </c>
      <c r="K83" s="35" t="s">
        <v>79</v>
      </c>
      <c r="L83" s="35" t="s">
        <v>67</v>
      </c>
      <c r="M83" s="36" t="s">
        <v>68</v>
      </c>
      <c r="N83" s="36"/>
      <c r="O83" s="35">
        <v>180</v>
      </c>
      <c r="P83" s="53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3"/>
      <c r="R83" s="333"/>
      <c r="S83" s="333"/>
      <c r="T83" s="334"/>
      <c r="U83" s="37"/>
      <c r="V83" s="37"/>
      <c r="W83" s="38" t="s">
        <v>69</v>
      </c>
      <c r="X83" s="56">
        <v>0</v>
      </c>
      <c r="Y83" s="53">
        <f>IFERROR(IF(X83="","",X83),"")</f>
        <v>0</v>
      </c>
      <c r="Z83" s="39">
        <f>IFERROR(IF(X83="","",X83*0.01788),"")</f>
        <v>0</v>
      </c>
      <c r="AA83" s="65"/>
      <c r="AB83" s="66"/>
      <c r="AC83" s="132" t="s">
        <v>148</v>
      </c>
      <c r="AG83" s="78"/>
      <c r="AJ83" s="82" t="s">
        <v>71</v>
      </c>
      <c r="AK83" s="82">
        <v>1</v>
      </c>
      <c r="BB83" s="133" t="s">
        <v>81</v>
      </c>
      <c r="BM83" s="78">
        <f>IFERROR(X83*I83,"0")</f>
        <v>0</v>
      </c>
      <c r="BN83" s="78">
        <f>IFERROR(Y83*I83,"0")</f>
        <v>0</v>
      </c>
      <c r="BO83" s="78">
        <f>IFERROR(X83/J83,"0")</f>
        <v>0</v>
      </c>
      <c r="BP83" s="78">
        <f>IFERROR(Y83/J83,"0")</f>
        <v>0</v>
      </c>
    </row>
    <row r="84" spans="1:68" ht="27" hidden="1" customHeight="1" x14ac:dyDescent="0.25">
      <c r="A84" s="60" t="s">
        <v>149</v>
      </c>
      <c r="B84" s="60" t="s">
        <v>150</v>
      </c>
      <c r="C84" s="34">
        <v>4301135586</v>
      </c>
      <c r="D84" s="344">
        <v>4607111033659</v>
      </c>
      <c r="E84" s="345"/>
      <c r="F84" s="59">
        <v>0.3</v>
      </c>
      <c r="G84" s="35">
        <v>6</v>
      </c>
      <c r="H84" s="59">
        <v>1.8</v>
      </c>
      <c r="I84" s="59">
        <v>2.2218</v>
      </c>
      <c r="J84" s="35">
        <v>140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3"/>
      <c r="R84" s="333"/>
      <c r="S84" s="333"/>
      <c r="T84" s="334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IFERROR(IF(X84="","",X84*0.00941),"")</f>
        <v>0</v>
      </c>
      <c r="AA84" s="65"/>
      <c r="AB84" s="66"/>
      <c r="AC84" s="134" t="s">
        <v>148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58"/>
      <c r="B85" s="347"/>
      <c r="C85" s="347"/>
      <c r="D85" s="347"/>
      <c r="E85" s="347"/>
      <c r="F85" s="347"/>
      <c r="G85" s="347"/>
      <c r="H85" s="347"/>
      <c r="I85" s="347"/>
      <c r="J85" s="347"/>
      <c r="K85" s="347"/>
      <c r="L85" s="347"/>
      <c r="M85" s="347"/>
      <c r="N85" s="347"/>
      <c r="O85" s="359"/>
      <c r="P85" s="339" t="s">
        <v>72</v>
      </c>
      <c r="Q85" s="340"/>
      <c r="R85" s="340"/>
      <c r="S85" s="340"/>
      <c r="T85" s="340"/>
      <c r="U85" s="340"/>
      <c r="V85" s="341"/>
      <c r="W85" s="40" t="s">
        <v>69</v>
      </c>
      <c r="X85" s="41">
        <f>IFERROR(SUM(X83:X84),"0")</f>
        <v>0</v>
      </c>
      <c r="Y85" s="41">
        <f>IFERROR(SUM(Y83:Y84),"0")</f>
        <v>0</v>
      </c>
      <c r="Z85" s="41">
        <f>IFERROR(IF(Z83="",0,Z83),"0")+IFERROR(IF(Z84="",0,Z84),"0")</f>
        <v>0</v>
      </c>
      <c r="AA85" s="64"/>
      <c r="AB85" s="64"/>
      <c r="AC85" s="64"/>
    </row>
    <row r="86" spans="1:68" hidden="1" x14ac:dyDescent="0.2">
      <c r="A86" s="347"/>
      <c r="B86" s="347"/>
      <c r="C86" s="347"/>
      <c r="D86" s="347"/>
      <c r="E86" s="347"/>
      <c r="F86" s="347"/>
      <c r="G86" s="347"/>
      <c r="H86" s="347"/>
      <c r="I86" s="347"/>
      <c r="J86" s="347"/>
      <c r="K86" s="347"/>
      <c r="L86" s="347"/>
      <c r="M86" s="347"/>
      <c r="N86" s="347"/>
      <c r="O86" s="359"/>
      <c r="P86" s="339" t="s">
        <v>72</v>
      </c>
      <c r="Q86" s="340"/>
      <c r="R86" s="340"/>
      <c r="S86" s="340"/>
      <c r="T86" s="340"/>
      <c r="U86" s="340"/>
      <c r="V86" s="341"/>
      <c r="W86" s="40" t="s">
        <v>73</v>
      </c>
      <c r="X86" s="41">
        <f>IFERROR(SUMPRODUCT(X83:X84*H83:H84),"0")</f>
        <v>0</v>
      </c>
      <c r="Y86" s="41">
        <f>IFERROR(SUMPRODUCT(Y83:Y84*H83:H84),"0")</f>
        <v>0</v>
      </c>
      <c r="Z86" s="40"/>
      <c r="AA86" s="64"/>
      <c r="AB86" s="64"/>
      <c r="AC86" s="64"/>
    </row>
    <row r="87" spans="1:68" ht="16.5" hidden="1" customHeight="1" x14ac:dyDescent="0.25">
      <c r="A87" s="350" t="s">
        <v>151</v>
      </c>
      <c r="B87" s="347"/>
      <c r="C87" s="347"/>
      <c r="D87" s="347"/>
      <c r="E87" s="347"/>
      <c r="F87" s="347"/>
      <c r="G87" s="347"/>
      <c r="H87" s="347"/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W87" s="347"/>
      <c r="X87" s="347"/>
      <c r="Y87" s="347"/>
      <c r="Z87" s="347"/>
      <c r="AA87" s="62"/>
      <c r="AB87" s="62"/>
      <c r="AC87" s="62"/>
    </row>
    <row r="88" spans="1:68" ht="14.25" hidden="1" customHeight="1" x14ac:dyDescent="0.25">
      <c r="A88" s="346" t="s">
        <v>152</v>
      </c>
      <c r="B88" s="347"/>
      <c r="C88" s="347"/>
      <c r="D88" s="347"/>
      <c r="E88" s="347"/>
      <c r="F88" s="347"/>
      <c r="G88" s="347"/>
      <c r="H88" s="347"/>
      <c r="I88" s="347"/>
      <c r="J88" s="347"/>
      <c r="K88" s="347"/>
      <c r="L88" s="347"/>
      <c r="M88" s="347"/>
      <c r="N88" s="347"/>
      <c r="O88" s="347"/>
      <c r="P88" s="347"/>
      <c r="Q88" s="347"/>
      <c r="R88" s="347"/>
      <c r="S88" s="347"/>
      <c r="T88" s="347"/>
      <c r="U88" s="347"/>
      <c r="V88" s="347"/>
      <c r="W88" s="347"/>
      <c r="X88" s="347"/>
      <c r="Y88" s="347"/>
      <c r="Z88" s="347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4301131047</v>
      </c>
      <c r="D89" s="344">
        <v>4607111034120</v>
      </c>
      <c r="E89" s="345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3"/>
      <c r="R89" s="333"/>
      <c r="S89" s="333"/>
      <c r="T89" s="334"/>
      <c r="U89" s="37"/>
      <c r="V89" s="37"/>
      <c r="W89" s="38" t="s">
        <v>69</v>
      </c>
      <c r="X89" s="56">
        <v>14</v>
      </c>
      <c r="Y89" s="53">
        <f>IFERROR(IF(X89="","",X89),"")</f>
        <v>14</v>
      </c>
      <c r="Z89" s="39">
        <f>IFERROR(IF(X89="","",X89*0.01788),"")</f>
        <v>0.25031999999999999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60.250400000000006</v>
      </c>
      <c r="BN89" s="78">
        <f>IFERROR(Y89*I89,"0")</f>
        <v>60.250400000000006</v>
      </c>
      <c r="BO89" s="78">
        <f>IFERROR(X89/J89,"0")</f>
        <v>0.2</v>
      </c>
      <c r="BP89" s="78">
        <f>IFERROR(Y89/J89,"0")</f>
        <v>0.2</v>
      </c>
    </row>
    <row r="90" spans="1:68" ht="27" customHeight="1" x14ac:dyDescent="0.25">
      <c r="A90" s="60" t="s">
        <v>156</v>
      </c>
      <c r="B90" s="60" t="s">
        <v>157</v>
      </c>
      <c r="C90" s="34">
        <v>4301131046</v>
      </c>
      <c r="D90" s="344">
        <v>4607111034137</v>
      </c>
      <c r="E90" s="345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5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3"/>
      <c r="R90" s="333"/>
      <c r="S90" s="333"/>
      <c r="T90" s="334"/>
      <c r="U90" s="37"/>
      <c r="V90" s="37"/>
      <c r="W90" s="38" t="s">
        <v>69</v>
      </c>
      <c r="X90" s="56">
        <v>14</v>
      </c>
      <c r="Y90" s="53">
        <f>IFERROR(IF(X90="","",X90),"")</f>
        <v>14</v>
      </c>
      <c r="Z90" s="39">
        <f>IFERROR(IF(X90="","",X90*0.01788),"")</f>
        <v>0.25031999999999999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60.250400000000006</v>
      </c>
      <c r="BN90" s="78">
        <f>IFERROR(Y90*I90,"0")</f>
        <v>60.250400000000006</v>
      </c>
      <c r="BO90" s="78">
        <f>IFERROR(X90/J90,"0")</f>
        <v>0.2</v>
      </c>
      <c r="BP90" s="78">
        <f>IFERROR(Y90/J90,"0")</f>
        <v>0.2</v>
      </c>
    </row>
    <row r="91" spans="1:68" x14ac:dyDescent="0.2">
      <c r="A91" s="358"/>
      <c r="B91" s="347"/>
      <c r="C91" s="347"/>
      <c r="D91" s="347"/>
      <c r="E91" s="347"/>
      <c r="F91" s="347"/>
      <c r="G91" s="347"/>
      <c r="H91" s="347"/>
      <c r="I91" s="347"/>
      <c r="J91" s="347"/>
      <c r="K91" s="347"/>
      <c r="L91" s="347"/>
      <c r="M91" s="347"/>
      <c r="N91" s="347"/>
      <c r="O91" s="359"/>
      <c r="P91" s="339" t="s">
        <v>72</v>
      </c>
      <c r="Q91" s="340"/>
      <c r="R91" s="340"/>
      <c r="S91" s="340"/>
      <c r="T91" s="340"/>
      <c r="U91" s="340"/>
      <c r="V91" s="341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7"/>
      <c r="B92" s="347"/>
      <c r="C92" s="347"/>
      <c r="D92" s="347"/>
      <c r="E92" s="347"/>
      <c r="F92" s="347"/>
      <c r="G92" s="347"/>
      <c r="H92" s="347"/>
      <c r="I92" s="347"/>
      <c r="J92" s="347"/>
      <c r="K92" s="347"/>
      <c r="L92" s="347"/>
      <c r="M92" s="347"/>
      <c r="N92" s="347"/>
      <c r="O92" s="359"/>
      <c r="P92" s="339" t="s">
        <v>72</v>
      </c>
      <c r="Q92" s="340"/>
      <c r="R92" s="340"/>
      <c r="S92" s="340"/>
      <c r="T92" s="340"/>
      <c r="U92" s="340"/>
      <c r="V92" s="341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hidden="1" customHeight="1" x14ac:dyDescent="0.25">
      <c r="A93" s="350" t="s">
        <v>159</v>
      </c>
      <c r="B93" s="347"/>
      <c r="C93" s="347"/>
      <c r="D93" s="347"/>
      <c r="E93" s="347"/>
      <c r="F93" s="347"/>
      <c r="G93" s="347"/>
      <c r="H93" s="347"/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W93" s="347"/>
      <c r="X93" s="347"/>
      <c r="Y93" s="347"/>
      <c r="Z93" s="347"/>
      <c r="AA93" s="62"/>
      <c r="AB93" s="62"/>
      <c r="AC93" s="62"/>
    </row>
    <row r="94" spans="1:68" ht="14.25" hidden="1" customHeight="1" x14ac:dyDescent="0.25">
      <c r="A94" s="346" t="s">
        <v>130</v>
      </c>
      <c r="B94" s="347"/>
      <c r="C94" s="347"/>
      <c r="D94" s="347"/>
      <c r="E94" s="347"/>
      <c r="F94" s="347"/>
      <c r="G94" s="347"/>
      <c r="H94" s="347"/>
      <c r="I94" s="347"/>
      <c r="J94" s="347"/>
      <c r="K94" s="347"/>
      <c r="L94" s="347"/>
      <c r="M94" s="347"/>
      <c r="N94" s="347"/>
      <c r="O94" s="347"/>
      <c r="P94" s="347"/>
      <c r="Q94" s="347"/>
      <c r="R94" s="347"/>
      <c r="S94" s="347"/>
      <c r="T94" s="347"/>
      <c r="U94" s="347"/>
      <c r="V94" s="347"/>
      <c r="W94" s="347"/>
      <c r="X94" s="347"/>
      <c r="Y94" s="347"/>
      <c r="Z94" s="347"/>
      <c r="AA94" s="63"/>
      <c r="AB94" s="63"/>
      <c r="AC94" s="63"/>
    </row>
    <row r="95" spans="1:68" ht="27" hidden="1" customHeight="1" x14ac:dyDescent="0.25">
      <c r="A95" s="60" t="s">
        <v>160</v>
      </c>
      <c r="B95" s="60" t="s">
        <v>161</v>
      </c>
      <c r="C95" s="34">
        <v>4301135763</v>
      </c>
      <c r="D95" s="344">
        <v>4620207491027</v>
      </c>
      <c r="E95" s="345"/>
      <c r="F95" s="59">
        <v>0.24</v>
      </c>
      <c r="G95" s="35">
        <v>12</v>
      </c>
      <c r="H95" s="59">
        <v>2.88</v>
      </c>
      <c r="I95" s="59">
        <v>3.5836000000000001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3" t="s">
        <v>162</v>
      </c>
      <c r="Q95" s="333"/>
      <c r="R95" s="333"/>
      <c r="S95" s="333"/>
      <c r="T95" s="334"/>
      <c r="U95" s="37"/>
      <c r="V95" s="37"/>
      <c r="W95" s="38" t="s">
        <v>69</v>
      </c>
      <c r="X95" s="56">
        <v>0</v>
      </c>
      <c r="Y95" s="53">
        <f t="shared" ref="Y95:Y101" si="6">IFERROR(IF(X95="","",X95),"")</f>
        <v>0</v>
      </c>
      <c r="Z95" s="39">
        <f t="shared" ref="Z95:Z101" si="7">IFERROR(IF(X95="","",X95*0.01788),"")</f>
        <v>0</v>
      </c>
      <c r="AA95" s="65"/>
      <c r="AB95" s="66"/>
      <c r="AC95" s="140" t="s">
        <v>148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1" si="8">IFERROR(X95*I95,"0")</f>
        <v>0</v>
      </c>
      <c r="BN95" s="78">
        <f t="shared" ref="BN95:BN101" si="9">IFERROR(Y95*I95,"0")</f>
        <v>0</v>
      </c>
      <c r="BO95" s="78">
        <f t="shared" ref="BO95:BO101" si="10">IFERROR(X95/J95,"0")</f>
        <v>0</v>
      </c>
      <c r="BP95" s="78">
        <f t="shared" ref="BP95:BP101" si="11">IFERROR(Y95/J95,"0")</f>
        <v>0</v>
      </c>
    </row>
    <row r="96" spans="1:68" ht="27" hidden="1" customHeight="1" x14ac:dyDescent="0.25">
      <c r="A96" s="60" t="s">
        <v>163</v>
      </c>
      <c r="B96" s="60" t="s">
        <v>164</v>
      </c>
      <c r="C96" s="34">
        <v>4301135577</v>
      </c>
      <c r="D96" s="344">
        <v>4607111033451</v>
      </c>
      <c r="E96" s="345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3"/>
      <c r="R96" s="333"/>
      <c r="S96" s="333"/>
      <c r="T96" s="334"/>
      <c r="U96" s="37"/>
      <c r="V96" s="37"/>
      <c r="W96" s="38" t="s">
        <v>69</v>
      </c>
      <c r="X96" s="56">
        <v>0</v>
      </c>
      <c r="Y96" s="53">
        <f t="shared" si="6"/>
        <v>0</v>
      </c>
      <c r="Z96" s="39">
        <f t="shared" si="7"/>
        <v>0</v>
      </c>
      <c r="AA96" s="65"/>
      <c r="AB96" s="66"/>
      <c r="AC96" s="142" t="s">
        <v>148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165</v>
      </c>
      <c r="B97" s="60" t="s">
        <v>166</v>
      </c>
      <c r="C97" s="34">
        <v>4301135595</v>
      </c>
      <c r="D97" s="344">
        <v>4607111035141</v>
      </c>
      <c r="E97" s="345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398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7" s="333"/>
      <c r="R97" s="333"/>
      <c r="S97" s="333"/>
      <c r="T97" s="334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167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168</v>
      </c>
      <c r="B98" s="60" t="s">
        <v>169</v>
      </c>
      <c r="C98" s="34">
        <v>4301135768</v>
      </c>
      <c r="D98" s="344">
        <v>4620207491034</v>
      </c>
      <c r="E98" s="345"/>
      <c r="F98" s="59">
        <v>0.24</v>
      </c>
      <c r="G98" s="35">
        <v>12</v>
      </c>
      <c r="H98" s="59">
        <v>2.88</v>
      </c>
      <c r="I98" s="59">
        <v>3.5836000000000001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43" t="s">
        <v>170</v>
      </c>
      <c r="Q98" s="333"/>
      <c r="R98" s="333"/>
      <c r="S98" s="333"/>
      <c r="T98" s="334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167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171</v>
      </c>
      <c r="B99" s="60" t="s">
        <v>172</v>
      </c>
      <c r="C99" s="34">
        <v>4301135578</v>
      </c>
      <c r="D99" s="344">
        <v>4607111033444</v>
      </c>
      <c r="E99" s="345"/>
      <c r="F99" s="59">
        <v>0.3</v>
      </c>
      <c r="G99" s="35">
        <v>12</v>
      </c>
      <c r="H99" s="59">
        <v>3.6</v>
      </c>
      <c r="I99" s="59">
        <v>4.3036000000000003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6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33"/>
      <c r="R99" s="333"/>
      <c r="S99" s="333"/>
      <c r="T99" s="334"/>
      <c r="U99" s="37"/>
      <c r="V99" s="37"/>
      <c r="W99" s="38" t="s">
        <v>69</v>
      </c>
      <c r="X99" s="56">
        <v>0</v>
      </c>
      <c r="Y99" s="53">
        <f t="shared" si="6"/>
        <v>0</v>
      </c>
      <c r="Z99" s="39">
        <f t="shared" si="7"/>
        <v>0</v>
      </c>
      <c r="AA99" s="65"/>
      <c r="AB99" s="66"/>
      <c r="AC99" s="148" t="s">
        <v>148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173</v>
      </c>
      <c r="B100" s="60" t="s">
        <v>174</v>
      </c>
      <c r="C100" s="34">
        <v>4301135571</v>
      </c>
      <c r="D100" s="344">
        <v>4607111035028</v>
      </c>
      <c r="E100" s="345"/>
      <c r="F100" s="59">
        <v>0.48</v>
      </c>
      <c r="G100" s="35">
        <v>8</v>
      </c>
      <c r="H100" s="59">
        <v>3.84</v>
      </c>
      <c r="I100" s="59">
        <v>4.4488000000000003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2" t="s">
        <v>175</v>
      </c>
      <c r="Q100" s="333"/>
      <c r="R100" s="333"/>
      <c r="S100" s="333"/>
      <c r="T100" s="334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148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t="27" hidden="1" customHeight="1" x14ac:dyDescent="0.25">
      <c r="A101" s="60" t="s">
        <v>176</v>
      </c>
      <c r="B101" s="60" t="s">
        <v>177</v>
      </c>
      <c r="C101" s="34">
        <v>4301135285</v>
      </c>
      <c r="D101" s="344">
        <v>4607111036407</v>
      </c>
      <c r="E101" s="345"/>
      <c r="F101" s="59">
        <v>0.3</v>
      </c>
      <c r="G101" s="35">
        <v>14</v>
      </c>
      <c r="H101" s="59">
        <v>4.2</v>
      </c>
      <c r="I101" s="59">
        <v>4.5292000000000003</v>
      </c>
      <c r="J101" s="35">
        <v>70</v>
      </c>
      <c r="K101" s="35" t="s">
        <v>79</v>
      </c>
      <c r="L101" s="35" t="s">
        <v>67</v>
      </c>
      <c r="M101" s="36" t="s">
        <v>68</v>
      </c>
      <c r="N101" s="36"/>
      <c r="O101" s="35">
        <v>180</v>
      </c>
      <c r="P101" s="51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33"/>
      <c r="R101" s="333"/>
      <c r="S101" s="333"/>
      <c r="T101" s="334"/>
      <c r="U101" s="37"/>
      <c r="V101" s="37"/>
      <c r="W101" s="38" t="s">
        <v>69</v>
      </c>
      <c r="X101" s="56">
        <v>0</v>
      </c>
      <c r="Y101" s="53">
        <f t="shared" si="6"/>
        <v>0</v>
      </c>
      <c r="Z101" s="39">
        <f t="shared" si="7"/>
        <v>0</v>
      </c>
      <c r="AA101" s="65"/>
      <c r="AB101" s="66"/>
      <c r="AC101" s="152" t="s">
        <v>178</v>
      </c>
      <c r="AG101" s="78"/>
      <c r="AJ101" s="82" t="s">
        <v>71</v>
      </c>
      <c r="AK101" s="82">
        <v>1</v>
      </c>
      <c r="BB101" s="153" t="s">
        <v>81</v>
      </c>
      <c r="BM101" s="78">
        <f t="shared" si="8"/>
        <v>0</v>
      </c>
      <c r="BN101" s="78">
        <f t="shared" si="9"/>
        <v>0</v>
      </c>
      <c r="BO101" s="78">
        <f t="shared" si="10"/>
        <v>0</v>
      </c>
      <c r="BP101" s="78">
        <f t="shared" si="11"/>
        <v>0</v>
      </c>
    </row>
    <row r="102" spans="1:68" hidden="1" x14ac:dyDescent="0.2">
      <c r="A102" s="358"/>
      <c r="B102" s="347"/>
      <c r="C102" s="347"/>
      <c r="D102" s="347"/>
      <c r="E102" s="347"/>
      <c r="F102" s="347"/>
      <c r="G102" s="347"/>
      <c r="H102" s="347"/>
      <c r="I102" s="347"/>
      <c r="J102" s="347"/>
      <c r="K102" s="347"/>
      <c r="L102" s="347"/>
      <c r="M102" s="347"/>
      <c r="N102" s="347"/>
      <c r="O102" s="359"/>
      <c r="P102" s="339" t="s">
        <v>72</v>
      </c>
      <c r="Q102" s="340"/>
      <c r="R102" s="340"/>
      <c r="S102" s="340"/>
      <c r="T102" s="340"/>
      <c r="U102" s="340"/>
      <c r="V102" s="341"/>
      <c r="W102" s="40" t="s">
        <v>69</v>
      </c>
      <c r="X102" s="41">
        <f>IFERROR(SUM(X95:X101),"0")</f>
        <v>0</v>
      </c>
      <c r="Y102" s="41">
        <f>IFERROR(SUM(Y95:Y101),"0")</f>
        <v>0</v>
      </c>
      <c r="Z102" s="41">
        <f>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hidden="1" x14ac:dyDescent="0.2">
      <c r="A103" s="347"/>
      <c r="B103" s="347"/>
      <c r="C103" s="347"/>
      <c r="D103" s="347"/>
      <c r="E103" s="347"/>
      <c r="F103" s="347"/>
      <c r="G103" s="347"/>
      <c r="H103" s="347"/>
      <c r="I103" s="347"/>
      <c r="J103" s="347"/>
      <c r="K103" s="347"/>
      <c r="L103" s="347"/>
      <c r="M103" s="347"/>
      <c r="N103" s="347"/>
      <c r="O103" s="359"/>
      <c r="P103" s="339" t="s">
        <v>72</v>
      </c>
      <c r="Q103" s="340"/>
      <c r="R103" s="340"/>
      <c r="S103" s="340"/>
      <c r="T103" s="340"/>
      <c r="U103" s="340"/>
      <c r="V103" s="341"/>
      <c r="W103" s="40" t="s">
        <v>73</v>
      </c>
      <c r="X103" s="41">
        <f>IFERROR(SUMPRODUCT(X95:X101*H95:H101),"0")</f>
        <v>0</v>
      </c>
      <c r="Y103" s="41">
        <f>IFERROR(SUMPRODUCT(Y95:Y101*H95:H101),"0")</f>
        <v>0</v>
      </c>
      <c r="Z103" s="40"/>
      <c r="AA103" s="64"/>
      <c r="AB103" s="64"/>
      <c r="AC103" s="64"/>
    </row>
    <row r="104" spans="1:68" ht="16.5" hidden="1" customHeight="1" x14ac:dyDescent="0.25">
      <c r="A104" s="350" t="s">
        <v>179</v>
      </c>
      <c r="B104" s="347"/>
      <c r="C104" s="347"/>
      <c r="D104" s="347"/>
      <c r="E104" s="347"/>
      <c r="F104" s="347"/>
      <c r="G104" s="347"/>
      <c r="H104" s="347"/>
      <c r="I104" s="347"/>
      <c r="J104" s="347"/>
      <c r="K104" s="347"/>
      <c r="L104" s="347"/>
      <c r="M104" s="347"/>
      <c r="N104" s="347"/>
      <c r="O104" s="347"/>
      <c r="P104" s="347"/>
      <c r="Q104" s="347"/>
      <c r="R104" s="347"/>
      <c r="S104" s="347"/>
      <c r="T104" s="347"/>
      <c r="U104" s="347"/>
      <c r="V104" s="347"/>
      <c r="W104" s="347"/>
      <c r="X104" s="347"/>
      <c r="Y104" s="347"/>
      <c r="Z104" s="347"/>
      <c r="AA104" s="62"/>
      <c r="AB104" s="62"/>
      <c r="AC104" s="62"/>
    </row>
    <row r="105" spans="1:68" ht="14.25" hidden="1" customHeight="1" x14ac:dyDescent="0.25">
      <c r="A105" s="346" t="s">
        <v>124</v>
      </c>
      <c r="B105" s="347"/>
      <c r="C105" s="347"/>
      <c r="D105" s="347"/>
      <c r="E105" s="347"/>
      <c r="F105" s="347"/>
      <c r="G105" s="347"/>
      <c r="H105" s="347"/>
      <c r="I105" s="347"/>
      <c r="J105" s="347"/>
      <c r="K105" s="347"/>
      <c r="L105" s="347"/>
      <c r="M105" s="347"/>
      <c r="N105" s="347"/>
      <c r="O105" s="347"/>
      <c r="P105" s="347"/>
      <c r="Q105" s="347"/>
      <c r="R105" s="347"/>
      <c r="S105" s="347"/>
      <c r="T105" s="347"/>
      <c r="U105" s="347"/>
      <c r="V105" s="347"/>
      <c r="W105" s="347"/>
      <c r="X105" s="347"/>
      <c r="Y105" s="347"/>
      <c r="Z105" s="347"/>
      <c r="AA105" s="63"/>
      <c r="AB105" s="63"/>
      <c r="AC105" s="63"/>
    </row>
    <row r="106" spans="1:68" ht="27" hidden="1" customHeight="1" x14ac:dyDescent="0.25">
      <c r="A106" s="60" t="s">
        <v>180</v>
      </c>
      <c r="B106" s="60" t="s">
        <v>181</v>
      </c>
      <c r="C106" s="34">
        <v>4301136070</v>
      </c>
      <c r="D106" s="344">
        <v>4607025784012</v>
      </c>
      <c r="E106" s="345"/>
      <c r="F106" s="59">
        <v>0.09</v>
      </c>
      <c r="G106" s="35">
        <v>24</v>
      </c>
      <c r="H106" s="59">
        <v>2.16</v>
      </c>
      <c r="I106" s="59">
        <v>2.4912000000000001</v>
      </c>
      <c r="J106" s="35">
        <v>126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33"/>
      <c r="R106" s="333"/>
      <c r="S106" s="333"/>
      <c r="T106" s="334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IFERROR(IF(X106="","",X106*0.00936),"")</f>
        <v>0</v>
      </c>
      <c r="AA106" s="65"/>
      <c r="AB106" s="66"/>
      <c r="AC106" s="154" t="s">
        <v>182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hidden="1" customHeight="1" x14ac:dyDescent="0.25">
      <c r="A107" s="60" t="s">
        <v>183</v>
      </c>
      <c r="B107" s="60" t="s">
        <v>184</v>
      </c>
      <c r="C107" s="34">
        <v>4301136079</v>
      </c>
      <c r="D107" s="344">
        <v>4607025784319</v>
      </c>
      <c r="E107" s="345"/>
      <c r="F107" s="59">
        <v>0.36</v>
      </c>
      <c r="G107" s="35">
        <v>10</v>
      </c>
      <c r="H107" s="59">
        <v>3.6</v>
      </c>
      <c r="I107" s="59">
        <v>4.2439999999999998</v>
      </c>
      <c r="J107" s="35">
        <v>70</v>
      </c>
      <c r="K107" s="35" t="s">
        <v>79</v>
      </c>
      <c r="L107" s="35" t="s">
        <v>67</v>
      </c>
      <c r="M107" s="36" t="s">
        <v>68</v>
      </c>
      <c r="N107" s="36"/>
      <c r="O107" s="35">
        <v>180</v>
      </c>
      <c r="P107" s="50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7" s="333"/>
      <c r="R107" s="333"/>
      <c r="S107" s="333"/>
      <c r="T107" s="334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IFERROR(IF(X107="","",X107*0.01788),"")</f>
        <v>0</v>
      </c>
      <c r="AA107" s="65"/>
      <c r="AB107" s="66"/>
      <c r="AC107" s="156" t="s">
        <v>148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58"/>
      <c r="B108" s="347"/>
      <c r="C108" s="347"/>
      <c r="D108" s="347"/>
      <c r="E108" s="347"/>
      <c r="F108" s="347"/>
      <c r="G108" s="347"/>
      <c r="H108" s="347"/>
      <c r="I108" s="347"/>
      <c r="J108" s="347"/>
      <c r="K108" s="347"/>
      <c r="L108" s="347"/>
      <c r="M108" s="347"/>
      <c r="N108" s="347"/>
      <c r="O108" s="359"/>
      <c r="P108" s="339" t="s">
        <v>72</v>
      </c>
      <c r="Q108" s="340"/>
      <c r="R108" s="340"/>
      <c r="S108" s="340"/>
      <c r="T108" s="340"/>
      <c r="U108" s="340"/>
      <c r="V108" s="341"/>
      <c r="W108" s="40" t="s">
        <v>69</v>
      </c>
      <c r="X108" s="41">
        <f>IFERROR(SUM(X106:X107),"0")</f>
        <v>0</v>
      </c>
      <c r="Y108" s="41">
        <f>IFERROR(SUM(Y106:Y107),"0")</f>
        <v>0</v>
      </c>
      <c r="Z108" s="41">
        <f>IFERROR(IF(Z106="",0,Z106),"0")+IFERROR(IF(Z107="",0,Z107),"0")</f>
        <v>0</v>
      </c>
      <c r="AA108" s="64"/>
      <c r="AB108" s="64"/>
      <c r="AC108" s="64"/>
    </row>
    <row r="109" spans="1:68" hidden="1" x14ac:dyDescent="0.2">
      <c r="A109" s="347"/>
      <c r="B109" s="347"/>
      <c r="C109" s="347"/>
      <c r="D109" s="347"/>
      <c r="E109" s="347"/>
      <c r="F109" s="347"/>
      <c r="G109" s="347"/>
      <c r="H109" s="347"/>
      <c r="I109" s="347"/>
      <c r="J109" s="347"/>
      <c r="K109" s="347"/>
      <c r="L109" s="347"/>
      <c r="M109" s="347"/>
      <c r="N109" s="347"/>
      <c r="O109" s="359"/>
      <c r="P109" s="339" t="s">
        <v>72</v>
      </c>
      <c r="Q109" s="340"/>
      <c r="R109" s="340"/>
      <c r="S109" s="340"/>
      <c r="T109" s="340"/>
      <c r="U109" s="340"/>
      <c r="V109" s="341"/>
      <c r="W109" s="40" t="s">
        <v>73</v>
      </c>
      <c r="X109" s="41">
        <f>IFERROR(SUMPRODUCT(X106:X107*H106:H107),"0")</f>
        <v>0</v>
      </c>
      <c r="Y109" s="41">
        <f>IFERROR(SUMPRODUCT(Y106:Y107*H106:H107),"0")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50" t="s">
        <v>185</v>
      </c>
      <c r="B110" s="347"/>
      <c r="C110" s="347"/>
      <c r="D110" s="347"/>
      <c r="E110" s="347"/>
      <c r="F110" s="347"/>
      <c r="G110" s="347"/>
      <c r="H110" s="347"/>
      <c r="I110" s="347"/>
      <c r="J110" s="347"/>
      <c r="K110" s="347"/>
      <c r="L110" s="347"/>
      <c r="M110" s="347"/>
      <c r="N110" s="347"/>
      <c r="O110" s="347"/>
      <c r="P110" s="347"/>
      <c r="Q110" s="347"/>
      <c r="R110" s="347"/>
      <c r="S110" s="347"/>
      <c r="T110" s="347"/>
      <c r="U110" s="347"/>
      <c r="V110" s="347"/>
      <c r="W110" s="347"/>
      <c r="X110" s="347"/>
      <c r="Y110" s="347"/>
      <c r="Z110" s="347"/>
      <c r="AA110" s="62"/>
      <c r="AB110" s="62"/>
      <c r="AC110" s="62"/>
    </row>
    <row r="111" spans="1:68" ht="14.25" hidden="1" customHeight="1" x14ac:dyDescent="0.25">
      <c r="A111" s="346" t="s">
        <v>63</v>
      </c>
      <c r="B111" s="347"/>
      <c r="C111" s="347"/>
      <c r="D111" s="347"/>
      <c r="E111" s="347"/>
      <c r="F111" s="347"/>
      <c r="G111" s="347"/>
      <c r="H111" s="347"/>
      <c r="I111" s="347"/>
      <c r="J111" s="347"/>
      <c r="K111" s="347"/>
      <c r="L111" s="347"/>
      <c r="M111" s="347"/>
      <c r="N111" s="347"/>
      <c r="O111" s="347"/>
      <c r="P111" s="347"/>
      <c r="Q111" s="347"/>
      <c r="R111" s="347"/>
      <c r="S111" s="347"/>
      <c r="T111" s="347"/>
      <c r="U111" s="347"/>
      <c r="V111" s="347"/>
      <c r="W111" s="347"/>
      <c r="X111" s="347"/>
      <c r="Y111" s="347"/>
      <c r="Z111" s="347"/>
      <c r="AA111" s="63"/>
      <c r="AB111" s="63"/>
      <c r="AC111" s="63"/>
    </row>
    <row r="112" spans="1:68" ht="27" customHeight="1" x14ac:dyDescent="0.25">
      <c r="A112" s="60" t="s">
        <v>186</v>
      </c>
      <c r="B112" s="60" t="s">
        <v>187</v>
      </c>
      <c r="C112" s="34">
        <v>4301071074</v>
      </c>
      <c r="D112" s="344">
        <v>4620207491157</v>
      </c>
      <c r="E112" s="345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50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2" s="333"/>
      <c r="R112" s="333"/>
      <c r="S112" s="333"/>
      <c r="T112" s="334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4">
        <v>4607111039262</v>
      </c>
      <c r="E113" s="345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3"/>
      <c r="R113" s="333"/>
      <c r="S113" s="333"/>
      <c r="T113" s="334"/>
      <c r="U113" s="37"/>
      <c r="V113" s="37"/>
      <c r="W113" s="38" t="s">
        <v>69</v>
      </c>
      <c r="X113" s="56">
        <v>24</v>
      </c>
      <c r="Y113" s="53">
        <f t="shared" si="12"/>
        <v>24</v>
      </c>
      <c r="Z113" s="39">
        <f t="shared" si="13"/>
        <v>0.372</v>
      </c>
      <c r="AA113" s="65"/>
      <c r="AB113" s="66"/>
      <c r="AC113" s="160" t="s">
        <v>142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161.2704</v>
      </c>
      <c r="BN113" s="78">
        <f t="shared" si="15"/>
        <v>161.2704</v>
      </c>
      <c r="BO113" s="78">
        <f t="shared" si="16"/>
        <v>0.2857142857142857</v>
      </c>
      <c r="BP113" s="78">
        <f t="shared" si="17"/>
        <v>0.2857142857142857</v>
      </c>
    </row>
    <row r="114" spans="1:68" ht="27" hidden="1" customHeight="1" x14ac:dyDescent="0.25">
      <c r="A114" s="60" t="s">
        <v>191</v>
      </c>
      <c r="B114" s="60" t="s">
        <v>192</v>
      </c>
      <c r="C114" s="34">
        <v>4301071038</v>
      </c>
      <c r="D114" s="344">
        <v>4607111039248</v>
      </c>
      <c r="E114" s="345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3"/>
      <c r="R114" s="333"/>
      <c r="S114" s="333"/>
      <c r="T114" s="334"/>
      <c r="U114" s="37"/>
      <c r="V114" s="37"/>
      <c r="W114" s="38" t="s">
        <v>69</v>
      </c>
      <c r="X114" s="56">
        <v>0</v>
      </c>
      <c r="Y114" s="53">
        <f t="shared" si="12"/>
        <v>0</v>
      </c>
      <c r="Z114" s="39">
        <f t="shared" si="13"/>
        <v>0</v>
      </c>
      <c r="AA114" s="65"/>
      <c r="AB114" s="66"/>
      <c r="AC114" s="162" t="s">
        <v>142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193</v>
      </c>
      <c r="B115" s="60" t="s">
        <v>194</v>
      </c>
      <c r="C115" s="34">
        <v>4301070976</v>
      </c>
      <c r="D115" s="344">
        <v>4607111034144</v>
      </c>
      <c r="E115" s="345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3"/>
      <c r="R115" s="333"/>
      <c r="S115" s="333"/>
      <c r="T115" s="334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142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4">
        <v>4607111039293</v>
      </c>
      <c r="E116" s="345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3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3"/>
      <c r="R116" s="333"/>
      <c r="S116" s="333"/>
      <c r="T116" s="334"/>
      <c r="U116" s="37"/>
      <c r="V116" s="37"/>
      <c r="W116" s="38" t="s">
        <v>69</v>
      </c>
      <c r="X116" s="56">
        <v>12</v>
      </c>
      <c r="Y116" s="53">
        <f t="shared" si="12"/>
        <v>12</v>
      </c>
      <c r="Z116" s="39">
        <f t="shared" si="13"/>
        <v>0.186</v>
      </c>
      <c r="AA116" s="65"/>
      <c r="AB116" s="66"/>
      <c r="AC116" s="166" t="s">
        <v>142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80.635199999999998</v>
      </c>
      <c r="BN116" s="78">
        <f t="shared" si="15"/>
        <v>80.635199999999998</v>
      </c>
      <c r="BO116" s="78">
        <f t="shared" si="16"/>
        <v>0.14285714285714285</v>
      </c>
      <c r="BP116" s="78">
        <f t="shared" si="17"/>
        <v>0.14285714285714285</v>
      </c>
    </row>
    <row r="117" spans="1:68" ht="27" hidden="1" customHeight="1" x14ac:dyDescent="0.25">
      <c r="A117" s="60" t="s">
        <v>197</v>
      </c>
      <c r="B117" s="60" t="s">
        <v>198</v>
      </c>
      <c r="C117" s="34">
        <v>4301071039</v>
      </c>
      <c r="D117" s="344">
        <v>4607111039279</v>
      </c>
      <c r="E117" s="345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0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3"/>
      <c r="R117" s="333"/>
      <c r="S117" s="333"/>
      <c r="T117" s="334"/>
      <c r="U117" s="37"/>
      <c r="V117" s="37"/>
      <c r="W117" s="38" t="s">
        <v>69</v>
      </c>
      <c r="X117" s="56">
        <v>0</v>
      </c>
      <c r="Y117" s="53">
        <f t="shared" si="12"/>
        <v>0</v>
      </c>
      <c r="Z117" s="39">
        <f t="shared" si="13"/>
        <v>0</v>
      </c>
      <c r="AA117" s="65"/>
      <c r="AB117" s="66"/>
      <c r="AC117" s="168" t="s">
        <v>142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58"/>
      <c r="B118" s="347"/>
      <c r="C118" s="347"/>
      <c r="D118" s="347"/>
      <c r="E118" s="347"/>
      <c r="F118" s="347"/>
      <c r="G118" s="347"/>
      <c r="H118" s="347"/>
      <c r="I118" s="347"/>
      <c r="J118" s="347"/>
      <c r="K118" s="347"/>
      <c r="L118" s="347"/>
      <c r="M118" s="347"/>
      <c r="N118" s="347"/>
      <c r="O118" s="359"/>
      <c r="P118" s="339" t="s">
        <v>72</v>
      </c>
      <c r="Q118" s="340"/>
      <c r="R118" s="340"/>
      <c r="S118" s="340"/>
      <c r="T118" s="340"/>
      <c r="U118" s="340"/>
      <c r="V118" s="341"/>
      <c r="W118" s="40" t="s">
        <v>69</v>
      </c>
      <c r="X118" s="41">
        <f>IFERROR(SUM(X112:X117),"0")</f>
        <v>48</v>
      </c>
      <c r="Y118" s="41">
        <f>IFERROR(SUM(Y112:Y117),"0")</f>
        <v>48</v>
      </c>
      <c r="Z118" s="41">
        <f>IFERROR(IF(Z112="",0,Z112),"0")+IFERROR(IF(Z113="",0,Z113),"0")+IFERROR(IF(Z114="",0,Z114),"0")+IFERROR(IF(Z115="",0,Z115),"0")+IFERROR(IF(Z116="",0,Z116),"0")+IFERROR(IF(Z117="",0,Z117),"0")</f>
        <v>0.74399999999999999</v>
      </c>
      <c r="AA118" s="64"/>
      <c r="AB118" s="64"/>
      <c r="AC118" s="64"/>
    </row>
    <row r="119" spans="1:68" x14ac:dyDescent="0.2">
      <c r="A119" s="347"/>
      <c r="B119" s="347"/>
      <c r="C119" s="347"/>
      <c r="D119" s="347"/>
      <c r="E119" s="347"/>
      <c r="F119" s="347"/>
      <c r="G119" s="347"/>
      <c r="H119" s="347"/>
      <c r="I119" s="347"/>
      <c r="J119" s="347"/>
      <c r="K119" s="347"/>
      <c r="L119" s="347"/>
      <c r="M119" s="347"/>
      <c r="N119" s="347"/>
      <c r="O119" s="359"/>
      <c r="P119" s="339" t="s">
        <v>72</v>
      </c>
      <c r="Q119" s="340"/>
      <c r="R119" s="340"/>
      <c r="S119" s="340"/>
      <c r="T119" s="340"/>
      <c r="U119" s="340"/>
      <c r="V119" s="341"/>
      <c r="W119" s="40" t="s">
        <v>73</v>
      </c>
      <c r="X119" s="41">
        <f>IFERROR(SUMPRODUCT(X112:X117*H112:H117),"0")</f>
        <v>314.40000000000003</v>
      </c>
      <c r="Y119" s="41">
        <f>IFERROR(SUMPRODUCT(Y112:Y117*H112:H117),"0")</f>
        <v>314.40000000000003</v>
      </c>
      <c r="Z119" s="40"/>
      <c r="AA119" s="64"/>
      <c r="AB119" s="64"/>
      <c r="AC119" s="64"/>
    </row>
    <row r="120" spans="1:68" ht="14.25" hidden="1" customHeight="1" x14ac:dyDescent="0.25">
      <c r="A120" s="346" t="s">
        <v>130</v>
      </c>
      <c r="B120" s="347"/>
      <c r="C120" s="347"/>
      <c r="D120" s="347"/>
      <c r="E120" s="347"/>
      <c r="F120" s="347"/>
      <c r="G120" s="347"/>
      <c r="H120" s="347"/>
      <c r="I120" s="347"/>
      <c r="J120" s="347"/>
      <c r="K120" s="347"/>
      <c r="L120" s="347"/>
      <c r="M120" s="347"/>
      <c r="N120" s="347"/>
      <c r="O120" s="347"/>
      <c r="P120" s="347"/>
      <c r="Q120" s="347"/>
      <c r="R120" s="347"/>
      <c r="S120" s="347"/>
      <c r="T120" s="347"/>
      <c r="U120" s="347"/>
      <c r="V120" s="347"/>
      <c r="W120" s="347"/>
      <c r="X120" s="347"/>
      <c r="Y120" s="347"/>
      <c r="Z120" s="347"/>
      <c r="AA120" s="63"/>
      <c r="AB120" s="63"/>
      <c r="AC120" s="63"/>
    </row>
    <row r="121" spans="1:68" ht="27" hidden="1" customHeight="1" x14ac:dyDescent="0.25">
      <c r="A121" s="60" t="s">
        <v>199</v>
      </c>
      <c r="B121" s="60" t="s">
        <v>200</v>
      </c>
      <c r="C121" s="34">
        <v>4301135670</v>
      </c>
      <c r="D121" s="344">
        <v>4620207490983</v>
      </c>
      <c r="E121" s="345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2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1" s="333"/>
      <c r="R121" s="333"/>
      <c r="S121" s="333"/>
      <c r="T121" s="334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201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hidden="1" x14ac:dyDescent="0.2">
      <c r="A122" s="358"/>
      <c r="B122" s="347"/>
      <c r="C122" s="347"/>
      <c r="D122" s="347"/>
      <c r="E122" s="347"/>
      <c r="F122" s="347"/>
      <c r="G122" s="347"/>
      <c r="H122" s="347"/>
      <c r="I122" s="347"/>
      <c r="J122" s="347"/>
      <c r="K122" s="347"/>
      <c r="L122" s="347"/>
      <c r="M122" s="347"/>
      <c r="N122" s="347"/>
      <c r="O122" s="359"/>
      <c r="P122" s="339" t="s">
        <v>72</v>
      </c>
      <c r="Q122" s="340"/>
      <c r="R122" s="340"/>
      <c r="S122" s="340"/>
      <c r="T122" s="340"/>
      <c r="U122" s="340"/>
      <c r="V122" s="34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hidden="1" x14ac:dyDescent="0.2">
      <c r="A123" s="347"/>
      <c r="B123" s="347"/>
      <c r="C123" s="347"/>
      <c r="D123" s="347"/>
      <c r="E123" s="347"/>
      <c r="F123" s="347"/>
      <c r="G123" s="347"/>
      <c r="H123" s="347"/>
      <c r="I123" s="347"/>
      <c r="J123" s="347"/>
      <c r="K123" s="347"/>
      <c r="L123" s="347"/>
      <c r="M123" s="347"/>
      <c r="N123" s="347"/>
      <c r="O123" s="359"/>
      <c r="P123" s="339" t="s">
        <v>72</v>
      </c>
      <c r="Q123" s="340"/>
      <c r="R123" s="340"/>
      <c r="S123" s="340"/>
      <c r="T123" s="340"/>
      <c r="U123" s="340"/>
      <c r="V123" s="34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hidden="1" customHeight="1" x14ac:dyDescent="0.25">
      <c r="A124" s="350" t="s">
        <v>202</v>
      </c>
      <c r="B124" s="347"/>
      <c r="C124" s="347"/>
      <c r="D124" s="347"/>
      <c r="E124" s="347"/>
      <c r="F124" s="347"/>
      <c r="G124" s="347"/>
      <c r="H124" s="347"/>
      <c r="I124" s="347"/>
      <c r="J124" s="347"/>
      <c r="K124" s="347"/>
      <c r="L124" s="347"/>
      <c r="M124" s="347"/>
      <c r="N124" s="347"/>
      <c r="O124" s="347"/>
      <c r="P124" s="347"/>
      <c r="Q124" s="347"/>
      <c r="R124" s="347"/>
      <c r="S124" s="347"/>
      <c r="T124" s="347"/>
      <c r="U124" s="347"/>
      <c r="V124" s="347"/>
      <c r="W124" s="347"/>
      <c r="X124" s="347"/>
      <c r="Y124" s="347"/>
      <c r="Z124" s="347"/>
      <c r="AA124" s="62"/>
      <c r="AB124" s="62"/>
      <c r="AC124" s="62"/>
    </row>
    <row r="125" spans="1:68" ht="14.25" hidden="1" customHeight="1" x14ac:dyDescent="0.25">
      <c r="A125" s="346" t="s">
        <v>130</v>
      </c>
      <c r="B125" s="347"/>
      <c r="C125" s="347"/>
      <c r="D125" s="347"/>
      <c r="E125" s="347"/>
      <c r="F125" s="347"/>
      <c r="G125" s="347"/>
      <c r="H125" s="347"/>
      <c r="I125" s="347"/>
      <c r="J125" s="347"/>
      <c r="K125" s="347"/>
      <c r="L125" s="347"/>
      <c r="M125" s="347"/>
      <c r="N125" s="347"/>
      <c r="O125" s="347"/>
      <c r="P125" s="347"/>
      <c r="Q125" s="347"/>
      <c r="R125" s="347"/>
      <c r="S125" s="347"/>
      <c r="T125" s="347"/>
      <c r="U125" s="347"/>
      <c r="V125" s="347"/>
      <c r="W125" s="347"/>
      <c r="X125" s="347"/>
      <c r="Y125" s="347"/>
      <c r="Z125" s="347"/>
      <c r="AA125" s="63"/>
      <c r="AB125" s="63"/>
      <c r="AC125" s="63"/>
    </row>
    <row r="126" spans="1:68" ht="27" hidden="1" customHeight="1" x14ac:dyDescent="0.25">
      <c r="A126" s="60" t="s">
        <v>203</v>
      </c>
      <c r="B126" s="60" t="s">
        <v>204</v>
      </c>
      <c r="C126" s="34">
        <v>4301135555</v>
      </c>
      <c r="D126" s="344">
        <v>4607111034014</v>
      </c>
      <c r="E126" s="345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3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3"/>
      <c r="R126" s="333"/>
      <c r="S126" s="333"/>
      <c r="T126" s="334"/>
      <c r="U126" s="37"/>
      <c r="V126" s="37"/>
      <c r="W126" s="38" t="s">
        <v>69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/>
      <c r="AB126" s="66"/>
      <c r="AC126" s="172" t="s">
        <v>205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hidden="1" customHeight="1" x14ac:dyDescent="0.25">
      <c r="A127" s="60" t="s">
        <v>206</v>
      </c>
      <c r="B127" s="60" t="s">
        <v>207</v>
      </c>
      <c r="C127" s="34">
        <v>4301135532</v>
      </c>
      <c r="D127" s="344">
        <v>4607111033994</v>
      </c>
      <c r="E127" s="345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3"/>
      <c r="R127" s="333"/>
      <c r="S127" s="333"/>
      <c r="T127" s="334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148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hidden="1" x14ac:dyDescent="0.2">
      <c r="A128" s="358"/>
      <c r="B128" s="347"/>
      <c r="C128" s="347"/>
      <c r="D128" s="347"/>
      <c r="E128" s="347"/>
      <c r="F128" s="347"/>
      <c r="G128" s="347"/>
      <c r="H128" s="347"/>
      <c r="I128" s="347"/>
      <c r="J128" s="347"/>
      <c r="K128" s="347"/>
      <c r="L128" s="347"/>
      <c r="M128" s="347"/>
      <c r="N128" s="347"/>
      <c r="O128" s="359"/>
      <c r="P128" s="339" t="s">
        <v>72</v>
      </c>
      <c r="Q128" s="340"/>
      <c r="R128" s="340"/>
      <c r="S128" s="340"/>
      <c r="T128" s="340"/>
      <c r="U128" s="340"/>
      <c r="V128" s="341"/>
      <c r="W128" s="40" t="s">
        <v>69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347"/>
      <c r="B129" s="347"/>
      <c r="C129" s="347"/>
      <c r="D129" s="347"/>
      <c r="E129" s="347"/>
      <c r="F129" s="347"/>
      <c r="G129" s="347"/>
      <c r="H129" s="347"/>
      <c r="I129" s="347"/>
      <c r="J129" s="347"/>
      <c r="K129" s="347"/>
      <c r="L129" s="347"/>
      <c r="M129" s="347"/>
      <c r="N129" s="347"/>
      <c r="O129" s="359"/>
      <c r="P129" s="339" t="s">
        <v>72</v>
      </c>
      <c r="Q129" s="340"/>
      <c r="R129" s="340"/>
      <c r="S129" s="340"/>
      <c r="T129" s="340"/>
      <c r="U129" s="340"/>
      <c r="V129" s="341"/>
      <c r="W129" s="40" t="s">
        <v>73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hidden="1" customHeight="1" x14ac:dyDescent="0.25">
      <c r="A130" s="350" t="s">
        <v>208</v>
      </c>
      <c r="B130" s="347"/>
      <c r="C130" s="347"/>
      <c r="D130" s="347"/>
      <c r="E130" s="347"/>
      <c r="F130" s="347"/>
      <c r="G130" s="347"/>
      <c r="H130" s="347"/>
      <c r="I130" s="347"/>
      <c r="J130" s="347"/>
      <c r="K130" s="347"/>
      <c r="L130" s="347"/>
      <c r="M130" s="347"/>
      <c r="N130" s="347"/>
      <c r="O130" s="347"/>
      <c r="P130" s="347"/>
      <c r="Q130" s="347"/>
      <c r="R130" s="347"/>
      <c r="S130" s="347"/>
      <c r="T130" s="347"/>
      <c r="U130" s="347"/>
      <c r="V130" s="347"/>
      <c r="W130" s="347"/>
      <c r="X130" s="347"/>
      <c r="Y130" s="347"/>
      <c r="Z130" s="347"/>
      <c r="AA130" s="62"/>
      <c r="AB130" s="62"/>
      <c r="AC130" s="62"/>
    </row>
    <row r="131" spans="1:68" ht="14.25" hidden="1" customHeight="1" x14ac:dyDescent="0.25">
      <c r="A131" s="346" t="s">
        <v>130</v>
      </c>
      <c r="B131" s="347"/>
      <c r="C131" s="347"/>
      <c r="D131" s="347"/>
      <c r="E131" s="347"/>
      <c r="F131" s="347"/>
      <c r="G131" s="347"/>
      <c r="H131" s="347"/>
      <c r="I131" s="347"/>
      <c r="J131" s="347"/>
      <c r="K131" s="347"/>
      <c r="L131" s="347"/>
      <c r="M131" s="347"/>
      <c r="N131" s="347"/>
      <c r="O131" s="347"/>
      <c r="P131" s="347"/>
      <c r="Q131" s="347"/>
      <c r="R131" s="347"/>
      <c r="S131" s="347"/>
      <c r="T131" s="347"/>
      <c r="U131" s="347"/>
      <c r="V131" s="347"/>
      <c r="W131" s="347"/>
      <c r="X131" s="347"/>
      <c r="Y131" s="347"/>
      <c r="Z131" s="347"/>
      <c r="AA131" s="63"/>
      <c r="AB131" s="63"/>
      <c r="AC131" s="63"/>
    </row>
    <row r="132" spans="1:68" ht="27" customHeight="1" x14ac:dyDescent="0.25">
      <c r="A132" s="60" t="s">
        <v>209</v>
      </c>
      <c r="B132" s="60" t="s">
        <v>210</v>
      </c>
      <c r="C132" s="34">
        <v>4301135549</v>
      </c>
      <c r="D132" s="344">
        <v>4607111039095</v>
      </c>
      <c r="E132" s="345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3"/>
      <c r="R132" s="333"/>
      <c r="S132" s="333"/>
      <c r="T132" s="334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211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212</v>
      </c>
      <c r="B133" s="60" t="s">
        <v>213</v>
      </c>
      <c r="C133" s="34">
        <v>4301135550</v>
      </c>
      <c r="D133" s="344">
        <v>4607111034199</v>
      </c>
      <c r="E133" s="345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3"/>
      <c r="R133" s="333"/>
      <c r="S133" s="333"/>
      <c r="T133" s="334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214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8"/>
      <c r="B134" s="347"/>
      <c r="C134" s="347"/>
      <c r="D134" s="347"/>
      <c r="E134" s="347"/>
      <c r="F134" s="347"/>
      <c r="G134" s="347"/>
      <c r="H134" s="347"/>
      <c r="I134" s="347"/>
      <c r="J134" s="347"/>
      <c r="K134" s="347"/>
      <c r="L134" s="347"/>
      <c r="M134" s="347"/>
      <c r="N134" s="347"/>
      <c r="O134" s="359"/>
      <c r="P134" s="339" t="s">
        <v>72</v>
      </c>
      <c r="Q134" s="340"/>
      <c r="R134" s="340"/>
      <c r="S134" s="340"/>
      <c r="T134" s="340"/>
      <c r="U134" s="340"/>
      <c r="V134" s="341"/>
      <c r="W134" s="40" t="s">
        <v>69</v>
      </c>
      <c r="X134" s="41">
        <f>IFERROR(SUM(X132:X133),"0")</f>
        <v>42</v>
      </c>
      <c r="Y134" s="41">
        <f>IFERROR(SUM(Y132:Y133),"0")</f>
        <v>42</v>
      </c>
      <c r="Z134" s="41">
        <f>IFERROR(IF(Z132="",0,Z132),"0")+IFERROR(IF(Z133="",0,Z133),"0")</f>
        <v>0.75095999999999996</v>
      </c>
      <c r="AA134" s="64"/>
      <c r="AB134" s="64"/>
      <c r="AC134" s="64"/>
    </row>
    <row r="135" spans="1:68" x14ac:dyDescent="0.2">
      <c r="A135" s="347"/>
      <c r="B135" s="347"/>
      <c r="C135" s="347"/>
      <c r="D135" s="347"/>
      <c r="E135" s="347"/>
      <c r="F135" s="347"/>
      <c r="G135" s="347"/>
      <c r="H135" s="347"/>
      <c r="I135" s="347"/>
      <c r="J135" s="347"/>
      <c r="K135" s="347"/>
      <c r="L135" s="347"/>
      <c r="M135" s="347"/>
      <c r="N135" s="347"/>
      <c r="O135" s="359"/>
      <c r="P135" s="339" t="s">
        <v>72</v>
      </c>
      <c r="Q135" s="340"/>
      <c r="R135" s="340"/>
      <c r="S135" s="340"/>
      <c r="T135" s="340"/>
      <c r="U135" s="340"/>
      <c r="V135" s="341"/>
      <c r="W135" s="40" t="s">
        <v>73</v>
      </c>
      <c r="X135" s="41">
        <f>IFERROR(SUMPRODUCT(X132:X133*H132:H133),"0")</f>
        <v>126</v>
      </c>
      <c r="Y135" s="41">
        <f>IFERROR(SUMPRODUCT(Y132:Y133*H132:H133),"0")</f>
        <v>126</v>
      </c>
      <c r="Z135" s="40"/>
      <c r="AA135" s="64"/>
      <c r="AB135" s="64"/>
      <c r="AC135" s="64"/>
    </row>
    <row r="136" spans="1:68" ht="16.5" hidden="1" customHeight="1" x14ac:dyDescent="0.25">
      <c r="A136" s="350" t="s">
        <v>215</v>
      </c>
      <c r="B136" s="347"/>
      <c r="C136" s="347"/>
      <c r="D136" s="347"/>
      <c r="E136" s="347"/>
      <c r="F136" s="347"/>
      <c r="G136" s="347"/>
      <c r="H136" s="347"/>
      <c r="I136" s="347"/>
      <c r="J136" s="347"/>
      <c r="K136" s="347"/>
      <c r="L136" s="347"/>
      <c r="M136" s="347"/>
      <c r="N136" s="347"/>
      <c r="O136" s="347"/>
      <c r="P136" s="347"/>
      <c r="Q136" s="347"/>
      <c r="R136" s="347"/>
      <c r="S136" s="347"/>
      <c r="T136" s="347"/>
      <c r="U136" s="347"/>
      <c r="V136" s="347"/>
      <c r="W136" s="347"/>
      <c r="X136" s="347"/>
      <c r="Y136" s="347"/>
      <c r="Z136" s="347"/>
      <c r="AA136" s="62"/>
      <c r="AB136" s="62"/>
      <c r="AC136" s="62"/>
    </row>
    <row r="137" spans="1:68" ht="14.25" hidden="1" customHeight="1" x14ac:dyDescent="0.25">
      <c r="A137" s="346" t="s">
        <v>130</v>
      </c>
      <c r="B137" s="347"/>
      <c r="C137" s="347"/>
      <c r="D137" s="347"/>
      <c r="E137" s="347"/>
      <c r="F137" s="347"/>
      <c r="G137" s="347"/>
      <c r="H137" s="347"/>
      <c r="I137" s="347"/>
      <c r="J137" s="347"/>
      <c r="K137" s="347"/>
      <c r="L137" s="347"/>
      <c r="M137" s="347"/>
      <c r="N137" s="347"/>
      <c r="O137" s="347"/>
      <c r="P137" s="347"/>
      <c r="Q137" s="347"/>
      <c r="R137" s="347"/>
      <c r="S137" s="347"/>
      <c r="T137" s="347"/>
      <c r="U137" s="347"/>
      <c r="V137" s="347"/>
      <c r="W137" s="347"/>
      <c r="X137" s="347"/>
      <c r="Y137" s="347"/>
      <c r="Z137" s="347"/>
      <c r="AA137" s="63"/>
      <c r="AB137" s="63"/>
      <c r="AC137" s="63"/>
    </row>
    <row r="138" spans="1:68" ht="27" hidden="1" customHeight="1" x14ac:dyDescent="0.25">
      <c r="A138" s="60" t="s">
        <v>216</v>
      </c>
      <c r="B138" s="60" t="s">
        <v>217</v>
      </c>
      <c r="C138" s="34">
        <v>4301135275</v>
      </c>
      <c r="D138" s="344">
        <v>4607111034380</v>
      </c>
      <c r="E138" s="345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3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3"/>
      <c r="R138" s="333"/>
      <c r="S138" s="333"/>
      <c r="T138" s="334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218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hidden="1" customHeight="1" x14ac:dyDescent="0.25">
      <c r="A139" s="60" t="s">
        <v>219</v>
      </c>
      <c r="B139" s="60" t="s">
        <v>220</v>
      </c>
      <c r="C139" s="34">
        <v>4301135277</v>
      </c>
      <c r="D139" s="344">
        <v>4607111034397</v>
      </c>
      <c r="E139" s="345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50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3"/>
      <c r="R139" s="333"/>
      <c r="S139" s="333"/>
      <c r="T139" s="334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205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hidden="1" x14ac:dyDescent="0.2">
      <c r="A140" s="358"/>
      <c r="B140" s="347"/>
      <c r="C140" s="347"/>
      <c r="D140" s="347"/>
      <c r="E140" s="347"/>
      <c r="F140" s="347"/>
      <c r="G140" s="347"/>
      <c r="H140" s="347"/>
      <c r="I140" s="347"/>
      <c r="J140" s="347"/>
      <c r="K140" s="347"/>
      <c r="L140" s="347"/>
      <c r="M140" s="347"/>
      <c r="N140" s="347"/>
      <c r="O140" s="359"/>
      <c r="P140" s="339" t="s">
        <v>72</v>
      </c>
      <c r="Q140" s="340"/>
      <c r="R140" s="340"/>
      <c r="S140" s="340"/>
      <c r="T140" s="340"/>
      <c r="U140" s="340"/>
      <c r="V140" s="341"/>
      <c r="W140" s="40" t="s">
        <v>69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347"/>
      <c r="B141" s="347"/>
      <c r="C141" s="347"/>
      <c r="D141" s="347"/>
      <c r="E141" s="347"/>
      <c r="F141" s="347"/>
      <c r="G141" s="347"/>
      <c r="H141" s="347"/>
      <c r="I141" s="347"/>
      <c r="J141" s="347"/>
      <c r="K141" s="347"/>
      <c r="L141" s="347"/>
      <c r="M141" s="347"/>
      <c r="N141" s="347"/>
      <c r="O141" s="359"/>
      <c r="P141" s="339" t="s">
        <v>72</v>
      </c>
      <c r="Q141" s="340"/>
      <c r="R141" s="340"/>
      <c r="S141" s="340"/>
      <c r="T141" s="340"/>
      <c r="U141" s="340"/>
      <c r="V141" s="341"/>
      <c r="W141" s="40" t="s">
        <v>73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hidden="1" customHeight="1" x14ac:dyDescent="0.25">
      <c r="A142" s="350" t="s">
        <v>221</v>
      </c>
      <c r="B142" s="347"/>
      <c r="C142" s="347"/>
      <c r="D142" s="347"/>
      <c r="E142" s="347"/>
      <c r="F142" s="347"/>
      <c r="G142" s="347"/>
      <c r="H142" s="347"/>
      <c r="I142" s="347"/>
      <c r="J142" s="347"/>
      <c r="K142" s="347"/>
      <c r="L142" s="347"/>
      <c r="M142" s="347"/>
      <c r="N142" s="347"/>
      <c r="O142" s="347"/>
      <c r="P142" s="347"/>
      <c r="Q142" s="347"/>
      <c r="R142" s="347"/>
      <c r="S142" s="347"/>
      <c r="T142" s="347"/>
      <c r="U142" s="347"/>
      <c r="V142" s="347"/>
      <c r="W142" s="347"/>
      <c r="X142" s="347"/>
      <c r="Y142" s="347"/>
      <c r="Z142" s="347"/>
      <c r="AA142" s="62"/>
      <c r="AB142" s="62"/>
      <c r="AC142" s="62"/>
    </row>
    <row r="143" spans="1:68" ht="14.25" hidden="1" customHeight="1" x14ac:dyDescent="0.25">
      <c r="A143" s="346" t="s">
        <v>130</v>
      </c>
      <c r="B143" s="347"/>
      <c r="C143" s="347"/>
      <c r="D143" s="347"/>
      <c r="E143" s="347"/>
      <c r="F143" s="347"/>
      <c r="G143" s="347"/>
      <c r="H143" s="347"/>
      <c r="I143" s="347"/>
      <c r="J143" s="347"/>
      <c r="K143" s="347"/>
      <c r="L143" s="347"/>
      <c r="M143" s="347"/>
      <c r="N143" s="347"/>
      <c r="O143" s="347"/>
      <c r="P143" s="347"/>
      <c r="Q143" s="347"/>
      <c r="R143" s="347"/>
      <c r="S143" s="347"/>
      <c r="T143" s="347"/>
      <c r="U143" s="347"/>
      <c r="V143" s="347"/>
      <c r="W143" s="347"/>
      <c r="X143" s="347"/>
      <c r="Y143" s="347"/>
      <c r="Z143" s="347"/>
      <c r="AA143" s="63"/>
      <c r="AB143" s="63"/>
      <c r="AC143" s="63"/>
    </row>
    <row r="144" spans="1:68" ht="27" hidden="1" customHeight="1" x14ac:dyDescent="0.25">
      <c r="A144" s="60" t="s">
        <v>222</v>
      </c>
      <c r="B144" s="60" t="s">
        <v>223</v>
      </c>
      <c r="C144" s="34">
        <v>4301135570</v>
      </c>
      <c r="D144" s="344">
        <v>4607111035806</v>
      </c>
      <c r="E144" s="345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3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3"/>
      <c r="R144" s="333"/>
      <c r="S144" s="333"/>
      <c r="T144" s="334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224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58"/>
      <c r="B145" s="347"/>
      <c r="C145" s="347"/>
      <c r="D145" s="347"/>
      <c r="E145" s="347"/>
      <c r="F145" s="347"/>
      <c r="G145" s="347"/>
      <c r="H145" s="347"/>
      <c r="I145" s="347"/>
      <c r="J145" s="347"/>
      <c r="K145" s="347"/>
      <c r="L145" s="347"/>
      <c r="M145" s="347"/>
      <c r="N145" s="347"/>
      <c r="O145" s="359"/>
      <c r="P145" s="339" t="s">
        <v>72</v>
      </c>
      <c r="Q145" s="340"/>
      <c r="R145" s="340"/>
      <c r="S145" s="340"/>
      <c r="T145" s="340"/>
      <c r="U145" s="340"/>
      <c r="V145" s="341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7"/>
      <c r="B146" s="347"/>
      <c r="C146" s="347"/>
      <c r="D146" s="347"/>
      <c r="E146" s="347"/>
      <c r="F146" s="347"/>
      <c r="G146" s="347"/>
      <c r="H146" s="347"/>
      <c r="I146" s="347"/>
      <c r="J146" s="347"/>
      <c r="K146" s="347"/>
      <c r="L146" s="347"/>
      <c r="M146" s="347"/>
      <c r="N146" s="347"/>
      <c r="O146" s="359"/>
      <c r="P146" s="339" t="s">
        <v>72</v>
      </c>
      <c r="Q146" s="340"/>
      <c r="R146" s="340"/>
      <c r="S146" s="340"/>
      <c r="T146" s="340"/>
      <c r="U146" s="340"/>
      <c r="V146" s="341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50" t="s">
        <v>225</v>
      </c>
      <c r="B147" s="347"/>
      <c r="C147" s="347"/>
      <c r="D147" s="347"/>
      <c r="E147" s="347"/>
      <c r="F147" s="347"/>
      <c r="G147" s="347"/>
      <c r="H147" s="347"/>
      <c r="I147" s="347"/>
      <c r="J147" s="347"/>
      <c r="K147" s="347"/>
      <c r="L147" s="347"/>
      <c r="M147" s="347"/>
      <c r="N147" s="347"/>
      <c r="O147" s="347"/>
      <c r="P147" s="347"/>
      <c r="Q147" s="347"/>
      <c r="R147" s="347"/>
      <c r="S147" s="347"/>
      <c r="T147" s="347"/>
      <c r="U147" s="347"/>
      <c r="V147" s="347"/>
      <c r="W147" s="347"/>
      <c r="X147" s="347"/>
      <c r="Y147" s="347"/>
      <c r="Z147" s="347"/>
      <c r="AA147" s="62"/>
      <c r="AB147" s="62"/>
      <c r="AC147" s="62"/>
    </row>
    <row r="148" spans="1:68" ht="14.25" hidden="1" customHeight="1" x14ac:dyDescent="0.25">
      <c r="A148" s="346" t="s">
        <v>130</v>
      </c>
      <c r="B148" s="347"/>
      <c r="C148" s="347"/>
      <c r="D148" s="347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63"/>
      <c r="AB148" s="63"/>
      <c r="AC148" s="63"/>
    </row>
    <row r="149" spans="1:68" ht="16.5" hidden="1" customHeight="1" x14ac:dyDescent="0.25">
      <c r="A149" s="60" t="s">
        <v>226</v>
      </c>
      <c r="B149" s="60" t="s">
        <v>227</v>
      </c>
      <c r="C149" s="34">
        <v>4301135607</v>
      </c>
      <c r="D149" s="344">
        <v>4607111039613</v>
      </c>
      <c r="E149" s="345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3"/>
      <c r="R149" s="333"/>
      <c r="S149" s="333"/>
      <c r="T149" s="334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211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58"/>
      <c r="B150" s="347"/>
      <c r="C150" s="347"/>
      <c r="D150" s="347"/>
      <c r="E150" s="347"/>
      <c r="F150" s="347"/>
      <c r="G150" s="347"/>
      <c r="H150" s="347"/>
      <c r="I150" s="347"/>
      <c r="J150" s="347"/>
      <c r="K150" s="347"/>
      <c r="L150" s="347"/>
      <c r="M150" s="347"/>
      <c r="N150" s="347"/>
      <c r="O150" s="359"/>
      <c r="P150" s="339" t="s">
        <v>72</v>
      </c>
      <c r="Q150" s="340"/>
      <c r="R150" s="340"/>
      <c r="S150" s="340"/>
      <c r="T150" s="340"/>
      <c r="U150" s="340"/>
      <c r="V150" s="341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7"/>
      <c r="B151" s="347"/>
      <c r="C151" s="347"/>
      <c r="D151" s="347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59"/>
      <c r="P151" s="339" t="s">
        <v>72</v>
      </c>
      <c r="Q151" s="340"/>
      <c r="R151" s="340"/>
      <c r="S151" s="340"/>
      <c r="T151" s="340"/>
      <c r="U151" s="340"/>
      <c r="V151" s="341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50" t="s">
        <v>228</v>
      </c>
      <c r="B152" s="347"/>
      <c r="C152" s="347"/>
      <c r="D152" s="347"/>
      <c r="E152" s="347"/>
      <c r="F152" s="347"/>
      <c r="G152" s="347"/>
      <c r="H152" s="347"/>
      <c r="I152" s="347"/>
      <c r="J152" s="347"/>
      <c r="K152" s="347"/>
      <c r="L152" s="347"/>
      <c r="M152" s="347"/>
      <c r="N152" s="347"/>
      <c r="O152" s="347"/>
      <c r="P152" s="347"/>
      <c r="Q152" s="347"/>
      <c r="R152" s="347"/>
      <c r="S152" s="347"/>
      <c r="T152" s="347"/>
      <c r="U152" s="347"/>
      <c r="V152" s="347"/>
      <c r="W152" s="347"/>
      <c r="X152" s="347"/>
      <c r="Y152" s="347"/>
      <c r="Z152" s="347"/>
      <c r="AA152" s="62"/>
      <c r="AB152" s="62"/>
      <c r="AC152" s="62"/>
    </row>
    <row r="153" spans="1:68" ht="14.25" hidden="1" customHeight="1" x14ac:dyDescent="0.25">
      <c r="A153" s="346" t="s">
        <v>229</v>
      </c>
      <c r="B153" s="347"/>
      <c r="C153" s="347"/>
      <c r="D153" s="347"/>
      <c r="E153" s="347"/>
      <c r="F153" s="347"/>
      <c r="G153" s="347"/>
      <c r="H153" s="347"/>
      <c r="I153" s="347"/>
      <c r="J153" s="347"/>
      <c r="K153" s="347"/>
      <c r="L153" s="347"/>
      <c r="M153" s="347"/>
      <c r="N153" s="347"/>
      <c r="O153" s="347"/>
      <c r="P153" s="347"/>
      <c r="Q153" s="347"/>
      <c r="R153" s="347"/>
      <c r="S153" s="347"/>
      <c r="T153" s="347"/>
      <c r="U153" s="347"/>
      <c r="V153" s="347"/>
      <c r="W153" s="347"/>
      <c r="X153" s="347"/>
      <c r="Y153" s="347"/>
      <c r="Z153" s="347"/>
      <c r="AA153" s="63"/>
      <c r="AB153" s="63"/>
      <c r="AC153" s="63"/>
    </row>
    <row r="154" spans="1:68" ht="27" hidden="1" customHeight="1" x14ac:dyDescent="0.25">
      <c r="A154" s="60" t="s">
        <v>230</v>
      </c>
      <c r="B154" s="60" t="s">
        <v>231</v>
      </c>
      <c r="C154" s="34">
        <v>4301135540</v>
      </c>
      <c r="D154" s="344">
        <v>4607111035646</v>
      </c>
      <c r="E154" s="345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232</v>
      </c>
      <c r="L154" s="35" t="s">
        <v>67</v>
      </c>
      <c r="M154" s="36" t="s">
        <v>68</v>
      </c>
      <c r="N154" s="36"/>
      <c r="O154" s="35">
        <v>180</v>
      </c>
      <c r="P154" s="49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3"/>
      <c r="R154" s="333"/>
      <c r="S154" s="333"/>
      <c r="T154" s="334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233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idden="1" x14ac:dyDescent="0.2">
      <c r="A155" s="358"/>
      <c r="B155" s="347"/>
      <c r="C155" s="347"/>
      <c r="D155" s="347"/>
      <c r="E155" s="347"/>
      <c r="F155" s="347"/>
      <c r="G155" s="347"/>
      <c r="H155" s="347"/>
      <c r="I155" s="347"/>
      <c r="J155" s="347"/>
      <c r="K155" s="347"/>
      <c r="L155" s="347"/>
      <c r="M155" s="347"/>
      <c r="N155" s="347"/>
      <c r="O155" s="359"/>
      <c r="P155" s="339" t="s">
        <v>72</v>
      </c>
      <c r="Q155" s="340"/>
      <c r="R155" s="340"/>
      <c r="S155" s="340"/>
      <c r="T155" s="340"/>
      <c r="U155" s="340"/>
      <c r="V155" s="341"/>
      <c r="W155" s="40" t="s">
        <v>69</v>
      </c>
      <c r="X155" s="41">
        <f>IFERROR(SUM(X154:X154),"0")</f>
        <v>0</v>
      </c>
      <c r="Y155" s="41">
        <f>IFERROR(SUM(Y154:Y154),"0")</f>
        <v>0</v>
      </c>
      <c r="Z155" s="41">
        <f>IFERROR(IF(Z154="",0,Z154),"0")</f>
        <v>0</v>
      </c>
      <c r="AA155" s="64"/>
      <c r="AB155" s="64"/>
      <c r="AC155" s="64"/>
    </row>
    <row r="156" spans="1:68" hidden="1" x14ac:dyDescent="0.2">
      <c r="A156" s="347"/>
      <c r="B156" s="347"/>
      <c r="C156" s="347"/>
      <c r="D156" s="347"/>
      <c r="E156" s="347"/>
      <c r="F156" s="347"/>
      <c r="G156" s="347"/>
      <c r="H156" s="347"/>
      <c r="I156" s="347"/>
      <c r="J156" s="347"/>
      <c r="K156" s="347"/>
      <c r="L156" s="347"/>
      <c r="M156" s="347"/>
      <c r="N156" s="347"/>
      <c r="O156" s="359"/>
      <c r="P156" s="339" t="s">
        <v>72</v>
      </c>
      <c r="Q156" s="340"/>
      <c r="R156" s="340"/>
      <c r="S156" s="340"/>
      <c r="T156" s="340"/>
      <c r="U156" s="340"/>
      <c r="V156" s="341"/>
      <c r="W156" s="40" t="s">
        <v>73</v>
      </c>
      <c r="X156" s="41">
        <f>IFERROR(SUMPRODUCT(X154:X154*H154:H154),"0")</f>
        <v>0</v>
      </c>
      <c r="Y156" s="41">
        <f>IFERROR(SUMPRODUCT(Y154:Y154*H154:H154),"0")</f>
        <v>0</v>
      </c>
      <c r="Z156" s="40"/>
      <c r="AA156" s="64"/>
      <c r="AB156" s="64"/>
      <c r="AC156" s="64"/>
    </row>
    <row r="157" spans="1:68" ht="16.5" hidden="1" customHeight="1" x14ac:dyDescent="0.25">
      <c r="A157" s="350" t="s">
        <v>234</v>
      </c>
      <c r="B157" s="347"/>
      <c r="C157" s="347"/>
      <c r="D157" s="347"/>
      <c r="E157" s="347"/>
      <c r="F157" s="347"/>
      <c r="G157" s="347"/>
      <c r="H157" s="347"/>
      <c r="I157" s="347"/>
      <c r="J157" s="347"/>
      <c r="K157" s="347"/>
      <c r="L157" s="347"/>
      <c r="M157" s="347"/>
      <c r="N157" s="347"/>
      <c r="O157" s="347"/>
      <c r="P157" s="347"/>
      <c r="Q157" s="347"/>
      <c r="R157" s="347"/>
      <c r="S157" s="347"/>
      <c r="T157" s="347"/>
      <c r="U157" s="347"/>
      <c r="V157" s="347"/>
      <c r="W157" s="347"/>
      <c r="X157" s="347"/>
      <c r="Y157" s="347"/>
      <c r="Z157" s="347"/>
      <c r="AA157" s="62"/>
      <c r="AB157" s="62"/>
      <c r="AC157" s="62"/>
    </row>
    <row r="158" spans="1:68" ht="14.25" hidden="1" customHeight="1" x14ac:dyDescent="0.25">
      <c r="A158" s="346" t="s">
        <v>130</v>
      </c>
      <c r="B158" s="347"/>
      <c r="C158" s="347"/>
      <c r="D158" s="347"/>
      <c r="E158" s="347"/>
      <c r="F158" s="347"/>
      <c r="G158" s="347"/>
      <c r="H158" s="347"/>
      <c r="I158" s="347"/>
      <c r="J158" s="347"/>
      <c r="K158" s="347"/>
      <c r="L158" s="347"/>
      <c r="M158" s="347"/>
      <c r="N158" s="347"/>
      <c r="O158" s="347"/>
      <c r="P158" s="347"/>
      <c r="Q158" s="347"/>
      <c r="R158" s="347"/>
      <c r="S158" s="347"/>
      <c r="T158" s="347"/>
      <c r="U158" s="347"/>
      <c r="V158" s="347"/>
      <c r="W158" s="347"/>
      <c r="X158" s="347"/>
      <c r="Y158" s="347"/>
      <c r="Z158" s="347"/>
      <c r="AA158" s="63"/>
      <c r="AB158" s="63"/>
      <c r="AC158" s="63"/>
    </row>
    <row r="159" spans="1:68" ht="27" customHeight="1" x14ac:dyDescent="0.25">
      <c r="A159" s="60" t="s">
        <v>235</v>
      </c>
      <c r="B159" s="60" t="s">
        <v>236</v>
      </c>
      <c r="C159" s="34">
        <v>4301135591</v>
      </c>
      <c r="D159" s="344">
        <v>4607111036568</v>
      </c>
      <c r="E159" s="345"/>
      <c r="F159" s="59">
        <v>0.28000000000000003</v>
      </c>
      <c r="G159" s="35">
        <v>6</v>
      </c>
      <c r="H159" s="59">
        <v>1.68</v>
      </c>
      <c r="I159" s="59">
        <v>2.1017999999999999</v>
      </c>
      <c r="J159" s="35">
        <v>140</v>
      </c>
      <c r="K159" s="35" t="s">
        <v>79</v>
      </c>
      <c r="L159" s="35" t="s">
        <v>67</v>
      </c>
      <c r="M159" s="36" t="s">
        <v>68</v>
      </c>
      <c r="N159" s="36"/>
      <c r="O159" s="35">
        <v>180</v>
      </c>
      <c r="P159" s="46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9" s="333"/>
      <c r="R159" s="333"/>
      <c r="S159" s="333"/>
      <c r="T159" s="334"/>
      <c r="U159" s="37"/>
      <c r="V159" s="37"/>
      <c r="W159" s="38" t="s">
        <v>69</v>
      </c>
      <c r="X159" s="56">
        <v>14</v>
      </c>
      <c r="Y159" s="53">
        <f>IFERROR(IF(X159="","",X159),"")</f>
        <v>14</v>
      </c>
      <c r="Z159" s="39">
        <f>IFERROR(IF(X159="","",X159*0.00941),"")</f>
        <v>0.13174</v>
      </c>
      <c r="AA159" s="65"/>
      <c r="AB159" s="66"/>
      <c r="AC159" s="190" t="s">
        <v>237</v>
      </c>
      <c r="AG159" s="78"/>
      <c r="AJ159" s="82" t="s">
        <v>71</v>
      </c>
      <c r="AK159" s="82">
        <v>1</v>
      </c>
      <c r="BB159" s="191" t="s">
        <v>81</v>
      </c>
      <c r="BM159" s="78">
        <f>IFERROR(X159*I159,"0")</f>
        <v>29.425199999999997</v>
      </c>
      <c r="BN159" s="78">
        <f>IFERROR(Y159*I159,"0")</f>
        <v>29.425199999999997</v>
      </c>
      <c r="BO159" s="78">
        <f>IFERROR(X159/J159,"0")</f>
        <v>0.1</v>
      </c>
      <c r="BP159" s="78">
        <f>IFERROR(Y159/J159,"0")</f>
        <v>0.1</v>
      </c>
    </row>
    <row r="160" spans="1:68" x14ac:dyDescent="0.2">
      <c r="A160" s="358"/>
      <c r="B160" s="347"/>
      <c r="C160" s="347"/>
      <c r="D160" s="347"/>
      <c r="E160" s="347"/>
      <c r="F160" s="347"/>
      <c r="G160" s="347"/>
      <c r="H160" s="347"/>
      <c r="I160" s="347"/>
      <c r="J160" s="347"/>
      <c r="K160" s="347"/>
      <c r="L160" s="347"/>
      <c r="M160" s="347"/>
      <c r="N160" s="347"/>
      <c r="O160" s="359"/>
      <c r="P160" s="339" t="s">
        <v>72</v>
      </c>
      <c r="Q160" s="340"/>
      <c r="R160" s="340"/>
      <c r="S160" s="340"/>
      <c r="T160" s="340"/>
      <c r="U160" s="340"/>
      <c r="V160" s="341"/>
      <c r="W160" s="40" t="s">
        <v>69</v>
      </c>
      <c r="X160" s="41">
        <f>IFERROR(SUM(X159:X159),"0")</f>
        <v>14</v>
      </c>
      <c r="Y160" s="41">
        <f>IFERROR(SUM(Y159:Y159),"0")</f>
        <v>14</v>
      </c>
      <c r="Z160" s="41">
        <f>IFERROR(IF(Z159="",0,Z159),"0")</f>
        <v>0.13174</v>
      </c>
      <c r="AA160" s="64"/>
      <c r="AB160" s="64"/>
      <c r="AC160" s="64"/>
    </row>
    <row r="161" spans="1:68" x14ac:dyDescent="0.2">
      <c r="A161" s="347"/>
      <c r="B161" s="347"/>
      <c r="C161" s="347"/>
      <c r="D161" s="347"/>
      <c r="E161" s="347"/>
      <c r="F161" s="347"/>
      <c r="G161" s="347"/>
      <c r="H161" s="347"/>
      <c r="I161" s="347"/>
      <c r="J161" s="347"/>
      <c r="K161" s="347"/>
      <c r="L161" s="347"/>
      <c r="M161" s="347"/>
      <c r="N161" s="347"/>
      <c r="O161" s="359"/>
      <c r="P161" s="339" t="s">
        <v>72</v>
      </c>
      <c r="Q161" s="340"/>
      <c r="R161" s="340"/>
      <c r="S161" s="340"/>
      <c r="T161" s="340"/>
      <c r="U161" s="340"/>
      <c r="V161" s="341"/>
      <c r="W161" s="40" t="s">
        <v>73</v>
      </c>
      <c r="X161" s="41">
        <f>IFERROR(SUMPRODUCT(X159:X159*H159:H159),"0")</f>
        <v>23.52</v>
      </c>
      <c r="Y161" s="41">
        <f>IFERROR(SUMPRODUCT(Y159:Y159*H159:H159),"0")</f>
        <v>23.52</v>
      </c>
      <c r="Z161" s="40"/>
      <c r="AA161" s="64"/>
      <c r="AB161" s="64"/>
      <c r="AC161" s="64"/>
    </row>
    <row r="162" spans="1:68" ht="27.75" hidden="1" customHeight="1" x14ac:dyDescent="0.2">
      <c r="A162" s="337" t="s">
        <v>238</v>
      </c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38"/>
      <c r="N162" s="338"/>
      <c r="O162" s="338"/>
      <c r="P162" s="338"/>
      <c r="Q162" s="338"/>
      <c r="R162" s="338"/>
      <c r="S162" s="338"/>
      <c r="T162" s="338"/>
      <c r="U162" s="338"/>
      <c r="V162" s="338"/>
      <c r="W162" s="338"/>
      <c r="X162" s="338"/>
      <c r="Y162" s="338"/>
      <c r="Z162" s="338"/>
      <c r="AA162" s="52"/>
      <c r="AB162" s="52"/>
      <c r="AC162" s="52"/>
    </row>
    <row r="163" spans="1:68" ht="16.5" hidden="1" customHeight="1" x14ac:dyDescent="0.25">
      <c r="A163" s="350" t="s">
        <v>239</v>
      </c>
      <c r="B163" s="347"/>
      <c r="C163" s="347"/>
      <c r="D163" s="347"/>
      <c r="E163" s="347"/>
      <c r="F163" s="347"/>
      <c r="G163" s="347"/>
      <c r="H163" s="347"/>
      <c r="I163" s="347"/>
      <c r="J163" s="347"/>
      <c r="K163" s="347"/>
      <c r="L163" s="347"/>
      <c r="M163" s="347"/>
      <c r="N163" s="347"/>
      <c r="O163" s="347"/>
      <c r="P163" s="347"/>
      <c r="Q163" s="347"/>
      <c r="R163" s="347"/>
      <c r="S163" s="347"/>
      <c r="T163" s="347"/>
      <c r="U163" s="347"/>
      <c r="V163" s="347"/>
      <c r="W163" s="347"/>
      <c r="X163" s="347"/>
      <c r="Y163" s="347"/>
      <c r="Z163" s="347"/>
      <c r="AA163" s="62"/>
      <c r="AB163" s="62"/>
      <c r="AC163" s="62"/>
    </row>
    <row r="164" spans="1:68" ht="14.25" hidden="1" customHeight="1" x14ac:dyDescent="0.25">
      <c r="A164" s="346" t="s">
        <v>130</v>
      </c>
      <c r="B164" s="347"/>
      <c r="C164" s="347"/>
      <c r="D164" s="347"/>
      <c r="E164" s="347"/>
      <c r="F164" s="347"/>
      <c r="G164" s="347"/>
      <c r="H164" s="347"/>
      <c r="I164" s="347"/>
      <c r="J164" s="347"/>
      <c r="K164" s="347"/>
      <c r="L164" s="347"/>
      <c r="M164" s="347"/>
      <c r="N164" s="347"/>
      <c r="O164" s="347"/>
      <c r="P164" s="347"/>
      <c r="Q164" s="347"/>
      <c r="R164" s="347"/>
      <c r="S164" s="347"/>
      <c r="T164" s="347"/>
      <c r="U164" s="347"/>
      <c r="V164" s="347"/>
      <c r="W164" s="347"/>
      <c r="X164" s="347"/>
      <c r="Y164" s="347"/>
      <c r="Z164" s="347"/>
      <c r="AA164" s="63"/>
      <c r="AB164" s="63"/>
      <c r="AC164" s="63"/>
    </row>
    <row r="165" spans="1:68" ht="27" hidden="1" customHeight="1" x14ac:dyDescent="0.25">
      <c r="A165" s="60" t="s">
        <v>240</v>
      </c>
      <c r="B165" s="60" t="s">
        <v>241</v>
      </c>
      <c r="C165" s="34">
        <v>4301135548</v>
      </c>
      <c r="D165" s="344">
        <v>4607111039057</v>
      </c>
      <c r="E165" s="345"/>
      <c r="F165" s="59">
        <v>1.8</v>
      </c>
      <c r="G165" s="35">
        <v>1</v>
      </c>
      <c r="H165" s="59">
        <v>1.8</v>
      </c>
      <c r="I165" s="59">
        <v>1.9</v>
      </c>
      <c r="J165" s="35">
        <v>234</v>
      </c>
      <c r="K165" s="35" t="s">
        <v>141</v>
      </c>
      <c r="L165" s="35" t="s">
        <v>67</v>
      </c>
      <c r="M165" s="36" t="s">
        <v>68</v>
      </c>
      <c r="N165" s="36"/>
      <c r="O165" s="35">
        <v>180</v>
      </c>
      <c r="P165" s="374" t="s">
        <v>242</v>
      </c>
      <c r="Q165" s="333"/>
      <c r="R165" s="333"/>
      <c r="S165" s="333"/>
      <c r="T165" s="334"/>
      <c r="U165" s="37"/>
      <c r="V165" s="37"/>
      <c r="W165" s="38" t="s">
        <v>69</v>
      </c>
      <c r="X165" s="56">
        <v>0</v>
      </c>
      <c r="Y165" s="53">
        <f>IFERROR(IF(X165="","",X165),"")</f>
        <v>0</v>
      </c>
      <c r="Z165" s="39">
        <f>IFERROR(IF(X165="","",X165*0.00502),"")</f>
        <v>0</v>
      </c>
      <c r="AA165" s="65"/>
      <c r="AB165" s="66"/>
      <c r="AC165" s="192" t="s">
        <v>211</v>
      </c>
      <c r="AG165" s="78"/>
      <c r="AJ165" s="82" t="s">
        <v>71</v>
      </c>
      <c r="AK165" s="82">
        <v>1</v>
      </c>
      <c r="BB165" s="193" t="s">
        <v>81</v>
      </c>
      <c r="BM165" s="78">
        <f>IFERROR(X165*I165,"0")</f>
        <v>0</v>
      </c>
      <c r="BN165" s="78">
        <f>IFERROR(Y165*I165,"0")</f>
        <v>0</v>
      </c>
      <c r="BO165" s="78">
        <f>IFERROR(X165/J165,"0")</f>
        <v>0</v>
      </c>
      <c r="BP165" s="78">
        <f>IFERROR(Y165/J165,"0")</f>
        <v>0</v>
      </c>
    </row>
    <row r="166" spans="1:68" hidden="1" x14ac:dyDescent="0.2">
      <c r="A166" s="358"/>
      <c r="B166" s="347"/>
      <c r="C166" s="347"/>
      <c r="D166" s="347"/>
      <c r="E166" s="347"/>
      <c r="F166" s="347"/>
      <c r="G166" s="347"/>
      <c r="H166" s="347"/>
      <c r="I166" s="347"/>
      <c r="J166" s="347"/>
      <c r="K166" s="347"/>
      <c r="L166" s="347"/>
      <c r="M166" s="347"/>
      <c r="N166" s="347"/>
      <c r="O166" s="359"/>
      <c r="P166" s="339" t="s">
        <v>72</v>
      </c>
      <c r="Q166" s="340"/>
      <c r="R166" s="340"/>
      <c r="S166" s="340"/>
      <c r="T166" s="340"/>
      <c r="U166" s="340"/>
      <c r="V166" s="341"/>
      <c r="W166" s="40" t="s">
        <v>69</v>
      </c>
      <c r="X166" s="41">
        <f>IFERROR(SUM(X165:X165),"0")</f>
        <v>0</v>
      </c>
      <c r="Y166" s="41">
        <f>IFERROR(SUM(Y165:Y165),"0")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347"/>
      <c r="B167" s="347"/>
      <c r="C167" s="347"/>
      <c r="D167" s="347"/>
      <c r="E167" s="347"/>
      <c r="F167" s="347"/>
      <c r="G167" s="347"/>
      <c r="H167" s="347"/>
      <c r="I167" s="347"/>
      <c r="J167" s="347"/>
      <c r="K167" s="347"/>
      <c r="L167" s="347"/>
      <c r="M167" s="347"/>
      <c r="N167" s="347"/>
      <c r="O167" s="359"/>
      <c r="P167" s="339" t="s">
        <v>72</v>
      </c>
      <c r="Q167" s="340"/>
      <c r="R167" s="340"/>
      <c r="S167" s="340"/>
      <c r="T167" s="340"/>
      <c r="U167" s="340"/>
      <c r="V167" s="341"/>
      <c r="W167" s="40" t="s">
        <v>73</v>
      </c>
      <c r="X167" s="41">
        <f>IFERROR(SUMPRODUCT(X165:X165*H165:H165),"0")</f>
        <v>0</v>
      </c>
      <c r="Y167" s="41">
        <f>IFERROR(SUMPRODUCT(Y165:Y165*H165:H165),"0")</f>
        <v>0</v>
      </c>
      <c r="Z167" s="40"/>
      <c r="AA167" s="64"/>
      <c r="AB167" s="64"/>
      <c r="AC167" s="64"/>
    </row>
    <row r="168" spans="1:68" ht="16.5" hidden="1" customHeight="1" x14ac:dyDescent="0.25">
      <c r="A168" s="350" t="s">
        <v>243</v>
      </c>
      <c r="B168" s="347"/>
      <c r="C168" s="347"/>
      <c r="D168" s="347"/>
      <c r="E168" s="347"/>
      <c r="F168" s="347"/>
      <c r="G168" s="347"/>
      <c r="H168" s="347"/>
      <c r="I168" s="347"/>
      <c r="J168" s="347"/>
      <c r="K168" s="347"/>
      <c r="L168" s="347"/>
      <c r="M168" s="347"/>
      <c r="N168" s="347"/>
      <c r="O168" s="347"/>
      <c r="P168" s="347"/>
      <c r="Q168" s="347"/>
      <c r="R168" s="347"/>
      <c r="S168" s="347"/>
      <c r="T168" s="347"/>
      <c r="U168" s="347"/>
      <c r="V168" s="347"/>
      <c r="W168" s="347"/>
      <c r="X168" s="347"/>
      <c r="Y168" s="347"/>
      <c r="Z168" s="347"/>
      <c r="AA168" s="62"/>
      <c r="AB168" s="62"/>
      <c r="AC168" s="62"/>
    </row>
    <row r="169" spans="1:68" ht="14.25" hidden="1" customHeight="1" x14ac:dyDescent="0.25">
      <c r="A169" s="346" t="s">
        <v>63</v>
      </c>
      <c r="B169" s="347"/>
      <c r="C169" s="347"/>
      <c r="D169" s="347"/>
      <c r="E169" s="347"/>
      <c r="F169" s="347"/>
      <c r="G169" s="347"/>
      <c r="H169" s="347"/>
      <c r="I169" s="347"/>
      <c r="J169" s="347"/>
      <c r="K169" s="347"/>
      <c r="L169" s="347"/>
      <c r="M169" s="347"/>
      <c r="N169" s="347"/>
      <c r="O169" s="347"/>
      <c r="P169" s="347"/>
      <c r="Q169" s="347"/>
      <c r="R169" s="347"/>
      <c r="S169" s="347"/>
      <c r="T169" s="347"/>
      <c r="U169" s="347"/>
      <c r="V169" s="347"/>
      <c r="W169" s="347"/>
      <c r="X169" s="347"/>
      <c r="Y169" s="347"/>
      <c r="Z169" s="347"/>
      <c r="AA169" s="63"/>
      <c r="AB169" s="63"/>
      <c r="AC169" s="63"/>
    </row>
    <row r="170" spans="1:68" ht="16.5" hidden="1" customHeight="1" x14ac:dyDescent="0.25">
      <c r="A170" s="60" t="s">
        <v>244</v>
      </c>
      <c r="B170" s="60" t="s">
        <v>245</v>
      </c>
      <c r="C170" s="34">
        <v>4301071062</v>
      </c>
      <c r="D170" s="344">
        <v>4607111036384</v>
      </c>
      <c r="E170" s="345"/>
      <c r="F170" s="59">
        <v>5</v>
      </c>
      <c r="G170" s="35">
        <v>1</v>
      </c>
      <c r="H170" s="59">
        <v>5</v>
      </c>
      <c r="I170" s="59">
        <v>5.2106000000000003</v>
      </c>
      <c r="J170" s="35">
        <v>144</v>
      </c>
      <c r="K170" s="35" t="s">
        <v>66</v>
      </c>
      <c r="L170" s="35" t="s">
        <v>67</v>
      </c>
      <c r="M170" s="36" t="s">
        <v>68</v>
      </c>
      <c r="N170" s="36"/>
      <c r="O170" s="35">
        <v>180</v>
      </c>
      <c r="P170" s="366" t="s">
        <v>246</v>
      </c>
      <c r="Q170" s="333"/>
      <c r="R170" s="333"/>
      <c r="S170" s="333"/>
      <c r="T170" s="334"/>
      <c r="U170" s="37"/>
      <c r="V170" s="37"/>
      <c r="W170" s="38" t="s">
        <v>69</v>
      </c>
      <c r="X170" s="56">
        <v>0</v>
      </c>
      <c r="Y170" s="53">
        <f>IFERROR(IF(X170="","",X170),"")</f>
        <v>0</v>
      </c>
      <c r="Z170" s="39">
        <f>IFERROR(IF(X170="","",X170*0.00866),"")</f>
        <v>0</v>
      </c>
      <c r="AA170" s="65"/>
      <c r="AB170" s="66"/>
      <c r="AC170" s="194" t="s">
        <v>247</v>
      </c>
      <c r="AG170" s="78"/>
      <c r="AJ170" s="82" t="s">
        <v>71</v>
      </c>
      <c r="AK170" s="82">
        <v>1</v>
      </c>
      <c r="BB170" s="195" t="s">
        <v>1</v>
      </c>
      <c r="BM170" s="78">
        <f>IFERROR(X170*I170,"0")</f>
        <v>0</v>
      </c>
      <c r="BN170" s="78">
        <f>IFERROR(Y170*I170,"0")</f>
        <v>0</v>
      </c>
      <c r="BO170" s="78">
        <f>IFERROR(X170/J170,"0")</f>
        <v>0</v>
      </c>
      <c r="BP170" s="78">
        <f>IFERROR(Y170/J170,"0")</f>
        <v>0</v>
      </c>
    </row>
    <row r="171" spans="1:68" ht="16.5" hidden="1" customHeight="1" x14ac:dyDescent="0.25">
      <c r="A171" s="60" t="s">
        <v>248</v>
      </c>
      <c r="B171" s="60" t="s">
        <v>249</v>
      </c>
      <c r="C171" s="34">
        <v>4301071056</v>
      </c>
      <c r="D171" s="344">
        <v>4640242180250</v>
      </c>
      <c r="E171" s="345"/>
      <c r="F171" s="59">
        <v>5</v>
      </c>
      <c r="G171" s="35">
        <v>1</v>
      </c>
      <c r="H171" s="59">
        <v>5</v>
      </c>
      <c r="I171" s="59">
        <v>5.2131999999999996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5" t="s">
        <v>250</v>
      </c>
      <c r="Q171" s="333"/>
      <c r="R171" s="333"/>
      <c r="S171" s="333"/>
      <c r="T171" s="334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251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27" customHeight="1" x14ac:dyDescent="0.25">
      <c r="A172" s="60" t="s">
        <v>252</v>
      </c>
      <c r="B172" s="60" t="s">
        <v>253</v>
      </c>
      <c r="C172" s="34">
        <v>4301071050</v>
      </c>
      <c r="D172" s="344">
        <v>4607111036216</v>
      </c>
      <c r="E172" s="345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6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3"/>
      <c r="R172" s="333"/>
      <c r="S172" s="333"/>
      <c r="T172" s="334"/>
      <c r="U172" s="37"/>
      <c r="V172" s="37"/>
      <c r="W172" s="38" t="s">
        <v>69</v>
      </c>
      <c r="X172" s="56">
        <v>24</v>
      </c>
      <c r="Y172" s="53">
        <f>IFERROR(IF(X172="","",X172),"")</f>
        <v>24</v>
      </c>
      <c r="Z172" s="39">
        <f>IFERROR(IF(X172="","",X172*0.00866),"")</f>
        <v>0.20783999999999997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125.11679999999998</v>
      </c>
      <c r="BN172" s="78">
        <f>IFERROR(Y172*I172,"0")</f>
        <v>125.11679999999998</v>
      </c>
      <c r="BO172" s="78">
        <f>IFERROR(X172/J172,"0")</f>
        <v>0.16666666666666666</v>
      </c>
      <c r="BP172" s="78">
        <f>IFERROR(Y172/J172,"0")</f>
        <v>0.16666666666666666</v>
      </c>
    </row>
    <row r="173" spans="1:68" ht="27" hidden="1" customHeight="1" x14ac:dyDescent="0.25">
      <c r="A173" s="60" t="s">
        <v>255</v>
      </c>
      <c r="B173" s="60" t="s">
        <v>256</v>
      </c>
      <c r="C173" s="34">
        <v>4301071061</v>
      </c>
      <c r="D173" s="344">
        <v>4607111036278</v>
      </c>
      <c r="E173" s="345"/>
      <c r="F173" s="59">
        <v>5</v>
      </c>
      <c r="G173" s="35">
        <v>1</v>
      </c>
      <c r="H173" s="59">
        <v>5</v>
      </c>
      <c r="I173" s="59">
        <v>5.2405999999999997</v>
      </c>
      <c r="J173" s="35">
        <v>84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3"/>
      <c r="R173" s="333"/>
      <c r="S173" s="333"/>
      <c r="T173" s="334"/>
      <c r="U173" s="37"/>
      <c r="V173" s="37"/>
      <c r="W173" s="38" t="s">
        <v>69</v>
      </c>
      <c r="X173" s="56">
        <v>0</v>
      </c>
      <c r="Y173" s="53">
        <f>IFERROR(IF(X173="","",X173),"")</f>
        <v>0</v>
      </c>
      <c r="Z173" s="39">
        <f>IFERROR(IF(X173="","",X173*0.0155),"")</f>
        <v>0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x14ac:dyDescent="0.2">
      <c r="A174" s="358"/>
      <c r="B174" s="347"/>
      <c r="C174" s="347"/>
      <c r="D174" s="347"/>
      <c r="E174" s="347"/>
      <c r="F174" s="347"/>
      <c r="G174" s="347"/>
      <c r="H174" s="347"/>
      <c r="I174" s="347"/>
      <c r="J174" s="347"/>
      <c r="K174" s="347"/>
      <c r="L174" s="347"/>
      <c r="M174" s="347"/>
      <c r="N174" s="347"/>
      <c r="O174" s="359"/>
      <c r="P174" s="339" t="s">
        <v>72</v>
      </c>
      <c r="Q174" s="340"/>
      <c r="R174" s="340"/>
      <c r="S174" s="340"/>
      <c r="T174" s="340"/>
      <c r="U174" s="340"/>
      <c r="V174" s="341"/>
      <c r="W174" s="40" t="s">
        <v>69</v>
      </c>
      <c r="X174" s="41">
        <f>IFERROR(SUM(X170:X173),"0")</f>
        <v>24</v>
      </c>
      <c r="Y174" s="41">
        <f>IFERROR(SUM(Y170:Y173),"0")</f>
        <v>24</v>
      </c>
      <c r="Z174" s="41">
        <f>IFERROR(IF(Z170="",0,Z170),"0")+IFERROR(IF(Z171="",0,Z171),"0")+IFERROR(IF(Z172="",0,Z172),"0")+IFERROR(IF(Z173="",0,Z173),"0")</f>
        <v>0.20783999999999997</v>
      </c>
      <c r="AA174" s="64"/>
      <c r="AB174" s="64"/>
      <c r="AC174" s="64"/>
    </row>
    <row r="175" spans="1:68" x14ac:dyDescent="0.2">
      <c r="A175" s="347"/>
      <c r="B175" s="347"/>
      <c r="C175" s="347"/>
      <c r="D175" s="347"/>
      <c r="E175" s="347"/>
      <c r="F175" s="347"/>
      <c r="G175" s="347"/>
      <c r="H175" s="347"/>
      <c r="I175" s="347"/>
      <c r="J175" s="347"/>
      <c r="K175" s="347"/>
      <c r="L175" s="347"/>
      <c r="M175" s="347"/>
      <c r="N175" s="347"/>
      <c r="O175" s="359"/>
      <c r="P175" s="339" t="s">
        <v>72</v>
      </c>
      <c r="Q175" s="340"/>
      <c r="R175" s="340"/>
      <c r="S175" s="340"/>
      <c r="T175" s="340"/>
      <c r="U175" s="340"/>
      <c r="V175" s="341"/>
      <c r="W175" s="40" t="s">
        <v>73</v>
      </c>
      <c r="X175" s="41">
        <f>IFERROR(SUMPRODUCT(X170:X173*H170:H173),"0")</f>
        <v>120</v>
      </c>
      <c r="Y175" s="41">
        <f>IFERROR(SUMPRODUCT(Y170:Y173*H170:H173),"0")</f>
        <v>120</v>
      </c>
      <c r="Z175" s="40"/>
      <c r="AA175" s="64"/>
      <c r="AB175" s="64"/>
      <c r="AC175" s="64"/>
    </row>
    <row r="176" spans="1:68" ht="14.25" hidden="1" customHeight="1" x14ac:dyDescent="0.25">
      <c r="A176" s="346" t="s">
        <v>258</v>
      </c>
      <c r="B176" s="347"/>
      <c r="C176" s="347"/>
      <c r="D176" s="347"/>
      <c r="E176" s="347"/>
      <c r="F176" s="347"/>
      <c r="G176" s="347"/>
      <c r="H176" s="347"/>
      <c r="I176" s="347"/>
      <c r="J176" s="347"/>
      <c r="K176" s="347"/>
      <c r="L176" s="347"/>
      <c r="M176" s="347"/>
      <c r="N176" s="347"/>
      <c r="O176" s="347"/>
      <c r="P176" s="347"/>
      <c r="Q176" s="347"/>
      <c r="R176" s="347"/>
      <c r="S176" s="347"/>
      <c r="T176" s="347"/>
      <c r="U176" s="347"/>
      <c r="V176" s="347"/>
      <c r="W176" s="347"/>
      <c r="X176" s="347"/>
      <c r="Y176" s="347"/>
      <c r="Z176" s="347"/>
      <c r="AA176" s="63"/>
      <c r="AB176" s="63"/>
      <c r="AC176" s="63"/>
    </row>
    <row r="177" spans="1:68" ht="27" hidden="1" customHeight="1" x14ac:dyDescent="0.25">
      <c r="A177" s="60" t="s">
        <v>259</v>
      </c>
      <c r="B177" s="60" t="s">
        <v>260</v>
      </c>
      <c r="C177" s="34">
        <v>4301080153</v>
      </c>
      <c r="D177" s="344">
        <v>4607111036827</v>
      </c>
      <c r="E177" s="345"/>
      <c r="F177" s="59">
        <v>1</v>
      </c>
      <c r="G177" s="35">
        <v>5</v>
      </c>
      <c r="H177" s="59">
        <v>5</v>
      </c>
      <c r="I177" s="59">
        <v>5.2</v>
      </c>
      <c r="J177" s="35">
        <v>144</v>
      </c>
      <c r="K177" s="35" t="s">
        <v>66</v>
      </c>
      <c r="L177" s="35" t="s">
        <v>67</v>
      </c>
      <c r="M177" s="36" t="s">
        <v>68</v>
      </c>
      <c r="N177" s="36"/>
      <c r="O177" s="35">
        <v>90</v>
      </c>
      <c r="P177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3"/>
      <c r="R177" s="333"/>
      <c r="S177" s="333"/>
      <c r="T177" s="334"/>
      <c r="U177" s="37"/>
      <c r="V177" s="37"/>
      <c r="W177" s="38" t="s">
        <v>69</v>
      </c>
      <c r="X177" s="56">
        <v>0</v>
      </c>
      <c r="Y177" s="53">
        <f>IFERROR(IF(X177="","",X177),"")</f>
        <v>0</v>
      </c>
      <c r="Z177" s="39">
        <f>IFERROR(IF(X177="","",X177*0.00866),"")</f>
        <v>0</v>
      </c>
      <c r="AA177" s="65"/>
      <c r="AB177" s="66"/>
      <c r="AC177" s="202" t="s">
        <v>261</v>
      </c>
      <c r="AG177" s="78"/>
      <c r="AJ177" s="82" t="s">
        <v>71</v>
      </c>
      <c r="AK177" s="82">
        <v>1</v>
      </c>
      <c r="BB177" s="203" t="s">
        <v>1</v>
      </c>
      <c r="BM177" s="78">
        <f>IFERROR(X177*I177,"0")</f>
        <v>0</v>
      </c>
      <c r="BN177" s="78">
        <f>IFERROR(Y177*I177,"0")</f>
        <v>0</v>
      </c>
      <c r="BO177" s="78">
        <f>IFERROR(X177/J177,"0")</f>
        <v>0</v>
      </c>
      <c r="BP177" s="78">
        <f>IFERROR(Y177/J177,"0")</f>
        <v>0</v>
      </c>
    </row>
    <row r="178" spans="1:68" ht="27" hidden="1" customHeight="1" x14ac:dyDescent="0.25">
      <c r="A178" s="60" t="s">
        <v>262</v>
      </c>
      <c r="B178" s="60" t="s">
        <v>263</v>
      </c>
      <c r="C178" s="34">
        <v>4301080154</v>
      </c>
      <c r="D178" s="344">
        <v>4607111036834</v>
      </c>
      <c r="E178" s="345"/>
      <c r="F178" s="59">
        <v>1</v>
      </c>
      <c r="G178" s="35">
        <v>5</v>
      </c>
      <c r="H178" s="59">
        <v>5</v>
      </c>
      <c r="I178" s="59">
        <v>5.2530000000000001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8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3"/>
      <c r="R178" s="333"/>
      <c r="S178" s="333"/>
      <c r="T178" s="334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261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idden="1" x14ac:dyDescent="0.2">
      <c r="A179" s="358"/>
      <c r="B179" s="347"/>
      <c r="C179" s="347"/>
      <c r="D179" s="347"/>
      <c r="E179" s="347"/>
      <c r="F179" s="347"/>
      <c r="G179" s="347"/>
      <c r="H179" s="347"/>
      <c r="I179" s="347"/>
      <c r="J179" s="347"/>
      <c r="K179" s="347"/>
      <c r="L179" s="347"/>
      <c r="M179" s="347"/>
      <c r="N179" s="347"/>
      <c r="O179" s="359"/>
      <c r="P179" s="339" t="s">
        <v>72</v>
      </c>
      <c r="Q179" s="340"/>
      <c r="R179" s="340"/>
      <c r="S179" s="340"/>
      <c r="T179" s="340"/>
      <c r="U179" s="340"/>
      <c r="V179" s="341"/>
      <c r="W179" s="40" t="s">
        <v>69</v>
      </c>
      <c r="X179" s="41">
        <f>IFERROR(SUM(X177:X178),"0")</f>
        <v>0</v>
      </c>
      <c r="Y179" s="41">
        <f>IFERROR(SUM(Y177:Y178),"0")</f>
        <v>0</v>
      </c>
      <c r="Z179" s="41">
        <f>IFERROR(IF(Z177="",0,Z177),"0")+IFERROR(IF(Z178="",0,Z178),"0")</f>
        <v>0</v>
      </c>
      <c r="AA179" s="64"/>
      <c r="AB179" s="64"/>
      <c r="AC179" s="64"/>
    </row>
    <row r="180" spans="1:68" hidden="1" x14ac:dyDescent="0.2">
      <c r="A180" s="347"/>
      <c r="B180" s="347"/>
      <c r="C180" s="347"/>
      <c r="D180" s="347"/>
      <c r="E180" s="347"/>
      <c r="F180" s="347"/>
      <c r="G180" s="347"/>
      <c r="H180" s="347"/>
      <c r="I180" s="347"/>
      <c r="J180" s="347"/>
      <c r="K180" s="347"/>
      <c r="L180" s="347"/>
      <c r="M180" s="347"/>
      <c r="N180" s="347"/>
      <c r="O180" s="359"/>
      <c r="P180" s="339" t="s">
        <v>72</v>
      </c>
      <c r="Q180" s="340"/>
      <c r="R180" s="340"/>
      <c r="S180" s="340"/>
      <c r="T180" s="340"/>
      <c r="U180" s="340"/>
      <c r="V180" s="341"/>
      <c r="W180" s="40" t="s">
        <v>73</v>
      </c>
      <c r="X180" s="41">
        <f>IFERROR(SUMPRODUCT(X177:X178*H177:H178),"0")</f>
        <v>0</v>
      </c>
      <c r="Y180" s="41">
        <f>IFERROR(SUMPRODUCT(Y177:Y178*H177:H178),"0")</f>
        <v>0</v>
      </c>
      <c r="Z180" s="40"/>
      <c r="AA180" s="64"/>
      <c r="AB180" s="64"/>
      <c r="AC180" s="64"/>
    </row>
    <row r="181" spans="1:68" ht="27.75" hidden="1" customHeight="1" x14ac:dyDescent="0.2">
      <c r="A181" s="337" t="s">
        <v>264</v>
      </c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38"/>
      <c r="P181" s="338"/>
      <c r="Q181" s="338"/>
      <c r="R181" s="338"/>
      <c r="S181" s="338"/>
      <c r="T181" s="338"/>
      <c r="U181" s="338"/>
      <c r="V181" s="338"/>
      <c r="W181" s="338"/>
      <c r="X181" s="338"/>
      <c r="Y181" s="338"/>
      <c r="Z181" s="338"/>
      <c r="AA181" s="52"/>
      <c r="AB181" s="52"/>
      <c r="AC181" s="52"/>
    </row>
    <row r="182" spans="1:68" ht="16.5" hidden="1" customHeight="1" x14ac:dyDescent="0.25">
      <c r="A182" s="350" t="s">
        <v>265</v>
      </c>
      <c r="B182" s="347"/>
      <c r="C182" s="347"/>
      <c r="D182" s="347"/>
      <c r="E182" s="347"/>
      <c r="F182" s="347"/>
      <c r="G182" s="347"/>
      <c r="H182" s="347"/>
      <c r="I182" s="347"/>
      <c r="J182" s="347"/>
      <c r="K182" s="347"/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62"/>
      <c r="AB182" s="62"/>
      <c r="AC182" s="62"/>
    </row>
    <row r="183" spans="1:68" ht="14.25" hidden="1" customHeight="1" x14ac:dyDescent="0.25">
      <c r="A183" s="346" t="s">
        <v>76</v>
      </c>
      <c r="B183" s="347"/>
      <c r="C183" s="347"/>
      <c r="D183" s="347"/>
      <c r="E183" s="347"/>
      <c r="F183" s="347"/>
      <c r="G183" s="347"/>
      <c r="H183" s="347"/>
      <c r="I183" s="347"/>
      <c r="J183" s="347"/>
      <c r="K183" s="347"/>
      <c r="L183" s="347"/>
      <c r="M183" s="347"/>
      <c r="N183" s="347"/>
      <c r="O183" s="347"/>
      <c r="P183" s="347"/>
      <c r="Q183" s="347"/>
      <c r="R183" s="347"/>
      <c r="S183" s="347"/>
      <c r="T183" s="347"/>
      <c r="U183" s="347"/>
      <c r="V183" s="347"/>
      <c r="W183" s="347"/>
      <c r="X183" s="347"/>
      <c r="Y183" s="347"/>
      <c r="Z183" s="347"/>
      <c r="AA183" s="63"/>
      <c r="AB183" s="63"/>
      <c r="AC183" s="63"/>
    </row>
    <row r="184" spans="1:68" ht="16.5" customHeight="1" x14ac:dyDescent="0.25">
      <c r="A184" s="60" t="s">
        <v>266</v>
      </c>
      <c r="B184" s="60" t="s">
        <v>267</v>
      </c>
      <c r="C184" s="34">
        <v>4301132179</v>
      </c>
      <c r="D184" s="344">
        <v>4607111035691</v>
      </c>
      <c r="E184" s="345"/>
      <c r="F184" s="59">
        <v>0.25</v>
      </c>
      <c r="G184" s="35">
        <v>12</v>
      </c>
      <c r="H184" s="59">
        <v>3</v>
      </c>
      <c r="I184" s="59">
        <v>3.3879999999999999</v>
      </c>
      <c r="J184" s="35">
        <v>70</v>
      </c>
      <c r="K184" s="35" t="s">
        <v>79</v>
      </c>
      <c r="L184" s="35" t="s">
        <v>67</v>
      </c>
      <c r="M184" s="36" t="s">
        <v>68</v>
      </c>
      <c r="N184" s="36"/>
      <c r="O184" s="35">
        <v>365</v>
      </c>
      <c r="P184" s="39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4" s="333"/>
      <c r="R184" s="333"/>
      <c r="S184" s="333"/>
      <c r="T184" s="334"/>
      <c r="U184" s="37"/>
      <c r="V184" s="37"/>
      <c r="W184" s="38" t="s">
        <v>69</v>
      </c>
      <c r="X184" s="56">
        <v>70</v>
      </c>
      <c r="Y184" s="53">
        <f>IFERROR(IF(X184="","",X184),"")</f>
        <v>70</v>
      </c>
      <c r="Z184" s="39">
        <f>IFERROR(IF(X184="","",X184*0.01788),"")</f>
        <v>1.2516</v>
      </c>
      <c r="AA184" s="65"/>
      <c r="AB184" s="66"/>
      <c r="AC184" s="206" t="s">
        <v>268</v>
      </c>
      <c r="AG184" s="78"/>
      <c r="AJ184" s="82" t="s">
        <v>71</v>
      </c>
      <c r="AK184" s="82">
        <v>1</v>
      </c>
      <c r="BB184" s="207" t="s">
        <v>81</v>
      </c>
      <c r="BM184" s="78">
        <f>IFERROR(X184*I184,"0")</f>
        <v>237.16</v>
      </c>
      <c r="BN184" s="78">
        <f>IFERROR(Y184*I184,"0")</f>
        <v>237.16</v>
      </c>
      <c r="BO184" s="78">
        <f>IFERROR(X184/J184,"0")</f>
        <v>1</v>
      </c>
      <c r="BP184" s="78">
        <f>IFERROR(Y184/J184,"0")</f>
        <v>1</v>
      </c>
    </row>
    <row r="185" spans="1:68" ht="27" hidden="1" customHeight="1" x14ac:dyDescent="0.25">
      <c r="A185" s="60" t="s">
        <v>269</v>
      </c>
      <c r="B185" s="60" t="s">
        <v>270</v>
      </c>
      <c r="C185" s="34">
        <v>4301132182</v>
      </c>
      <c r="D185" s="344">
        <v>4607111035721</v>
      </c>
      <c r="E185" s="345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3"/>
      <c r="R185" s="333"/>
      <c r="S185" s="333"/>
      <c r="T185" s="334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272</v>
      </c>
      <c r="B186" s="60" t="s">
        <v>273</v>
      </c>
      <c r="C186" s="34">
        <v>4301132170</v>
      </c>
      <c r="D186" s="344">
        <v>4607111038487</v>
      </c>
      <c r="E186" s="345"/>
      <c r="F186" s="59">
        <v>0.25</v>
      </c>
      <c r="G186" s="35">
        <v>12</v>
      </c>
      <c r="H186" s="59">
        <v>3</v>
      </c>
      <c r="I186" s="59">
        <v>3.7360000000000002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180</v>
      </c>
      <c r="P186" s="5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3"/>
      <c r="R186" s="333"/>
      <c r="S186" s="333"/>
      <c r="T186" s="334"/>
      <c r="U186" s="37"/>
      <c r="V186" s="37"/>
      <c r="W186" s="38" t="s">
        <v>69</v>
      </c>
      <c r="X186" s="56">
        <v>14</v>
      </c>
      <c r="Y186" s="53">
        <f>IFERROR(IF(X186="","",X186),"")</f>
        <v>14</v>
      </c>
      <c r="Z186" s="39">
        <f>IFERROR(IF(X186="","",X186*0.01788),"")</f>
        <v>0.25031999999999999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52.304000000000002</v>
      </c>
      <c r="BN186" s="78">
        <f>IFERROR(Y186*I186,"0")</f>
        <v>52.304000000000002</v>
      </c>
      <c r="BO186" s="78">
        <f>IFERROR(X186/J186,"0")</f>
        <v>0.2</v>
      </c>
      <c r="BP186" s="78">
        <f>IFERROR(Y186/J186,"0")</f>
        <v>0.2</v>
      </c>
    </row>
    <row r="187" spans="1:68" x14ac:dyDescent="0.2">
      <c r="A187" s="358"/>
      <c r="B187" s="347"/>
      <c r="C187" s="347"/>
      <c r="D187" s="347"/>
      <c r="E187" s="347"/>
      <c r="F187" s="347"/>
      <c r="G187" s="347"/>
      <c r="H187" s="347"/>
      <c r="I187" s="347"/>
      <c r="J187" s="347"/>
      <c r="K187" s="347"/>
      <c r="L187" s="347"/>
      <c r="M187" s="347"/>
      <c r="N187" s="347"/>
      <c r="O187" s="359"/>
      <c r="P187" s="339" t="s">
        <v>72</v>
      </c>
      <c r="Q187" s="340"/>
      <c r="R187" s="340"/>
      <c r="S187" s="340"/>
      <c r="T187" s="340"/>
      <c r="U187" s="340"/>
      <c r="V187" s="341"/>
      <c r="W187" s="40" t="s">
        <v>69</v>
      </c>
      <c r="X187" s="41">
        <f>IFERROR(SUM(X184:X186),"0")</f>
        <v>84</v>
      </c>
      <c r="Y187" s="41">
        <f>IFERROR(SUM(Y184:Y186),"0")</f>
        <v>84</v>
      </c>
      <c r="Z187" s="41">
        <f>IFERROR(IF(Z184="",0,Z184),"0")+IFERROR(IF(Z185="",0,Z185),"0")+IFERROR(IF(Z186="",0,Z186),"0")</f>
        <v>1.5019200000000001</v>
      </c>
      <c r="AA187" s="64"/>
      <c r="AB187" s="64"/>
      <c r="AC187" s="64"/>
    </row>
    <row r="188" spans="1:68" x14ac:dyDescent="0.2">
      <c r="A188" s="347"/>
      <c r="B188" s="347"/>
      <c r="C188" s="347"/>
      <c r="D188" s="347"/>
      <c r="E188" s="347"/>
      <c r="F188" s="347"/>
      <c r="G188" s="347"/>
      <c r="H188" s="347"/>
      <c r="I188" s="347"/>
      <c r="J188" s="347"/>
      <c r="K188" s="347"/>
      <c r="L188" s="347"/>
      <c r="M188" s="347"/>
      <c r="N188" s="347"/>
      <c r="O188" s="359"/>
      <c r="P188" s="339" t="s">
        <v>72</v>
      </c>
      <c r="Q188" s="340"/>
      <c r="R188" s="340"/>
      <c r="S188" s="340"/>
      <c r="T188" s="340"/>
      <c r="U188" s="340"/>
      <c r="V188" s="341"/>
      <c r="W188" s="40" t="s">
        <v>73</v>
      </c>
      <c r="X188" s="41">
        <f>IFERROR(SUMPRODUCT(X184:X186*H184:H186),"0")</f>
        <v>252</v>
      </c>
      <c r="Y188" s="41">
        <f>IFERROR(SUMPRODUCT(Y184:Y186*H184:H186),"0")</f>
        <v>252</v>
      </c>
      <c r="Z188" s="40"/>
      <c r="AA188" s="64"/>
      <c r="AB188" s="64"/>
      <c r="AC188" s="64"/>
    </row>
    <row r="189" spans="1:68" ht="14.25" hidden="1" customHeight="1" x14ac:dyDescent="0.25">
      <c r="A189" s="346" t="s">
        <v>275</v>
      </c>
      <c r="B189" s="347"/>
      <c r="C189" s="347"/>
      <c r="D189" s="347"/>
      <c r="E189" s="347"/>
      <c r="F189" s="347"/>
      <c r="G189" s="347"/>
      <c r="H189" s="347"/>
      <c r="I189" s="347"/>
      <c r="J189" s="347"/>
      <c r="K189" s="347"/>
      <c r="L189" s="347"/>
      <c r="M189" s="347"/>
      <c r="N189" s="347"/>
      <c r="O189" s="347"/>
      <c r="P189" s="347"/>
      <c r="Q189" s="347"/>
      <c r="R189" s="347"/>
      <c r="S189" s="347"/>
      <c r="T189" s="347"/>
      <c r="U189" s="347"/>
      <c r="V189" s="347"/>
      <c r="W189" s="347"/>
      <c r="X189" s="347"/>
      <c r="Y189" s="347"/>
      <c r="Z189" s="347"/>
      <c r="AA189" s="63"/>
      <c r="AB189" s="63"/>
      <c r="AC189" s="63"/>
    </row>
    <row r="190" spans="1:68" ht="27" hidden="1" customHeight="1" x14ac:dyDescent="0.25">
      <c r="A190" s="60" t="s">
        <v>276</v>
      </c>
      <c r="B190" s="60" t="s">
        <v>277</v>
      </c>
      <c r="C190" s="34">
        <v>4301051855</v>
      </c>
      <c r="D190" s="344">
        <v>4680115885875</v>
      </c>
      <c r="E190" s="345"/>
      <c r="F190" s="59">
        <v>1</v>
      </c>
      <c r="G190" s="35">
        <v>9</v>
      </c>
      <c r="H190" s="59">
        <v>9</v>
      </c>
      <c r="I190" s="59">
        <v>9.4350000000000005</v>
      </c>
      <c r="J190" s="35">
        <v>64</v>
      </c>
      <c r="K190" s="35" t="s">
        <v>278</v>
      </c>
      <c r="L190" s="35" t="s">
        <v>67</v>
      </c>
      <c r="M190" s="36" t="s">
        <v>279</v>
      </c>
      <c r="N190" s="36"/>
      <c r="O190" s="35">
        <v>365</v>
      </c>
      <c r="P190" s="485" t="s">
        <v>280</v>
      </c>
      <c r="Q190" s="333"/>
      <c r="R190" s="333"/>
      <c r="S190" s="333"/>
      <c r="T190" s="334"/>
      <c r="U190" s="37"/>
      <c r="V190" s="37"/>
      <c r="W190" s="38" t="s">
        <v>69</v>
      </c>
      <c r="X190" s="56">
        <v>0</v>
      </c>
      <c r="Y190" s="53">
        <f>IFERROR(IF(X190="","",X190),"")</f>
        <v>0</v>
      </c>
      <c r="Z190" s="39">
        <f>IFERROR(IF(X190="","",X190*0.01898),"")</f>
        <v>0</v>
      </c>
      <c r="AA190" s="65"/>
      <c r="AB190" s="66"/>
      <c r="AC190" s="212" t="s">
        <v>281</v>
      </c>
      <c r="AG190" s="78"/>
      <c r="AJ190" s="82" t="s">
        <v>71</v>
      </c>
      <c r="AK190" s="82">
        <v>1</v>
      </c>
      <c r="BB190" s="213" t="s">
        <v>282</v>
      </c>
      <c r="BM190" s="78">
        <f>IFERROR(X190*I190,"0")</f>
        <v>0</v>
      </c>
      <c r="BN190" s="78">
        <f>IFERROR(Y190*I190,"0")</f>
        <v>0</v>
      </c>
      <c r="BO190" s="78">
        <f>IFERROR(X190/J190,"0")</f>
        <v>0</v>
      </c>
      <c r="BP190" s="78">
        <f>IFERROR(Y190/J190,"0")</f>
        <v>0</v>
      </c>
    </row>
    <row r="191" spans="1:68" hidden="1" x14ac:dyDescent="0.2">
      <c r="A191" s="358"/>
      <c r="B191" s="347"/>
      <c r="C191" s="347"/>
      <c r="D191" s="347"/>
      <c r="E191" s="347"/>
      <c r="F191" s="347"/>
      <c r="G191" s="347"/>
      <c r="H191" s="347"/>
      <c r="I191" s="347"/>
      <c r="J191" s="347"/>
      <c r="K191" s="347"/>
      <c r="L191" s="347"/>
      <c r="M191" s="347"/>
      <c r="N191" s="347"/>
      <c r="O191" s="359"/>
      <c r="P191" s="339" t="s">
        <v>72</v>
      </c>
      <c r="Q191" s="340"/>
      <c r="R191" s="340"/>
      <c r="S191" s="340"/>
      <c r="T191" s="340"/>
      <c r="U191" s="340"/>
      <c r="V191" s="341"/>
      <c r="W191" s="40" t="s">
        <v>69</v>
      </c>
      <c r="X191" s="41">
        <f>IFERROR(SUM(X190:X190),"0")</f>
        <v>0</v>
      </c>
      <c r="Y191" s="41">
        <f>IFERROR(SUM(Y190:Y190),"0")</f>
        <v>0</v>
      </c>
      <c r="Z191" s="41">
        <f>IFERROR(IF(Z190="",0,Z190),"0")</f>
        <v>0</v>
      </c>
      <c r="AA191" s="64"/>
      <c r="AB191" s="64"/>
      <c r="AC191" s="64"/>
    </row>
    <row r="192" spans="1:68" hidden="1" x14ac:dyDescent="0.2">
      <c r="A192" s="347"/>
      <c r="B192" s="347"/>
      <c r="C192" s="347"/>
      <c r="D192" s="347"/>
      <c r="E192" s="347"/>
      <c r="F192" s="347"/>
      <c r="G192" s="347"/>
      <c r="H192" s="347"/>
      <c r="I192" s="347"/>
      <c r="J192" s="347"/>
      <c r="K192" s="347"/>
      <c r="L192" s="347"/>
      <c r="M192" s="347"/>
      <c r="N192" s="347"/>
      <c r="O192" s="359"/>
      <c r="P192" s="339" t="s">
        <v>72</v>
      </c>
      <c r="Q192" s="340"/>
      <c r="R192" s="340"/>
      <c r="S192" s="340"/>
      <c r="T192" s="340"/>
      <c r="U192" s="340"/>
      <c r="V192" s="341"/>
      <c r="W192" s="40" t="s">
        <v>73</v>
      </c>
      <c r="X192" s="41">
        <f>IFERROR(SUMPRODUCT(X190:X190*H190:H190),"0")</f>
        <v>0</v>
      </c>
      <c r="Y192" s="41">
        <f>IFERROR(SUMPRODUCT(Y190:Y190*H190:H190),"0")</f>
        <v>0</v>
      </c>
      <c r="Z192" s="40"/>
      <c r="AA192" s="64"/>
      <c r="AB192" s="64"/>
      <c r="AC192" s="64"/>
    </row>
    <row r="193" spans="1:68" ht="27.75" hidden="1" customHeight="1" x14ac:dyDescent="0.2">
      <c r="A193" s="337" t="s">
        <v>283</v>
      </c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38"/>
      <c r="N193" s="338"/>
      <c r="O193" s="338"/>
      <c r="P193" s="338"/>
      <c r="Q193" s="338"/>
      <c r="R193" s="338"/>
      <c r="S193" s="338"/>
      <c r="T193" s="338"/>
      <c r="U193" s="338"/>
      <c r="V193" s="338"/>
      <c r="W193" s="338"/>
      <c r="X193" s="338"/>
      <c r="Y193" s="338"/>
      <c r="Z193" s="338"/>
      <c r="AA193" s="52"/>
      <c r="AB193" s="52"/>
      <c r="AC193" s="52"/>
    </row>
    <row r="194" spans="1:68" ht="16.5" hidden="1" customHeight="1" x14ac:dyDescent="0.25">
      <c r="A194" s="350" t="s">
        <v>284</v>
      </c>
      <c r="B194" s="347"/>
      <c r="C194" s="347"/>
      <c r="D194" s="347"/>
      <c r="E194" s="347"/>
      <c r="F194" s="347"/>
      <c r="G194" s="347"/>
      <c r="H194" s="347"/>
      <c r="I194" s="347"/>
      <c r="J194" s="347"/>
      <c r="K194" s="347"/>
      <c r="L194" s="347"/>
      <c r="M194" s="347"/>
      <c r="N194" s="347"/>
      <c r="O194" s="347"/>
      <c r="P194" s="347"/>
      <c r="Q194" s="347"/>
      <c r="R194" s="347"/>
      <c r="S194" s="347"/>
      <c r="T194" s="347"/>
      <c r="U194" s="347"/>
      <c r="V194" s="347"/>
      <c r="W194" s="347"/>
      <c r="X194" s="347"/>
      <c r="Y194" s="347"/>
      <c r="Z194" s="347"/>
      <c r="AA194" s="62"/>
      <c r="AB194" s="62"/>
      <c r="AC194" s="62"/>
    </row>
    <row r="195" spans="1:68" ht="14.25" hidden="1" customHeight="1" x14ac:dyDescent="0.25">
      <c r="A195" s="346" t="s">
        <v>76</v>
      </c>
      <c r="B195" s="347"/>
      <c r="C195" s="347"/>
      <c r="D195" s="347"/>
      <c r="E195" s="347"/>
      <c r="F195" s="347"/>
      <c r="G195" s="347"/>
      <c r="H195" s="347"/>
      <c r="I195" s="347"/>
      <c r="J195" s="347"/>
      <c r="K195" s="347"/>
      <c r="L195" s="347"/>
      <c r="M195" s="347"/>
      <c r="N195" s="347"/>
      <c r="O195" s="347"/>
      <c r="P195" s="347"/>
      <c r="Q195" s="347"/>
      <c r="R195" s="347"/>
      <c r="S195" s="347"/>
      <c r="T195" s="347"/>
      <c r="U195" s="347"/>
      <c r="V195" s="347"/>
      <c r="W195" s="347"/>
      <c r="X195" s="347"/>
      <c r="Y195" s="347"/>
      <c r="Z195" s="347"/>
      <c r="AA195" s="63"/>
      <c r="AB195" s="63"/>
      <c r="AC195" s="63"/>
    </row>
    <row r="196" spans="1:68" ht="27" hidden="1" customHeight="1" x14ac:dyDescent="0.25">
      <c r="A196" s="60" t="s">
        <v>285</v>
      </c>
      <c r="B196" s="60" t="s">
        <v>286</v>
      </c>
      <c r="C196" s="34">
        <v>4301132227</v>
      </c>
      <c r="D196" s="344">
        <v>4620207491133</v>
      </c>
      <c r="E196" s="345"/>
      <c r="F196" s="59">
        <v>0.23</v>
      </c>
      <c r="G196" s="35">
        <v>12</v>
      </c>
      <c r="H196" s="59">
        <v>2.76</v>
      </c>
      <c r="I196" s="59">
        <v>2.98</v>
      </c>
      <c r="J196" s="35">
        <v>70</v>
      </c>
      <c r="K196" s="35" t="s">
        <v>79</v>
      </c>
      <c r="L196" s="35" t="s">
        <v>67</v>
      </c>
      <c r="M196" s="36" t="s">
        <v>68</v>
      </c>
      <c r="N196" s="36"/>
      <c r="O196" s="35">
        <v>180</v>
      </c>
      <c r="P196" s="545" t="s">
        <v>287</v>
      </c>
      <c r="Q196" s="333"/>
      <c r="R196" s="333"/>
      <c r="S196" s="333"/>
      <c r="T196" s="334"/>
      <c r="U196" s="37"/>
      <c r="V196" s="37"/>
      <c r="W196" s="38" t="s">
        <v>69</v>
      </c>
      <c r="X196" s="56">
        <v>0</v>
      </c>
      <c r="Y196" s="53">
        <f>IFERROR(IF(X196="","",X196),"")</f>
        <v>0</v>
      </c>
      <c r="Z196" s="39">
        <f>IFERROR(IF(X196="","",X196*0.01788),"")</f>
        <v>0</v>
      </c>
      <c r="AA196" s="65"/>
      <c r="AB196" s="66"/>
      <c r="AC196" s="214" t="s">
        <v>288</v>
      </c>
      <c r="AG196" s="78"/>
      <c r="AJ196" s="82" t="s">
        <v>71</v>
      </c>
      <c r="AK196" s="82">
        <v>1</v>
      </c>
      <c r="BB196" s="215" t="s">
        <v>81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hidden="1" x14ac:dyDescent="0.2">
      <c r="A197" s="358"/>
      <c r="B197" s="347"/>
      <c r="C197" s="347"/>
      <c r="D197" s="347"/>
      <c r="E197" s="347"/>
      <c r="F197" s="347"/>
      <c r="G197" s="347"/>
      <c r="H197" s="347"/>
      <c r="I197" s="347"/>
      <c r="J197" s="347"/>
      <c r="K197" s="347"/>
      <c r="L197" s="347"/>
      <c r="M197" s="347"/>
      <c r="N197" s="347"/>
      <c r="O197" s="359"/>
      <c r="P197" s="339" t="s">
        <v>72</v>
      </c>
      <c r="Q197" s="340"/>
      <c r="R197" s="340"/>
      <c r="S197" s="340"/>
      <c r="T197" s="340"/>
      <c r="U197" s="340"/>
      <c r="V197" s="341"/>
      <c r="W197" s="40" t="s">
        <v>69</v>
      </c>
      <c r="X197" s="41">
        <f>IFERROR(SUM(X196:X196),"0")</f>
        <v>0</v>
      </c>
      <c r="Y197" s="41">
        <f>IFERROR(SUM(Y196:Y196),"0")</f>
        <v>0</v>
      </c>
      <c r="Z197" s="41">
        <f>IFERROR(IF(Z196="",0,Z196),"0")</f>
        <v>0</v>
      </c>
      <c r="AA197" s="64"/>
      <c r="AB197" s="64"/>
      <c r="AC197" s="64"/>
    </row>
    <row r="198" spans="1:68" hidden="1" x14ac:dyDescent="0.2">
      <c r="A198" s="347"/>
      <c r="B198" s="347"/>
      <c r="C198" s="347"/>
      <c r="D198" s="347"/>
      <c r="E198" s="347"/>
      <c r="F198" s="347"/>
      <c r="G198" s="347"/>
      <c r="H198" s="347"/>
      <c r="I198" s="347"/>
      <c r="J198" s="347"/>
      <c r="K198" s="347"/>
      <c r="L198" s="347"/>
      <c r="M198" s="347"/>
      <c r="N198" s="347"/>
      <c r="O198" s="359"/>
      <c r="P198" s="339" t="s">
        <v>72</v>
      </c>
      <c r="Q198" s="340"/>
      <c r="R198" s="340"/>
      <c r="S198" s="340"/>
      <c r="T198" s="340"/>
      <c r="U198" s="340"/>
      <c r="V198" s="341"/>
      <c r="W198" s="40" t="s">
        <v>73</v>
      </c>
      <c r="X198" s="41">
        <f>IFERROR(SUMPRODUCT(X196:X196*H196:H196),"0")</f>
        <v>0</v>
      </c>
      <c r="Y198" s="41">
        <f>IFERROR(SUMPRODUCT(Y196:Y196*H196:H196),"0")</f>
        <v>0</v>
      </c>
      <c r="Z198" s="40"/>
      <c r="AA198" s="64"/>
      <c r="AB198" s="64"/>
      <c r="AC198" s="64"/>
    </row>
    <row r="199" spans="1:68" ht="14.25" hidden="1" customHeight="1" x14ac:dyDescent="0.25">
      <c r="A199" s="346" t="s">
        <v>130</v>
      </c>
      <c r="B199" s="347"/>
      <c r="C199" s="347"/>
      <c r="D199" s="347"/>
      <c r="E199" s="347"/>
      <c r="F199" s="347"/>
      <c r="G199" s="347"/>
      <c r="H199" s="347"/>
      <c r="I199" s="347"/>
      <c r="J199" s="347"/>
      <c r="K199" s="347"/>
      <c r="L199" s="347"/>
      <c r="M199" s="347"/>
      <c r="N199" s="347"/>
      <c r="O199" s="347"/>
      <c r="P199" s="347"/>
      <c r="Q199" s="347"/>
      <c r="R199" s="347"/>
      <c r="S199" s="347"/>
      <c r="T199" s="347"/>
      <c r="U199" s="347"/>
      <c r="V199" s="347"/>
      <c r="W199" s="347"/>
      <c r="X199" s="347"/>
      <c r="Y199" s="347"/>
      <c r="Z199" s="347"/>
      <c r="AA199" s="63"/>
      <c r="AB199" s="63"/>
      <c r="AC199" s="63"/>
    </row>
    <row r="200" spans="1:68" ht="27" hidden="1" customHeight="1" x14ac:dyDescent="0.25">
      <c r="A200" s="60" t="s">
        <v>289</v>
      </c>
      <c r="B200" s="60" t="s">
        <v>290</v>
      </c>
      <c r="C200" s="34">
        <v>4301135707</v>
      </c>
      <c r="D200" s="344">
        <v>4620207490198</v>
      </c>
      <c r="E200" s="345"/>
      <c r="F200" s="59">
        <v>0.2</v>
      </c>
      <c r="G200" s="35">
        <v>12</v>
      </c>
      <c r="H200" s="59">
        <v>2.4</v>
      </c>
      <c r="I200" s="59">
        <v>3.1036000000000001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3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0" s="333"/>
      <c r="R200" s="333"/>
      <c r="S200" s="333"/>
      <c r="T200" s="334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16" t="s">
        <v>291</v>
      </c>
      <c r="AG200" s="78"/>
      <c r="AJ200" s="82" t="s">
        <v>71</v>
      </c>
      <c r="AK200" s="82">
        <v>1</v>
      </c>
      <c r="BB200" s="217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t="27" hidden="1" customHeight="1" x14ac:dyDescent="0.25">
      <c r="A201" s="60" t="s">
        <v>292</v>
      </c>
      <c r="B201" s="60" t="s">
        <v>293</v>
      </c>
      <c r="C201" s="34">
        <v>4301135696</v>
      </c>
      <c r="D201" s="344">
        <v>4620207490235</v>
      </c>
      <c r="E201" s="345"/>
      <c r="F201" s="59">
        <v>0.2</v>
      </c>
      <c r="G201" s="35">
        <v>12</v>
      </c>
      <c r="H201" s="59">
        <v>2.4</v>
      </c>
      <c r="I201" s="59">
        <v>3.1036000000000001</v>
      </c>
      <c r="J201" s="35">
        <v>70</v>
      </c>
      <c r="K201" s="35" t="s">
        <v>79</v>
      </c>
      <c r="L201" s="35" t="s">
        <v>67</v>
      </c>
      <c r="M201" s="36" t="s">
        <v>68</v>
      </c>
      <c r="N201" s="36"/>
      <c r="O201" s="35">
        <v>180</v>
      </c>
      <c r="P201" s="50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1" s="333"/>
      <c r="R201" s="333"/>
      <c r="S201" s="333"/>
      <c r="T201" s="334"/>
      <c r="U201" s="37"/>
      <c r="V201" s="37"/>
      <c r="W201" s="38" t="s">
        <v>69</v>
      </c>
      <c r="X201" s="56">
        <v>0</v>
      </c>
      <c r="Y201" s="53">
        <f>IFERROR(IF(X201="","",X201),"")</f>
        <v>0</v>
      </c>
      <c r="Z201" s="39">
        <f>IFERROR(IF(X201="","",X201*0.01788),"")</f>
        <v>0</v>
      </c>
      <c r="AA201" s="65"/>
      <c r="AB201" s="66"/>
      <c r="AC201" s="218" t="s">
        <v>294</v>
      </c>
      <c r="AG201" s="78"/>
      <c r="AJ201" s="82" t="s">
        <v>71</v>
      </c>
      <c r="AK201" s="82">
        <v>1</v>
      </c>
      <c r="BB201" s="219" t="s">
        <v>81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hidden="1" customHeight="1" x14ac:dyDescent="0.25">
      <c r="A202" s="60" t="s">
        <v>295</v>
      </c>
      <c r="B202" s="60" t="s">
        <v>296</v>
      </c>
      <c r="C202" s="34">
        <v>4301135697</v>
      </c>
      <c r="D202" s="344">
        <v>4620207490259</v>
      </c>
      <c r="E202" s="345"/>
      <c r="F202" s="59">
        <v>0.2</v>
      </c>
      <c r="G202" s="35">
        <v>12</v>
      </c>
      <c r="H202" s="59">
        <v>2.4</v>
      </c>
      <c r="I202" s="59">
        <v>3.1036000000000001</v>
      </c>
      <c r="J202" s="35">
        <v>70</v>
      </c>
      <c r="K202" s="35" t="s">
        <v>79</v>
      </c>
      <c r="L202" s="35" t="s">
        <v>67</v>
      </c>
      <c r="M202" s="36" t="s">
        <v>68</v>
      </c>
      <c r="N202" s="36"/>
      <c r="O202" s="35">
        <v>180</v>
      </c>
      <c r="P202" s="5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2" s="333"/>
      <c r="R202" s="333"/>
      <c r="S202" s="333"/>
      <c r="T202" s="334"/>
      <c r="U202" s="37"/>
      <c r="V202" s="37"/>
      <c r="W202" s="38" t="s">
        <v>69</v>
      </c>
      <c r="X202" s="56">
        <v>0</v>
      </c>
      <c r="Y202" s="53">
        <f>IFERROR(IF(X202="","",X202),"")</f>
        <v>0</v>
      </c>
      <c r="Z202" s="39">
        <f>IFERROR(IF(X202="","",X202*0.01788),"")</f>
        <v>0</v>
      </c>
      <c r="AA202" s="65"/>
      <c r="AB202" s="66"/>
      <c r="AC202" s="220" t="s">
        <v>291</v>
      </c>
      <c r="AG202" s="78"/>
      <c r="AJ202" s="82" t="s">
        <v>71</v>
      </c>
      <c r="AK202" s="82">
        <v>1</v>
      </c>
      <c r="BB202" s="221" t="s">
        <v>81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hidden="1" customHeight="1" x14ac:dyDescent="0.25">
      <c r="A203" s="60" t="s">
        <v>297</v>
      </c>
      <c r="B203" s="60" t="s">
        <v>298</v>
      </c>
      <c r="C203" s="34">
        <v>4301135681</v>
      </c>
      <c r="D203" s="344">
        <v>4620207490143</v>
      </c>
      <c r="E203" s="345"/>
      <c r="F203" s="59">
        <v>0.22</v>
      </c>
      <c r="G203" s="35">
        <v>12</v>
      </c>
      <c r="H203" s="59">
        <v>2.64</v>
      </c>
      <c r="I203" s="59">
        <v>3.3435999999999999</v>
      </c>
      <c r="J203" s="35">
        <v>70</v>
      </c>
      <c r="K203" s="35" t="s">
        <v>79</v>
      </c>
      <c r="L203" s="35" t="s">
        <v>67</v>
      </c>
      <c r="M203" s="36" t="s">
        <v>68</v>
      </c>
      <c r="N203" s="36"/>
      <c r="O203" s="35">
        <v>180</v>
      </c>
      <c r="P203" s="4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3" s="333"/>
      <c r="R203" s="333"/>
      <c r="S203" s="333"/>
      <c r="T203" s="334"/>
      <c r="U203" s="37"/>
      <c r="V203" s="37"/>
      <c r="W203" s="38" t="s">
        <v>69</v>
      </c>
      <c r="X203" s="56">
        <v>0</v>
      </c>
      <c r="Y203" s="53">
        <f>IFERROR(IF(X203="","",X203),"")</f>
        <v>0</v>
      </c>
      <c r="Z203" s="39">
        <f>IFERROR(IF(X203="","",X203*0.01788),"")</f>
        <v>0</v>
      </c>
      <c r="AA203" s="65"/>
      <c r="AB203" s="66"/>
      <c r="AC203" s="222" t="s">
        <v>299</v>
      </c>
      <c r="AG203" s="78"/>
      <c r="AJ203" s="82" t="s">
        <v>71</v>
      </c>
      <c r="AK203" s="82">
        <v>1</v>
      </c>
      <c r="BB203" s="223" t="s">
        <v>81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idden="1" x14ac:dyDescent="0.2">
      <c r="A204" s="358"/>
      <c r="B204" s="347"/>
      <c r="C204" s="347"/>
      <c r="D204" s="347"/>
      <c r="E204" s="347"/>
      <c r="F204" s="347"/>
      <c r="G204" s="347"/>
      <c r="H204" s="347"/>
      <c r="I204" s="347"/>
      <c r="J204" s="347"/>
      <c r="K204" s="347"/>
      <c r="L204" s="347"/>
      <c r="M204" s="347"/>
      <c r="N204" s="347"/>
      <c r="O204" s="359"/>
      <c r="P204" s="339" t="s">
        <v>72</v>
      </c>
      <c r="Q204" s="340"/>
      <c r="R204" s="340"/>
      <c r="S204" s="340"/>
      <c r="T204" s="340"/>
      <c r="U204" s="340"/>
      <c r="V204" s="341"/>
      <c r="W204" s="40" t="s">
        <v>69</v>
      </c>
      <c r="X204" s="41">
        <f>IFERROR(SUM(X200:X203),"0")</f>
        <v>0</v>
      </c>
      <c r="Y204" s="41">
        <f>IFERROR(SUM(Y200:Y203),"0")</f>
        <v>0</v>
      </c>
      <c r="Z204" s="41">
        <f>IFERROR(IF(Z200="",0,Z200),"0")+IFERROR(IF(Z201="",0,Z201),"0")+IFERROR(IF(Z202="",0,Z202),"0")+IFERROR(IF(Z203="",0,Z203),"0")</f>
        <v>0</v>
      </c>
      <c r="AA204" s="64"/>
      <c r="AB204" s="64"/>
      <c r="AC204" s="64"/>
    </row>
    <row r="205" spans="1:68" hidden="1" x14ac:dyDescent="0.2">
      <c r="A205" s="347"/>
      <c r="B205" s="347"/>
      <c r="C205" s="347"/>
      <c r="D205" s="347"/>
      <c r="E205" s="347"/>
      <c r="F205" s="347"/>
      <c r="G205" s="347"/>
      <c r="H205" s="347"/>
      <c r="I205" s="347"/>
      <c r="J205" s="347"/>
      <c r="K205" s="347"/>
      <c r="L205" s="347"/>
      <c r="M205" s="347"/>
      <c r="N205" s="347"/>
      <c r="O205" s="359"/>
      <c r="P205" s="339" t="s">
        <v>72</v>
      </c>
      <c r="Q205" s="340"/>
      <c r="R205" s="340"/>
      <c r="S205" s="340"/>
      <c r="T205" s="340"/>
      <c r="U205" s="340"/>
      <c r="V205" s="341"/>
      <c r="W205" s="40" t="s">
        <v>73</v>
      </c>
      <c r="X205" s="41">
        <f>IFERROR(SUMPRODUCT(X200:X203*H200:H203),"0")</f>
        <v>0</v>
      </c>
      <c r="Y205" s="41">
        <f>IFERROR(SUMPRODUCT(Y200:Y203*H200:H203),"0")</f>
        <v>0</v>
      </c>
      <c r="Z205" s="40"/>
      <c r="AA205" s="64"/>
      <c r="AB205" s="64"/>
      <c r="AC205" s="64"/>
    </row>
    <row r="206" spans="1:68" ht="16.5" hidden="1" customHeight="1" x14ac:dyDescent="0.25">
      <c r="A206" s="350" t="s">
        <v>300</v>
      </c>
      <c r="B206" s="347"/>
      <c r="C206" s="347"/>
      <c r="D206" s="347"/>
      <c r="E206" s="347"/>
      <c r="F206" s="347"/>
      <c r="G206" s="347"/>
      <c r="H206" s="347"/>
      <c r="I206" s="347"/>
      <c r="J206" s="347"/>
      <c r="K206" s="347"/>
      <c r="L206" s="347"/>
      <c r="M206" s="347"/>
      <c r="N206" s="347"/>
      <c r="O206" s="347"/>
      <c r="P206" s="347"/>
      <c r="Q206" s="347"/>
      <c r="R206" s="347"/>
      <c r="S206" s="347"/>
      <c r="T206" s="347"/>
      <c r="U206" s="347"/>
      <c r="V206" s="347"/>
      <c r="W206" s="347"/>
      <c r="X206" s="347"/>
      <c r="Y206" s="347"/>
      <c r="Z206" s="347"/>
      <c r="AA206" s="62"/>
      <c r="AB206" s="62"/>
      <c r="AC206" s="62"/>
    </row>
    <row r="207" spans="1:68" ht="14.25" hidden="1" customHeight="1" x14ac:dyDescent="0.25">
      <c r="A207" s="346" t="s">
        <v>63</v>
      </c>
      <c r="B207" s="347"/>
      <c r="C207" s="347"/>
      <c r="D207" s="347"/>
      <c r="E207" s="347"/>
      <c r="F207" s="347"/>
      <c r="G207" s="347"/>
      <c r="H207" s="347"/>
      <c r="I207" s="347"/>
      <c r="J207" s="347"/>
      <c r="K207" s="347"/>
      <c r="L207" s="347"/>
      <c r="M207" s="347"/>
      <c r="N207" s="347"/>
      <c r="O207" s="347"/>
      <c r="P207" s="347"/>
      <c r="Q207" s="347"/>
      <c r="R207" s="347"/>
      <c r="S207" s="347"/>
      <c r="T207" s="347"/>
      <c r="U207" s="347"/>
      <c r="V207" s="347"/>
      <c r="W207" s="347"/>
      <c r="X207" s="347"/>
      <c r="Y207" s="347"/>
      <c r="Z207" s="347"/>
      <c r="AA207" s="63"/>
      <c r="AB207" s="63"/>
      <c r="AC207" s="63"/>
    </row>
    <row r="208" spans="1:68" ht="16.5" hidden="1" customHeight="1" x14ac:dyDescent="0.25">
      <c r="A208" s="60" t="s">
        <v>301</v>
      </c>
      <c r="B208" s="60" t="s">
        <v>302</v>
      </c>
      <c r="C208" s="34">
        <v>4301070948</v>
      </c>
      <c r="D208" s="344">
        <v>4607111037022</v>
      </c>
      <c r="E208" s="345"/>
      <c r="F208" s="59">
        <v>0.7</v>
      </c>
      <c r="G208" s="35">
        <v>8</v>
      </c>
      <c r="H208" s="59">
        <v>5.6</v>
      </c>
      <c r="I208" s="59">
        <v>5.87</v>
      </c>
      <c r="J208" s="35">
        <v>84</v>
      </c>
      <c r="K208" s="35" t="s">
        <v>66</v>
      </c>
      <c r="L208" s="35" t="s">
        <v>67</v>
      </c>
      <c r="M208" s="36" t="s">
        <v>68</v>
      </c>
      <c r="N208" s="36"/>
      <c r="O208" s="35">
        <v>180</v>
      </c>
      <c r="P208" s="42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8" s="333"/>
      <c r="R208" s="333"/>
      <c r="S208" s="333"/>
      <c r="T208" s="334"/>
      <c r="U208" s="37"/>
      <c r="V208" s="37"/>
      <c r="W208" s="38" t="s">
        <v>69</v>
      </c>
      <c r="X208" s="56">
        <v>0</v>
      </c>
      <c r="Y208" s="53">
        <f>IFERROR(IF(X208="","",X208),"")</f>
        <v>0</v>
      </c>
      <c r="Z208" s="39">
        <f>IFERROR(IF(X208="","",X208*0.0155),"")</f>
        <v>0</v>
      </c>
      <c r="AA208" s="65"/>
      <c r="AB208" s="66"/>
      <c r="AC208" s="224" t="s">
        <v>303</v>
      </c>
      <c r="AG208" s="78"/>
      <c r="AJ208" s="82" t="s">
        <v>71</v>
      </c>
      <c r="AK208" s="82">
        <v>1</v>
      </c>
      <c r="BB208" s="225" t="s">
        <v>1</v>
      </c>
      <c r="BM208" s="78">
        <f>IFERROR(X208*I208,"0")</f>
        <v>0</v>
      </c>
      <c r="BN208" s="78">
        <f>IFERROR(Y208*I208,"0")</f>
        <v>0</v>
      </c>
      <c r="BO208" s="78">
        <f>IFERROR(X208/J208,"0")</f>
        <v>0</v>
      </c>
      <c r="BP208" s="78">
        <f>IFERROR(Y208/J208,"0")</f>
        <v>0</v>
      </c>
    </row>
    <row r="209" spans="1:68" ht="27" hidden="1" customHeight="1" x14ac:dyDescent="0.25">
      <c r="A209" s="60" t="s">
        <v>304</v>
      </c>
      <c r="B209" s="60" t="s">
        <v>305</v>
      </c>
      <c r="C209" s="34">
        <v>4301070990</v>
      </c>
      <c r="D209" s="344">
        <v>4607111038494</v>
      </c>
      <c r="E209" s="345"/>
      <c r="F209" s="59">
        <v>0.7</v>
      </c>
      <c r="G209" s="35">
        <v>8</v>
      </c>
      <c r="H209" s="59">
        <v>5.6</v>
      </c>
      <c r="I209" s="59">
        <v>5.87</v>
      </c>
      <c r="J209" s="35">
        <v>84</v>
      </c>
      <c r="K209" s="35" t="s">
        <v>66</v>
      </c>
      <c r="L209" s="35" t="s">
        <v>67</v>
      </c>
      <c r="M209" s="36" t="s">
        <v>68</v>
      </c>
      <c r="N209" s="36"/>
      <c r="O209" s="35">
        <v>180</v>
      </c>
      <c r="P209" s="36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9" s="333"/>
      <c r="R209" s="333"/>
      <c r="S209" s="333"/>
      <c r="T209" s="334"/>
      <c r="U209" s="37"/>
      <c r="V209" s="37"/>
      <c r="W209" s="38" t="s">
        <v>69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/>
      <c r="AB209" s="66"/>
      <c r="AC209" s="226" t="s">
        <v>306</v>
      </c>
      <c r="AG209" s="78"/>
      <c r="AJ209" s="82" t="s">
        <v>71</v>
      </c>
      <c r="AK209" s="82">
        <v>1</v>
      </c>
      <c r="BB209" s="227" t="s">
        <v>1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ht="27" hidden="1" customHeight="1" x14ac:dyDescent="0.25">
      <c r="A210" s="60" t="s">
        <v>307</v>
      </c>
      <c r="B210" s="60" t="s">
        <v>308</v>
      </c>
      <c r="C210" s="34">
        <v>4301070966</v>
      </c>
      <c r="D210" s="344">
        <v>4607111038135</v>
      </c>
      <c r="E210" s="345"/>
      <c r="F210" s="59">
        <v>0.7</v>
      </c>
      <c r="G210" s="35">
        <v>8</v>
      </c>
      <c r="H210" s="59">
        <v>5.6</v>
      </c>
      <c r="I210" s="59">
        <v>5.87</v>
      </c>
      <c r="J210" s="35">
        <v>84</v>
      </c>
      <c r="K210" s="35" t="s">
        <v>66</v>
      </c>
      <c r="L210" s="35" t="s">
        <v>67</v>
      </c>
      <c r="M210" s="36" t="s">
        <v>68</v>
      </c>
      <c r="N210" s="36"/>
      <c r="O210" s="35">
        <v>180</v>
      </c>
      <c r="P210" s="4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0" s="333"/>
      <c r="R210" s="333"/>
      <c r="S210" s="333"/>
      <c r="T210" s="334"/>
      <c r="U210" s="37"/>
      <c r="V210" s="37"/>
      <c r="W210" s="38" t="s">
        <v>69</v>
      </c>
      <c r="X210" s="56">
        <v>0</v>
      </c>
      <c r="Y210" s="53">
        <f>IFERROR(IF(X210="","",X210),"")</f>
        <v>0</v>
      </c>
      <c r="Z210" s="39">
        <f>IFERROR(IF(X210="","",X210*0.0155),"")</f>
        <v>0</v>
      </c>
      <c r="AA210" s="65"/>
      <c r="AB210" s="66"/>
      <c r="AC210" s="228" t="s">
        <v>309</v>
      </c>
      <c r="AG210" s="78"/>
      <c r="AJ210" s="82" t="s">
        <v>71</v>
      </c>
      <c r="AK210" s="82">
        <v>1</v>
      </c>
      <c r="BB210" s="229" t="s">
        <v>1</v>
      </c>
      <c r="BM210" s="78">
        <f>IFERROR(X210*I210,"0")</f>
        <v>0</v>
      </c>
      <c r="BN210" s="78">
        <f>IFERROR(Y210*I210,"0")</f>
        <v>0</v>
      </c>
      <c r="BO210" s="78">
        <f>IFERROR(X210/J210,"0")</f>
        <v>0</v>
      </c>
      <c r="BP210" s="78">
        <f>IFERROR(Y210/J210,"0")</f>
        <v>0</v>
      </c>
    </row>
    <row r="211" spans="1:68" hidden="1" x14ac:dyDescent="0.2">
      <c r="A211" s="358"/>
      <c r="B211" s="347"/>
      <c r="C211" s="347"/>
      <c r="D211" s="347"/>
      <c r="E211" s="347"/>
      <c r="F211" s="347"/>
      <c r="G211" s="347"/>
      <c r="H211" s="347"/>
      <c r="I211" s="347"/>
      <c r="J211" s="347"/>
      <c r="K211" s="347"/>
      <c r="L211" s="347"/>
      <c r="M211" s="347"/>
      <c r="N211" s="347"/>
      <c r="O211" s="359"/>
      <c r="P211" s="339" t="s">
        <v>72</v>
      </c>
      <c r="Q211" s="340"/>
      <c r="R211" s="340"/>
      <c r="S211" s="340"/>
      <c r="T211" s="340"/>
      <c r="U211" s="340"/>
      <c r="V211" s="341"/>
      <c r="W211" s="40" t="s">
        <v>69</v>
      </c>
      <c r="X211" s="41">
        <f>IFERROR(SUM(X208:X210),"0")</f>
        <v>0</v>
      </c>
      <c r="Y211" s="41">
        <f>IFERROR(SUM(Y208:Y210),"0")</f>
        <v>0</v>
      </c>
      <c r="Z211" s="41">
        <f>IFERROR(IF(Z208="",0,Z208),"0")+IFERROR(IF(Z209="",0,Z209),"0")+IFERROR(IF(Z210="",0,Z210),"0")</f>
        <v>0</v>
      </c>
      <c r="AA211" s="64"/>
      <c r="AB211" s="64"/>
      <c r="AC211" s="64"/>
    </row>
    <row r="212" spans="1:68" hidden="1" x14ac:dyDescent="0.2">
      <c r="A212" s="347"/>
      <c r="B212" s="347"/>
      <c r="C212" s="347"/>
      <c r="D212" s="347"/>
      <c r="E212" s="347"/>
      <c r="F212" s="347"/>
      <c r="G212" s="347"/>
      <c r="H212" s="347"/>
      <c r="I212" s="347"/>
      <c r="J212" s="347"/>
      <c r="K212" s="347"/>
      <c r="L212" s="347"/>
      <c r="M212" s="347"/>
      <c r="N212" s="347"/>
      <c r="O212" s="359"/>
      <c r="P212" s="339" t="s">
        <v>72</v>
      </c>
      <c r="Q212" s="340"/>
      <c r="R212" s="340"/>
      <c r="S212" s="340"/>
      <c r="T212" s="340"/>
      <c r="U212" s="340"/>
      <c r="V212" s="341"/>
      <c r="W212" s="40" t="s">
        <v>73</v>
      </c>
      <c r="X212" s="41">
        <f>IFERROR(SUMPRODUCT(X208:X210*H208:H210),"0")</f>
        <v>0</v>
      </c>
      <c r="Y212" s="41">
        <f>IFERROR(SUMPRODUCT(Y208:Y210*H208:H210),"0")</f>
        <v>0</v>
      </c>
      <c r="Z212" s="40"/>
      <c r="AA212" s="64"/>
      <c r="AB212" s="64"/>
      <c r="AC212" s="64"/>
    </row>
    <row r="213" spans="1:68" ht="16.5" hidden="1" customHeight="1" x14ac:dyDescent="0.25">
      <c r="A213" s="350" t="s">
        <v>310</v>
      </c>
      <c r="B213" s="347"/>
      <c r="C213" s="347"/>
      <c r="D213" s="347"/>
      <c r="E213" s="347"/>
      <c r="F213" s="347"/>
      <c r="G213" s="347"/>
      <c r="H213" s="347"/>
      <c r="I213" s="347"/>
      <c r="J213" s="347"/>
      <c r="K213" s="347"/>
      <c r="L213" s="347"/>
      <c r="M213" s="347"/>
      <c r="N213" s="347"/>
      <c r="O213" s="347"/>
      <c r="P213" s="347"/>
      <c r="Q213" s="347"/>
      <c r="R213" s="347"/>
      <c r="S213" s="347"/>
      <c r="T213" s="347"/>
      <c r="U213" s="347"/>
      <c r="V213" s="347"/>
      <c r="W213" s="347"/>
      <c r="X213" s="347"/>
      <c r="Y213" s="347"/>
      <c r="Z213" s="347"/>
      <c r="AA213" s="62"/>
      <c r="AB213" s="62"/>
      <c r="AC213" s="62"/>
    </row>
    <row r="214" spans="1:68" ht="14.25" hidden="1" customHeight="1" x14ac:dyDescent="0.25">
      <c r="A214" s="346" t="s">
        <v>63</v>
      </c>
      <c r="B214" s="347"/>
      <c r="C214" s="347"/>
      <c r="D214" s="347"/>
      <c r="E214" s="347"/>
      <c r="F214" s="347"/>
      <c r="G214" s="347"/>
      <c r="H214" s="347"/>
      <c r="I214" s="347"/>
      <c r="J214" s="347"/>
      <c r="K214" s="347"/>
      <c r="L214" s="347"/>
      <c r="M214" s="347"/>
      <c r="N214" s="347"/>
      <c r="O214" s="347"/>
      <c r="P214" s="347"/>
      <c r="Q214" s="347"/>
      <c r="R214" s="347"/>
      <c r="S214" s="347"/>
      <c r="T214" s="347"/>
      <c r="U214" s="347"/>
      <c r="V214" s="347"/>
      <c r="W214" s="347"/>
      <c r="X214" s="347"/>
      <c r="Y214" s="347"/>
      <c r="Z214" s="347"/>
      <c r="AA214" s="63"/>
      <c r="AB214" s="63"/>
      <c r="AC214" s="63"/>
    </row>
    <row r="215" spans="1:68" ht="27" hidden="1" customHeight="1" x14ac:dyDescent="0.25">
      <c r="A215" s="60" t="s">
        <v>311</v>
      </c>
      <c r="B215" s="60" t="s">
        <v>312</v>
      </c>
      <c r="C215" s="34">
        <v>4301070996</v>
      </c>
      <c r="D215" s="344">
        <v>4607111038654</v>
      </c>
      <c r="E215" s="345"/>
      <c r="F215" s="59">
        <v>0.4</v>
      </c>
      <c r="G215" s="35">
        <v>16</v>
      </c>
      <c r="H215" s="59">
        <v>6.4</v>
      </c>
      <c r="I215" s="59">
        <v>6.63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7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5" s="333"/>
      <c r="R215" s="333"/>
      <c r="S215" s="333"/>
      <c r="T215" s="334"/>
      <c r="U215" s="37"/>
      <c r="V215" s="37"/>
      <c r="W215" s="38" t="s">
        <v>69</v>
      </c>
      <c r="X215" s="56">
        <v>0</v>
      </c>
      <c r="Y215" s="53">
        <f t="shared" ref="Y215:Y220" si="18">IFERROR(IF(X215="","",X215),"")</f>
        <v>0</v>
      </c>
      <c r="Z215" s="39">
        <f t="shared" ref="Z215:Z220" si="19">IFERROR(IF(X215="","",X215*0.0155),"")</f>
        <v>0</v>
      </c>
      <c r="AA215" s="65"/>
      <c r="AB215" s="66"/>
      <c r="AC215" s="230" t="s">
        <v>313</v>
      </c>
      <c r="AG215" s="78"/>
      <c r="AJ215" s="82" t="s">
        <v>71</v>
      </c>
      <c r="AK215" s="82">
        <v>1</v>
      </c>
      <c r="BB215" s="231" t="s">
        <v>1</v>
      </c>
      <c r="BM215" s="78">
        <f t="shared" ref="BM215:BM220" si="20">IFERROR(X215*I215,"0")</f>
        <v>0</v>
      </c>
      <c r="BN215" s="78">
        <f t="shared" ref="BN215:BN220" si="21">IFERROR(Y215*I215,"0")</f>
        <v>0</v>
      </c>
      <c r="BO215" s="78">
        <f t="shared" ref="BO215:BO220" si="22">IFERROR(X215/J215,"0")</f>
        <v>0</v>
      </c>
      <c r="BP215" s="78">
        <f t="shared" ref="BP215:BP220" si="23">IFERROR(Y215/J215,"0")</f>
        <v>0</v>
      </c>
    </row>
    <row r="216" spans="1:68" ht="27" hidden="1" customHeight="1" x14ac:dyDescent="0.25">
      <c r="A216" s="60" t="s">
        <v>314</v>
      </c>
      <c r="B216" s="60" t="s">
        <v>315</v>
      </c>
      <c r="C216" s="34">
        <v>4301070997</v>
      </c>
      <c r="D216" s="344">
        <v>4607111038586</v>
      </c>
      <c r="E216" s="345"/>
      <c r="F216" s="59">
        <v>0.7</v>
      </c>
      <c r="G216" s="35">
        <v>8</v>
      </c>
      <c r="H216" s="59">
        <v>5.6</v>
      </c>
      <c r="I216" s="59">
        <v>5.83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6" s="333"/>
      <c r="R216" s="333"/>
      <c r="S216" s="333"/>
      <c r="T216" s="334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2" t="s">
        <v>313</v>
      </c>
      <c r="AG216" s="78"/>
      <c r="AJ216" s="82" t="s">
        <v>71</v>
      </c>
      <c r="AK216" s="82">
        <v>1</v>
      </c>
      <c r="BB216" s="233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316</v>
      </c>
      <c r="B217" s="60" t="s">
        <v>317</v>
      </c>
      <c r="C217" s="34">
        <v>4301070962</v>
      </c>
      <c r="D217" s="344">
        <v>4607111038609</v>
      </c>
      <c r="E217" s="345"/>
      <c r="F217" s="59">
        <v>0.4</v>
      </c>
      <c r="G217" s="35">
        <v>16</v>
      </c>
      <c r="H217" s="59">
        <v>6.4</v>
      </c>
      <c r="I217" s="59">
        <v>6.71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9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7" s="333"/>
      <c r="R217" s="333"/>
      <c r="S217" s="333"/>
      <c r="T217" s="334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34" t="s">
        <v>318</v>
      </c>
      <c r="AG217" s="78"/>
      <c r="AJ217" s="82" t="s">
        <v>71</v>
      </c>
      <c r="AK217" s="82">
        <v>1</v>
      </c>
      <c r="BB217" s="235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t="27" hidden="1" customHeight="1" x14ac:dyDescent="0.25">
      <c r="A218" s="60" t="s">
        <v>319</v>
      </c>
      <c r="B218" s="60" t="s">
        <v>320</v>
      </c>
      <c r="C218" s="34">
        <v>4301070963</v>
      </c>
      <c r="D218" s="344">
        <v>4607111038630</v>
      </c>
      <c r="E218" s="345"/>
      <c r="F218" s="59">
        <v>0.7</v>
      </c>
      <c r="G218" s="35">
        <v>8</v>
      </c>
      <c r="H218" s="59">
        <v>5.6</v>
      </c>
      <c r="I218" s="59">
        <v>5.87</v>
      </c>
      <c r="J218" s="35">
        <v>84</v>
      </c>
      <c r="K218" s="35" t="s">
        <v>66</v>
      </c>
      <c r="L218" s="35" t="s">
        <v>67</v>
      </c>
      <c r="M218" s="36" t="s">
        <v>68</v>
      </c>
      <c r="N218" s="36"/>
      <c r="O218" s="35">
        <v>180</v>
      </c>
      <c r="P218" s="53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8" s="333"/>
      <c r="R218" s="333"/>
      <c r="S218" s="333"/>
      <c r="T218" s="334"/>
      <c r="U218" s="37"/>
      <c r="V218" s="37"/>
      <c r="W218" s="38" t="s">
        <v>69</v>
      </c>
      <c r="X218" s="56">
        <v>0</v>
      </c>
      <c r="Y218" s="53">
        <f t="shared" si="18"/>
        <v>0</v>
      </c>
      <c r="Z218" s="39">
        <f t="shared" si="19"/>
        <v>0</v>
      </c>
      <c r="AA218" s="65"/>
      <c r="AB218" s="66"/>
      <c r="AC218" s="236" t="s">
        <v>318</v>
      </c>
      <c r="AG218" s="78"/>
      <c r="AJ218" s="82" t="s">
        <v>71</v>
      </c>
      <c r="AK218" s="82">
        <v>1</v>
      </c>
      <c r="BB218" s="237" t="s">
        <v>1</v>
      </c>
      <c r="BM218" s="78">
        <f t="shared" si="20"/>
        <v>0</v>
      </c>
      <c r="BN218" s="78">
        <f t="shared" si="21"/>
        <v>0</v>
      </c>
      <c r="BO218" s="78">
        <f t="shared" si="22"/>
        <v>0</v>
      </c>
      <c r="BP218" s="78">
        <f t="shared" si="23"/>
        <v>0</v>
      </c>
    </row>
    <row r="219" spans="1:68" ht="27" hidden="1" customHeight="1" x14ac:dyDescent="0.25">
      <c r="A219" s="60" t="s">
        <v>321</v>
      </c>
      <c r="B219" s="60" t="s">
        <v>322</v>
      </c>
      <c r="C219" s="34">
        <v>4301070959</v>
      </c>
      <c r="D219" s="344">
        <v>4607111038616</v>
      </c>
      <c r="E219" s="345"/>
      <c r="F219" s="59">
        <v>0.4</v>
      </c>
      <c r="G219" s="35">
        <v>16</v>
      </c>
      <c r="H219" s="59">
        <v>6.4</v>
      </c>
      <c r="I219" s="59">
        <v>6.71</v>
      </c>
      <c r="J219" s="35">
        <v>84</v>
      </c>
      <c r="K219" s="35" t="s">
        <v>66</v>
      </c>
      <c r="L219" s="35" t="s">
        <v>67</v>
      </c>
      <c r="M219" s="36" t="s">
        <v>68</v>
      </c>
      <c r="N219" s="36"/>
      <c r="O219" s="35">
        <v>180</v>
      </c>
      <c r="P219" s="43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9" s="333"/>
      <c r="R219" s="333"/>
      <c r="S219" s="333"/>
      <c r="T219" s="334"/>
      <c r="U219" s="37"/>
      <c r="V219" s="37"/>
      <c r="W219" s="38" t="s">
        <v>69</v>
      </c>
      <c r="X219" s="56">
        <v>0</v>
      </c>
      <c r="Y219" s="53">
        <f t="shared" si="18"/>
        <v>0</v>
      </c>
      <c r="Z219" s="39">
        <f t="shared" si="19"/>
        <v>0</v>
      </c>
      <c r="AA219" s="65"/>
      <c r="AB219" s="66"/>
      <c r="AC219" s="238" t="s">
        <v>313</v>
      </c>
      <c r="AG219" s="78"/>
      <c r="AJ219" s="82" t="s">
        <v>71</v>
      </c>
      <c r="AK219" s="82">
        <v>1</v>
      </c>
      <c r="BB219" s="239" t="s">
        <v>1</v>
      </c>
      <c r="BM219" s="78">
        <f t="shared" si="20"/>
        <v>0</v>
      </c>
      <c r="BN219" s="78">
        <f t="shared" si="21"/>
        <v>0</v>
      </c>
      <c r="BO219" s="78">
        <f t="shared" si="22"/>
        <v>0</v>
      </c>
      <c r="BP219" s="78">
        <f t="shared" si="23"/>
        <v>0</v>
      </c>
    </row>
    <row r="220" spans="1:68" ht="27" hidden="1" customHeight="1" x14ac:dyDescent="0.25">
      <c r="A220" s="60" t="s">
        <v>323</v>
      </c>
      <c r="B220" s="60" t="s">
        <v>324</v>
      </c>
      <c r="C220" s="34">
        <v>4301070960</v>
      </c>
      <c r="D220" s="344">
        <v>4607111038623</v>
      </c>
      <c r="E220" s="345"/>
      <c r="F220" s="59">
        <v>0.7</v>
      </c>
      <c r="G220" s="35">
        <v>8</v>
      </c>
      <c r="H220" s="59">
        <v>5.6</v>
      </c>
      <c r="I220" s="59">
        <v>5.87</v>
      </c>
      <c r="J220" s="35">
        <v>84</v>
      </c>
      <c r="K220" s="35" t="s">
        <v>66</v>
      </c>
      <c r="L220" s="35" t="s">
        <v>67</v>
      </c>
      <c r="M220" s="36" t="s">
        <v>68</v>
      </c>
      <c r="N220" s="36"/>
      <c r="O220" s="35">
        <v>180</v>
      </c>
      <c r="P220" s="3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0" s="333"/>
      <c r="R220" s="333"/>
      <c r="S220" s="333"/>
      <c r="T220" s="334"/>
      <c r="U220" s="37"/>
      <c r="V220" s="37"/>
      <c r="W220" s="38" t="s">
        <v>69</v>
      </c>
      <c r="X220" s="56">
        <v>0</v>
      </c>
      <c r="Y220" s="53">
        <f t="shared" si="18"/>
        <v>0</v>
      </c>
      <c r="Z220" s="39">
        <f t="shared" si="19"/>
        <v>0</v>
      </c>
      <c r="AA220" s="65"/>
      <c r="AB220" s="66"/>
      <c r="AC220" s="240" t="s">
        <v>313</v>
      </c>
      <c r="AG220" s="78"/>
      <c r="AJ220" s="82" t="s">
        <v>71</v>
      </c>
      <c r="AK220" s="82">
        <v>1</v>
      </c>
      <c r="BB220" s="241" t="s">
        <v>1</v>
      </c>
      <c r="BM220" s="78">
        <f t="shared" si="20"/>
        <v>0</v>
      </c>
      <c r="BN220" s="78">
        <f t="shared" si="21"/>
        <v>0</v>
      </c>
      <c r="BO220" s="78">
        <f t="shared" si="22"/>
        <v>0</v>
      </c>
      <c r="BP220" s="78">
        <f t="shared" si="23"/>
        <v>0</v>
      </c>
    </row>
    <row r="221" spans="1:68" hidden="1" x14ac:dyDescent="0.2">
      <c r="A221" s="358"/>
      <c r="B221" s="347"/>
      <c r="C221" s="347"/>
      <c r="D221" s="347"/>
      <c r="E221" s="347"/>
      <c r="F221" s="347"/>
      <c r="G221" s="347"/>
      <c r="H221" s="347"/>
      <c r="I221" s="347"/>
      <c r="J221" s="347"/>
      <c r="K221" s="347"/>
      <c r="L221" s="347"/>
      <c r="M221" s="347"/>
      <c r="N221" s="347"/>
      <c r="O221" s="359"/>
      <c r="P221" s="339" t="s">
        <v>72</v>
      </c>
      <c r="Q221" s="340"/>
      <c r="R221" s="340"/>
      <c r="S221" s="340"/>
      <c r="T221" s="340"/>
      <c r="U221" s="340"/>
      <c r="V221" s="341"/>
      <c r="W221" s="40" t="s">
        <v>69</v>
      </c>
      <c r="X221" s="41">
        <f>IFERROR(SUM(X215:X220),"0")</f>
        <v>0</v>
      </c>
      <c r="Y221" s="41">
        <f>IFERROR(SUM(Y215:Y220),"0")</f>
        <v>0</v>
      </c>
      <c r="Z221" s="41">
        <f>IFERROR(IF(Z215="",0,Z215),"0")+IFERROR(IF(Z216="",0,Z216),"0")+IFERROR(IF(Z217="",0,Z217),"0")+IFERROR(IF(Z218="",0,Z218),"0")+IFERROR(IF(Z219="",0,Z219),"0")+IFERROR(IF(Z220="",0,Z220),"0")</f>
        <v>0</v>
      </c>
      <c r="AA221" s="64"/>
      <c r="AB221" s="64"/>
      <c r="AC221" s="64"/>
    </row>
    <row r="222" spans="1:68" hidden="1" x14ac:dyDescent="0.2">
      <c r="A222" s="347"/>
      <c r="B222" s="347"/>
      <c r="C222" s="347"/>
      <c r="D222" s="347"/>
      <c r="E222" s="347"/>
      <c r="F222" s="347"/>
      <c r="G222" s="347"/>
      <c r="H222" s="347"/>
      <c r="I222" s="347"/>
      <c r="J222" s="347"/>
      <c r="K222" s="347"/>
      <c r="L222" s="347"/>
      <c r="M222" s="347"/>
      <c r="N222" s="347"/>
      <c r="O222" s="359"/>
      <c r="P222" s="339" t="s">
        <v>72</v>
      </c>
      <c r="Q222" s="340"/>
      <c r="R222" s="340"/>
      <c r="S222" s="340"/>
      <c r="T222" s="340"/>
      <c r="U222" s="340"/>
      <c r="V222" s="341"/>
      <c r="W222" s="40" t="s">
        <v>73</v>
      </c>
      <c r="X222" s="41">
        <f>IFERROR(SUMPRODUCT(X215:X220*H215:H220),"0")</f>
        <v>0</v>
      </c>
      <c r="Y222" s="41">
        <f>IFERROR(SUMPRODUCT(Y215:Y220*H215:H220),"0")</f>
        <v>0</v>
      </c>
      <c r="Z222" s="40"/>
      <c r="AA222" s="64"/>
      <c r="AB222" s="64"/>
      <c r="AC222" s="64"/>
    </row>
    <row r="223" spans="1:68" ht="16.5" hidden="1" customHeight="1" x14ac:dyDescent="0.25">
      <c r="A223" s="350" t="s">
        <v>325</v>
      </c>
      <c r="B223" s="347"/>
      <c r="C223" s="347"/>
      <c r="D223" s="347"/>
      <c r="E223" s="347"/>
      <c r="F223" s="347"/>
      <c r="G223" s="347"/>
      <c r="H223" s="347"/>
      <c r="I223" s="347"/>
      <c r="J223" s="347"/>
      <c r="K223" s="347"/>
      <c r="L223" s="347"/>
      <c r="M223" s="347"/>
      <c r="N223" s="347"/>
      <c r="O223" s="347"/>
      <c r="P223" s="347"/>
      <c r="Q223" s="347"/>
      <c r="R223" s="347"/>
      <c r="S223" s="347"/>
      <c r="T223" s="347"/>
      <c r="U223" s="347"/>
      <c r="V223" s="347"/>
      <c r="W223" s="347"/>
      <c r="X223" s="347"/>
      <c r="Y223" s="347"/>
      <c r="Z223" s="347"/>
      <c r="AA223" s="62"/>
      <c r="AB223" s="62"/>
      <c r="AC223" s="62"/>
    </row>
    <row r="224" spans="1:68" ht="14.25" hidden="1" customHeight="1" x14ac:dyDescent="0.25">
      <c r="A224" s="346" t="s">
        <v>63</v>
      </c>
      <c r="B224" s="347"/>
      <c r="C224" s="347"/>
      <c r="D224" s="347"/>
      <c r="E224" s="347"/>
      <c r="F224" s="347"/>
      <c r="G224" s="347"/>
      <c r="H224" s="347"/>
      <c r="I224" s="347"/>
      <c r="J224" s="347"/>
      <c r="K224" s="347"/>
      <c r="L224" s="347"/>
      <c r="M224" s="347"/>
      <c r="N224" s="347"/>
      <c r="O224" s="347"/>
      <c r="P224" s="347"/>
      <c r="Q224" s="347"/>
      <c r="R224" s="347"/>
      <c r="S224" s="347"/>
      <c r="T224" s="347"/>
      <c r="U224" s="347"/>
      <c r="V224" s="347"/>
      <c r="W224" s="347"/>
      <c r="X224" s="347"/>
      <c r="Y224" s="347"/>
      <c r="Z224" s="347"/>
      <c r="AA224" s="63"/>
      <c r="AB224" s="63"/>
      <c r="AC224" s="63"/>
    </row>
    <row r="225" spans="1:68" ht="27" hidden="1" customHeight="1" x14ac:dyDescent="0.25">
      <c r="A225" s="60" t="s">
        <v>326</v>
      </c>
      <c r="B225" s="60" t="s">
        <v>327</v>
      </c>
      <c r="C225" s="34">
        <v>4301070917</v>
      </c>
      <c r="D225" s="344">
        <v>4607111035912</v>
      </c>
      <c r="E225" s="345"/>
      <c r="F225" s="59">
        <v>0.43</v>
      </c>
      <c r="G225" s="35">
        <v>16</v>
      </c>
      <c r="H225" s="59">
        <v>6.88</v>
      </c>
      <c r="I225" s="59">
        <v>7.19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5" s="333"/>
      <c r="R225" s="333"/>
      <c r="S225" s="333"/>
      <c r="T225" s="334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2" t="s">
        <v>328</v>
      </c>
      <c r="AG225" s="78"/>
      <c r="AJ225" s="82" t="s">
        <v>71</v>
      </c>
      <c r="AK225" s="82">
        <v>1</v>
      </c>
      <c r="BB225" s="243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27" hidden="1" customHeight="1" x14ac:dyDescent="0.25">
      <c r="A226" s="60" t="s">
        <v>329</v>
      </c>
      <c r="B226" s="60" t="s">
        <v>330</v>
      </c>
      <c r="C226" s="34">
        <v>4301070920</v>
      </c>
      <c r="D226" s="344">
        <v>4607111035929</v>
      </c>
      <c r="E226" s="345"/>
      <c r="F226" s="59">
        <v>0.9</v>
      </c>
      <c r="G226" s="35">
        <v>8</v>
      </c>
      <c r="H226" s="59">
        <v>7.2</v>
      </c>
      <c r="I226" s="59">
        <v>7.47</v>
      </c>
      <c r="J226" s="35">
        <v>84</v>
      </c>
      <c r="K226" s="35" t="s">
        <v>66</v>
      </c>
      <c r="L226" s="35" t="s">
        <v>67</v>
      </c>
      <c r="M226" s="36" t="s">
        <v>68</v>
      </c>
      <c r="N226" s="36"/>
      <c r="O226" s="35">
        <v>180</v>
      </c>
      <c r="P226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6" s="333"/>
      <c r="R226" s="333"/>
      <c r="S226" s="333"/>
      <c r="T226" s="334"/>
      <c r="U226" s="37"/>
      <c r="V226" s="37"/>
      <c r="W226" s="38" t="s">
        <v>69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/>
      <c r="AB226" s="66"/>
      <c r="AC226" s="244" t="s">
        <v>328</v>
      </c>
      <c r="AG226" s="78"/>
      <c r="AJ226" s="82" t="s">
        <v>71</v>
      </c>
      <c r="AK226" s="82">
        <v>1</v>
      </c>
      <c r="BB226" s="245" t="s">
        <v>1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ht="27" hidden="1" customHeight="1" x14ac:dyDescent="0.25">
      <c r="A227" s="60" t="s">
        <v>331</v>
      </c>
      <c r="B227" s="60" t="s">
        <v>332</v>
      </c>
      <c r="C227" s="34">
        <v>4301070915</v>
      </c>
      <c r="D227" s="344">
        <v>4607111035882</v>
      </c>
      <c r="E227" s="345"/>
      <c r="F227" s="59">
        <v>0.43</v>
      </c>
      <c r="G227" s="35">
        <v>16</v>
      </c>
      <c r="H227" s="59">
        <v>6.88</v>
      </c>
      <c r="I227" s="59">
        <v>7.19</v>
      </c>
      <c r="J227" s="35">
        <v>84</v>
      </c>
      <c r="K227" s="35" t="s">
        <v>66</v>
      </c>
      <c r="L227" s="35" t="s">
        <v>67</v>
      </c>
      <c r="M227" s="36" t="s">
        <v>68</v>
      </c>
      <c r="N227" s="36"/>
      <c r="O227" s="35">
        <v>180</v>
      </c>
      <c r="P227" s="48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7" s="333"/>
      <c r="R227" s="333"/>
      <c r="S227" s="333"/>
      <c r="T227" s="334"/>
      <c r="U227" s="37"/>
      <c r="V227" s="37"/>
      <c r="W227" s="38" t="s">
        <v>69</v>
      </c>
      <c r="X227" s="56">
        <v>0</v>
      </c>
      <c r="Y227" s="53">
        <f>IFERROR(IF(X227="","",X227),"")</f>
        <v>0</v>
      </c>
      <c r="Z227" s="39">
        <f>IFERROR(IF(X227="","",X227*0.0155),"")</f>
        <v>0</v>
      </c>
      <c r="AA227" s="65"/>
      <c r="AB227" s="66"/>
      <c r="AC227" s="246" t="s">
        <v>333</v>
      </c>
      <c r="AG227" s="78"/>
      <c r="AJ227" s="82" t="s">
        <v>71</v>
      </c>
      <c r="AK227" s="82">
        <v>1</v>
      </c>
      <c r="BB227" s="247" t="s">
        <v>1</v>
      </c>
      <c r="BM227" s="78">
        <f>IFERROR(X227*I227,"0")</f>
        <v>0</v>
      </c>
      <c r="BN227" s="78">
        <f>IFERROR(Y227*I227,"0")</f>
        <v>0</v>
      </c>
      <c r="BO227" s="78">
        <f>IFERROR(X227/J227,"0")</f>
        <v>0</v>
      </c>
      <c r="BP227" s="78">
        <f>IFERROR(Y227/J227,"0")</f>
        <v>0</v>
      </c>
    </row>
    <row r="228" spans="1:68" ht="27" customHeight="1" x14ac:dyDescent="0.25">
      <c r="A228" s="60" t="s">
        <v>334</v>
      </c>
      <c r="B228" s="60" t="s">
        <v>335</v>
      </c>
      <c r="C228" s="34">
        <v>4301070921</v>
      </c>
      <c r="D228" s="344">
        <v>4607111035905</v>
      </c>
      <c r="E228" s="345"/>
      <c r="F228" s="59">
        <v>0.9</v>
      </c>
      <c r="G228" s="35">
        <v>8</v>
      </c>
      <c r="H228" s="59">
        <v>7.2</v>
      </c>
      <c r="I228" s="59">
        <v>7.47</v>
      </c>
      <c r="J228" s="35">
        <v>84</v>
      </c>
      <c r="K228" s="35" t="s">
        <v>66</v>
      </c>
      <c r="L228" s="35" t="s">
        <v>67</v>
      </c>
      <c r="M228" s="36" t="s">
        <v>68</v>
      </c>
      <c r="N228" s="36"/>
      <c r="O228" s="35">
        <v>180</v>
      </c>
      <c r="P228" s="53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8" s="333"/>
      <c r="R228" s="333"/>
      <c r="S228" s="333"/>
      <c r="T228" s="334"/>
      <c r="U228" s="37"/>
      <c r="V228" s="37"/>
      <c r="W228" s="38" t="s">
        <v>69</v>
      </c>
      <c r="X228" s="56">
        <v>12</v>
      </c>
      <c r="Y228" s="53">
        <f>IFERROR(IF(X228="","",X228),"")</f>
        <v>12</v>
      </c>
      <c r="Z228" s="39">
        <f>IFERROR(IF(X228="","",X228*0.0155),"")</f>
        <v>0.186</v>
      </c>
      <c r="AA228" s="65"/>
      <c r="AB228" s="66"/>
      <c r="AC228" s="248" t="s">
        <v>333</v>
      </c>
      <c r="AG228" s="78"/>
      <c r="AJ228" s="82" t="s">
        <v>71</v>
      </c>
      <c r="AK228" s="82">
        <v>1</v>
      </c>
      <c r="BB228" s="249" t="s">
        <v>1</v>
      </c>
      <c r="BM228" s="78">
        <f>IFERROR(X228*I228,"0")</f>
        <v>89.64</v>
      </c>
      <c r="BN228" s="78">
        <f>IFERROR(Y228*I228,"0")</f>
        <v>89.64</v>
      </c>
      <c r="BO228" s="78">
        <f>IFERROR(X228/J228,"0")</f>
        <v>0.14285714285714285</v>
      </c>
      <c r="BP228" s="78">
        <f>IFERROR(Y228/J228,"0")</f>
        <v>0.14285714285714285</v>
      </c>
    </row>
    <row r="229" spans="1:68" x14ac:dyDescent="0.2">
      <c r="A229" s="358"/>
      <c r="B229" s="347"/>
      <c r="C229" s="347"/>
      <c r="D229" s="347"/>
      <c r="E229" s="347"/>
      <c r="F229" s="347"/>
      <c r="G229" s="347"/>
      <c r="H229" s="347"/>
      <c r="I229" s="347"/>
      <c r="J229" s="347"/>
      <c r="K229" s="347"/>
      <c r="L229" s="347"/>
      <c r="M229" s="347"/>
      <c r="N229" s="347"/>
      <c r="O229" s="359"/>
      <c r="P229" s="339" t="s">
        <v>72</v>
      </c>
      <c r="Q229" s="340"/>
      <c r="R229" s="340"/>
      <c r="S229" s="340"/>
      <c r="T229" s="340"/>
      <c r="U229" s="340"/>
      <c r="V229" s="341"/>
      <c r="W229" s="40" t="s">
        <v>69</v>
      </c>
      <c r="X229" s="41">
        <f>IFERROR(SUM(X225:X228),"0")</f>
        <v>12</v>
      </c>
      <c r="Y229" s="41">
        <f>IFERROR(SUM(Y225:Y228),"0")</f>
        <v>12</v>
      </c>
      <c r="Z229" s="41">
        <f>IFERROR(IF(Z225="",0,Z225),"0")+IFERROR(IF(Z226="",0,Z226),"0")+IFERROR(IF(Z227="",0,Z227),"0")+IFERROR(IF(Z228="",0,Z228),"0")</f>
        <v>0.186</v>
      </c>
      <c r="AA229" s="64"/>
      <c r="AB229" s="64"/>
      <c r="AC229" s="64"/>
    </row>
    <row r="230" spans="1:68" x14ac:dyDescent="0.2">
      <c r="A230" s="347"/>
      <c r="B230" s="347"/>
      <c r="C230" s="347"/>
      <c r="D230" s="347"/>
      <c r="E230" s="347"/>
      <c r="F230" s="347"/>
      <c r="G230" s="347"/>
      <c r="H230" s="347"/>
      <c r="I230" s="347"/>
      <c r="J230" s="347"/>
      <c r="K230" s="347"/>
      <c r="L230" s="347"/>
      <c r="M230" s="347"/>
      <c r="N230" s="347"/>
      <c r="O230" s="359"/>
      <c r="P230" s="339" t="s">
        <v>72</v>
      </c>
      <c r="Q230" s="340"/>
      <c r="R230" s="340"/>
      <c r="S230" s="340"/>
      <c r="T230" s="340"/>
      <c r="U230" s="340"/>
      <c r="V230" s="341"/>
      <c r="W230" s="40" t="s">
        <v>73</v>
      </c>
      <c r="X230" s="41">
        <f>IFERROR(SUMPRODUCT(X225:X228*H225:H228),"0")</f>
        <v>86.4</v>
      </c>
      <c r="Y230" s="41">
        <f>IFERROR(SUMPRODUCT(Y225:Y228*H225:H228),"0")</f>
        <v>86.4</v>
      </c>
      <c r="Z230" s="40"/>
      <c r="AA230" s="64"/>
      <c r="AB230" s="64"/>
      <c r="AC230" s="64"/>
    </row>
    <row r="231" spans="1:68" ht="16.5" hidden="1" customHeight="1" x14ac:dyDescent="0.25">
      <c r="A231" s="350" t="s">
        <v>336</v>
      </c>
      <c r="B231" s="347"/>
      <c r="C231" s="347"/>
      <c r="D231" s="347"/>
      <c r="E231" s="347"/>
      <c r="F231" s="347"/>
      <c r="G231" s="347"/>
      <c r="H231" s="347"/>
      <c r="I231" s="347"/>
      <c r="J231" s="347"/>
      <c r="K231" s="347"/>
      <c r="L231" s="347"/>
      <c r="M231" s="347"/>
      <c r="N231" s="347"/>
      <c r="O231" s="347"/>
      <c r="P231" s="347"/>
      <c r="Q231" s="347"/>
      <c r="R231" s="347"/>
      <c r="S231" s="347"/>
      <c r="T231" s="347"/>
      <c r="U231" s="347"/>
      <c r="V231" s="347"/>
      <c r="W231" s="347"/>
      <c r="X231" s="347"/>
      <c r="Y231" s="347"/>
      <c r="Z231" s="347"/>
      <c r="AA231" s="62"/>
      <c r="AB231" s="62"/>
      <c r="AC231" s="62"/>
    </row>
    <row r="232" spans="1:68" ht="14.25" hidden="1" customHeight="1" x14ac:dyDescent="0.25">
      <c r="A232" s="346" t="s">
        <v>63</v>
      </c>
      <c r="B232" s="347"/>
      <c r="C232" s="347"/>
      <c r="D232" s="347"/>
      <c r="E232" s="347"/>
      <c r="F232" s="347"/>
      <c r="G232" s="347"/>
      <c r="H232" s="347"/>
      <c r="I232" s="347"/>
      <c r="J232" s="347"/>
      <c r="K232" s="347"/>
      <c r="L232" s="347"/>
      <c r="M232" s="347"/>
      <c r="N232" s="347"/>
      <c r="O232" s="347"/>
      <c r="P232" s="347"/>
      <c r="Q232" s="347"/>
      <c r="R232" s="347"/>
      <c r="S232" s="347"/>
      <c r="T232" s="347"/>
      <c r="U232" s="347"/>
      <c r="V232" s="347"/>
      <c r="W232" s="347"/>
      <c r="X232" s="347"/>
      <c r="Y232" s="347"/>
      <c r="Z232" s="347"/>
      <c r="AA232" s="63"/>
      <c r="AB232" s="63"/>
      <c r="AC232" s="63"/>
    </row>
    <row r="233" spans="1:68" ht="27" hidden="1" customHeight="1" x14ac:dyDescent="0.25">
      <c r="A233" s="60" t="s">
        <v>337</v>
      </c>
      <c r="B233" s="60" t="s">
        <v>338</v>
      </c>
      <c r="C233" s="34">
        <v>4301071097</v>
      </c>
      <c r="D233" s="344">
        <v>4620207491096</v>
      </c>
      <c r="E233" s="345"/>
      <c r="F233" s="59">
        <v>1</v>
      </c>
      <c r="G233" s="35">
        <v>5</v>
      </c>
      <c r="H233" s="59">
        <v>5</v>
      </c>
      <c r="I233" s="59">
        <v>5.23</v>
      </c>
      <c r="J233" s="35">
        <v>84</v>
      </c>
      <c r="K233" s="35" t="s">
        <v>66</v>
      </c>
      <c r="L233" s="35" t="s">
        <v>67</v>
      </c>
      <c r="M233" s="36" t="s">
        <v>68</v>
      </c>
      <c r="N233" s="36"/>
      <c r="O233" s="35">
        <v>180</v>
      </c>
      <c r="P233" s="468" t="s">
        <v>339</v>
      </c>
      <c r="Q233" s="333"/>
      <c r="R233" s="333"/>
      <c r="S233" s="333"/>
      <c r="T233" s="334"/>
      <c r="U233" s="37"/>
      <c r="V233" s="37"/>
      <c r="W233" s="38" t="s">
        <v>69</v>
      </c>
      <c r="X233" s="56">
        <v>0</v>
      </c>
      <c r="Y233" s="53">
        <f>IFERROR(IF(X233="","",X233),"")</f>
        <v>0</v>
      </c>
      <c r="Z233" s="39">
        <f>IFERROR(IF(X233="","",X233*0.0155),"")</f>
        <v>0</v>
      </c>
      <c r="AA233" s="65"/>
      <c r="AB233" s="66"/>
      <c r="AC233" s="250" t="s">
        <v>340</v>
      </c>
      <c r="AG233" s="78"/>
      <c r="AJ233" s="82" t="s">
        <v>71</v>
      </c>
      <c r="AK233" s="82">
        <v>1</v>
      </c>
      <c r="BB233" s="251" t="s">
        <v>1</v>
      </c>
      <c r="BM233" s="78">
        <f>IFERROR(X233*I233,"0")</f>
        <v>0</v>
      </c>
      <c r="BN233" s="78">
        <f>IFERROR(Y233*I233,"0")</f>
        <v>0</v>
      </c>
      <c r="BO233" s="78">
        <f>IFERROR(X233/J233,"0")</f>
        <v>0</v>
      </c>
      <c r="BP233" s="78">
        <f>IFERROR(Y233/J233,"0")</f>
        <v>0</v>
      </c>
    </row>
    <row r="234" spans="1:68" hidden="1" x14ac:dyDescent="0.2">
      <c r="A234" s="358"/>
      <c r="B234" s="347"/>
      <c r="C234" s="347"/>
      <c r="D234" s="347"/>
      <c r="E234" s="347"/>
      <c r="F234" s="347"/>
      <c r="G234" s="347"/>
      <c r="H234" s="347"/>
      <c r="I234" s="347"/>
      <c r="J234" s="347"/>
      <c r="K234" s="347"/>
      <c r="L234" s="347"/>
      <c r="M234" s="347"/>
      <c r="N234" s="347"/>
      <c r="O234" s="359"/>
      <c r="P234" s="339" t="s">
        <v>72</v>
      </c>
      <c r="Q234" s="340"/>
      <c r="R234" s="340"/>
      <c r="S234" s="340"/>
      <c r="T234" s="340"/>
      <c r="U234" s="340"/>
      <c r="V234" s="341"/>
      <c r="W234" s="40" t="s">
        <v>69</v>
      </c>
      <c r="X234" s="41">
        <f>IFERROR(SUM(X233:X233),"0")</f>
        <v>0</v>
      </c>
      <c r="Y234" s="41">
        <f>IFERROR(SUM(Y233:Y233),"0")</f>
        <v>0</v>
      </c>
      <c r="Z234" s="41">
        <f>IFERROR(IF(Z233="",0,Z233),"0")</f>
        <v>0</v>
      </c>
      <c r="AA234" s="64"/>
      <c r="AB234" s="64"/>
      <c r="AC234" s="64"/>
    </row>
    <row r="235" spans="1:68" hidden="1" x14ac:dyDescent="0.2">
      <c r="A235" s="347"/>
      <c r="B235" s="347"/>
      <c r="C235" s="347"/>
      <c r="D235" s="347"/>
      <c r="E235" s="347"/>
      <c r="F235" s="347"/>
      <c r="G235" s="347"/>
      <c r="H235" s="347"/>
      <c r="I235" s="347"/>
      <c r="J235" s="347"/>
      <c r="K235" s="347"/>
      <c r="L235" s="347"/>
      <c r="M235" s="347"/>
      <c r="N235" s="347"/>
      <c r="O235" s="359"/>
      <c r="P235" s="339" t="s">
        <v>72</v>
      </c>
      <c r="Q235" s="340"/>
      <c r="R235" s="340"/>
      <c r="S235" s="340"/>
      <c r="T235" s="340"/>
      <c r="U235" s="340"/>
      <c r="V235" s="341"/>
      <c r="W235" s="40" t="s">
        <v>73</v>
      </c>
      <c r="X235" s="41">
        <f>IFERROR(SUMPRODUCT(X233:X233*H233:H233),"0")</f>
        <v>0</v>
      </c>
      <c r="Y235" s="41">
        <f>IFERROR(SUMPRODUCT(Y233:Y233*H233:H233),"0")</f>
        <v>0</v>
      </c>
      <c r="Z235" s="40"/>
      <c r="AA235" s="64"/>
      <c r="AB235" s="64"/>
      <c r="AC235" s="64"/>
    </row>
    <row r="236" spans="1:68" ht="16.5" hidden="1" customHeight="1" x14ac:dyDescent="0.25">
      <c r="A236" s="350" t="s">
        <v>341</v>
      </c>
      <c r="B236" s="347"/>
      <c r="C236" s="347"/>
      <c r="D236" s="347"/>
      <c r="E236" s="347"/>
      <c r="F236" s="347"/>
      <c r="G236" s="347"/>
      <c r="H236" s="347"/>
      <c r="I236" s="347"/>
      <c r="J236" s="347"/>
      <c r="K236" s="347"/>
      <c r="L236" s="347"/>
      <c r="M236" s="347"/>
      <c r="N236" s="347"/>
      <c r="O236" s="347"/>
      <c r="P236" s="347"/>
      <c r="Q236" s="347"/>
      <c r="R236" s="347"/>
      <c r="S236" s="347"/>
      <c r="T236" s="347"/>
      <c r="U236" s="347"/>
      <c r="V236" s="347"/>
      <c r="W236" s="347"/>
      <c r="X236" s="347"/>
      <c r="Y236" s="347"/>
      <c r="Z236" s="347"/>
      <c r="AA236" s="62"/>
      <c r="AB236" s="62"/>
      <c r="AC236" s="62"/>
    </row>
    <row r="237" spans="1:68" ht="14.25" hidden="1" customHeight="1" x14ac:dyDescent="0.25">
      <c r="A237" s="346" t="s">
        <v>63</v>
      </c>
      <c r="B237" s="347"/>
      <c r="C237" s="347"/>
      <c r="D237" s="347"/>
      <c r="E237" s="347"/>
      <c r="F237" s="347"/>
      <c r="G237" s="347"/>
      <c r="H237" s="347"/>
      <c r="I237" s="347"/>
      <c r="J237" s="347"/>
      <c r="K237" s="347"/>
      <c r="L237" s="347"/>
      <c r="M237" s="347"/>
      <c r="N237" s="347"/>
      <c r="O237" s="347"/>
      <c r="P237" s="347"/>
      <c r="Q237" s="347"/>
      <c r="R237" s="347"/>
      <c r="S237" s="347"/>
      <c r="T237" s="347"/>
      <c r="U237" s="347"/>
      <c r="V237" s="347"/>
      <c r="W237" s="347"/>
      <c r="X237" s="347"/>
      <c r="Y237" s="347"/>
      <c r="Z237" s="347"/>
      <c r="AA237" s="63"/>
      <c r="AB237" s="63"/>
      <c r="AC237" s="63"/>
    </row>
    <row r="238" spans="1:68" ht="27" hidden="1" customHeight="1" x14ac:dyDescent="0.25">
      <c r="A238" s="60" t="s">
        <v>342</v>
      </c>
      <c r="B238" s="60" t="s">
        <v>343</v>
      </c>
      <c r="C238" s="34">
        <v>4301071093</v>
      </c>
      <c r="D238" s="344">
        <v>4620207490709</v>
      </c>
      <c r="E238" s="345"/>
      <c r="F238" s="59">
        <v>0.65</v>
      </c>
      <c r="G238" s="35">
        <v>8</v>
      </c>
      <c r="H238" s="59">
        <v>5.2</v>
      </c>
      <c r="I238" s="59">
        <v>5.47</v>
      </c>
      <c r="J238" s="35">
        <v>84</v>
      </c>
      <c r="K238" s="35" t="s">
        <v>66</v>
      </c>
      <c r="L238" s="35" t="s">
        <v>67</v>
      </c>
      <c r="M238" s="36" t="s">
        <v>68</v>
      </c>
      <c r="N238" s="36"/>
      <c r="O238" s="35">
        <v>180</v>
      </c>
      <c r="P238" s="46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8" s="333"/>
      <c r="R238" s="333"/>
      <c r="S238" s="333"/>
      <c r="T238" s="334"/>
      <c r="U238" s="37"/>
      <c r="V238" s="37"/>
      <c r="W238" s="38" t="s">
        <v>69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/>
      <c r="AB238" s="66"/>
      <c r="AC238" s="252" t="s">
        <v>344</v>
      </c>
      <c r="AG238" s="78"/>
      <c r="AJ238" s="82" t="s">
        <v>71</v>
      </c>
      <c r="AK238" s="82">
        <v>1</v>
      </c>
      <c r="BB238" s="253" t="s">
        <v>1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hidden="1" x14ac:dyDescent="0.2">
      <c r="A239" s="358"/>
      <c r="B239" s="347"/>
      <c r="C239" s="347"/>
      <c r="D239" s="347"/>
      <c r="E239" s="347"/>
      <c r="F239" s="347"/>
      <c r="G239" s="347"/>
      <c r="H239" s="347"/>
      <c r="I239" s="347"/>
      <c r="J239" s="347"/>
      <c r="K239" s="347"/>
      <c r="L239" s="347"/>
      <c r="M239" s="347"/>
      <c r="N239" s="347"/>
      <c r="O239" s="359"/>
      <c r="P239" s="339" t="s">
        <v>72</v>
      </c>
      <c r="Q239" s="340"/>
      <c r="R239" s="340"/>
      <c r="S239" s="340"/>
      <c r="T239" s="340"/>
      <c r="U239" s="340"/>
      <c r="V239" s="341"/>
      <c r="W239" s="40" t="s">
        <v>69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hidden="1" x14ac:dyDescent="0.2">
      <c r="A240" s="347"/>
      <c r="B240" s="347"/>
      <c r="C240" s="347"/>
      <c r="D240" s="347"/>
      <c r="E240" s="347"/>
      <c r="F240" s="347"/>
      <c r="G240" s="347"/>
      <c r="H240" s="347"/>
      <c r="I240" s="347"/>
      <c r="J240" s="347"/>
      <c r="K240" s="347"/>
      <c r="L240" s="347"/>
      <c r="M240" s="347"/>
      <c r="N240" s="347"/>
      <c r="O240" s="359"/>
      <c r="P240" s="339" t="s">
        <v>72</v>
      </c>
      <c r="Q240" s="340"/>
      <c r="R240" s="340"/>
      <c r="S240" s="340"/>
      <c r="T240" s="340"/>
      <c r="U240" s="340"/>
      <c r="V240" s="341"/>
      <c r="W240" s="40" t="s">
        <v>73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14.25" hidden="1" customHeight="1" x14ac:dyDescent="0.25">
      <c r="A241" s="346" t="s">
        <v>130</v>
      </c>
      <c r="B241" s="347"/>
      <c r="C241" s="347"/>
      <c r="D241" s="347"/>
      <c r="E241" s="347"/>
      <c r="F241" s="347"/>
      <c r="G241" s="347"/>
      <c r="H241" s="347"/>
      <c r="I241" s="347"/>
      <c r="J241" s="347"/>
      <c r="K241" s="347"/>
      <c r="L241" s="347"/>
      <c r="M241" s="347"/>
      <c r="N241" s="347"/>
      <c r="O241" s="347"/>
      <c r="P241" s="347"/>
      <c r="Q241" s="347"/>
      <c r="R241" s="347"/>
      <c r="S241" s="347"/>
      <c r="T241" s="347"/>
      <c r="U241" s="347"/>
      <c r="V241" s="347"/>
      <c r="W241" s="347"/>
      <c r="X241" s="347"/>
      <c r="Y241" s="347"/>
      <c r="Z241" s="347"/>
      <c r="AA241" s="63"/>
      <c r="AB241" s="63"/>
      <c r="AC241" s="63"/>
    </row>
    <row r="242" spans="1:68" ht="27" hidden="1" customHeight="1" x14ac:dyDescent="0.25">
      <c r="A242" s="60" t="s">
        <v>345</v>
      </c>
      <c r="B242" s="60" t="s">
        <v>346</v>
      </c>
      <c r="C242" s="34">
        <v>4301135692</v>
      </c>
      <c r="D242" s="344">
        <v>4620207490570</v>
      </c>
      <c r="E242" s="345"/>
      <c r="F242" s="59">
        <v>0.2</v>
      </c>
      <c r="G242" s="35">
        <v>12</v>
      </c>
      <c r="H242" s="59">
        <v>2.4</v>
      </c>
      <c r="I242" s="59">
        <v>3.1036000000000001</v>
      </c>
      <c r="J242" s="35">
        <v>70</v>
      </c>
      <c r="K242" s="35" t="s">
        <v>79</v>
      </c>
      <c r="L242" s="35" t="s">
        <v>67</v>
      </c>
      <c r="M242" s="36" t="s">
        <v>68</v>
      </c>
      <c r="N242" s="36"/>
      <c r="O242" s="35">
        <v>180</v>
      </c>
      <c r="P242" s="39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2" s="333"/>
      <c r="R242" s="333"/>
      <c r="S242" s="333"/>
      <c r="T242" s="334"/>
      <c r="U242" s="37"/>
      <c r="V242" s="37"/>
      <c r="W242" s="38" t="s">
        <v>69</v>
      </c>
      <c r="X242" s="56">
        <v>0</v>
      </c>
      <c r="Y242" s="53">
        <f>IFERROR(IF(X242="","",X242),"")</f>
        <v>0</v>
      </c>
      <c r="Z242" s="39">
        <f>IFERROR(IF(X242="","",X242*0.01788),"")</f>
        <v>0</v>
      </c>
      <c r="AA242" s="65"/>
      <c r="AB242" s="66"/>
      <c r="AC242" s="254" t="s">
        <v>347</v>
      </c>
      <c r="AG242" s="78"/>
      <c r="AJ242" s="82" t="s">
        <v>71</v>
      </c>
      <c r="AK242" s="82">
        <v>1</v>
      </c>
      <c r="BB242" s="255" t="s">
        <v>81</v>
      </c>
      <c r="BM242" s="78">
        <f>IFERROR(X242*I242,"0")</f>
        <v>0</v>
      </c>
      <c r="BN242" s="78">
        <f>IFERROR(Y242*I242,"0")</f>
        <v>0</v>
      </c>
      <c r="BO242" s="78">
        <f>IFERROR(X242/J242,"0")</f>
        <v>0</v>
      </c>
      <c r="BP242" s="78">
        <f>IFERROR(Y242/J242,"0")</f>
        <v>0</v>
      </c>
    </row>
    <row r="243" spans="1:68" ht="27" hidden="1" customHeight="1" x14ac:dyDescent="0.25">
      <c r="A243" s="60" t="s">
        <v>348</v>
      </c>
      <c r="B243" s="60" t="s">
        <v>349</v>
      </c>
      <c r="C243" s="34">
        <v>4301135691</v>
      </c>
      <c r="D243" s="344">
        <v>4620207490549</v>
      </c>
      <c r="E243" s="345"/>
      <c r="F243" s="59">
        <v>0.2</v>
      </c>
      <c r="G243" s="35">
        <v>12</v>
      </c>
      <c r="H243" s="59">
        <v>2.4</v>
      </c>
      <c r="I243" s="59">
        <v>3.1036000000000001</v>
      </c>
      <c r="J243" s="35">
        <v>70</v>
      </c>
      <c r="K243" s="35" t="s">
        <v>79</v>
      </c>
      <c r="L243" s="35" t="s">
        <v>67</v>
      </c>
      <c r="M243" s="36" t="s">
        <v>68</v>
      </c>
      <c r="N243" s="36"/>
      <c r="O243" s="35">
        <v>180</v>
      </c>
      <c r="P243" s="53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3" s="333"/>
      <c r="R243" s="333"/>
      <c r="S243" s="333"/>
      <c r="T243" s="334"/>
      <c r="U243" s="37"/>
      <c r="V243" s="37"/>
      <c r="W243" s="38" t="s">
        <v>69</v>
      </c>
      <c r="X243" s="56">
        <v>0</v>
      </c>
      <c r="Y243" s="53">
        <f>IFERROR(IF(X243="","",X243),"")</f>
        <v>0</v>
      </c>
      <c r="Z243" s="39">
        <f>IFERROR(IF(X243="","",X243*0.01788),"")</f>
        <v>0</v>
      </c>
      <c r="AA243" s="65"/>
      <c r="AB243" s="66"/>
      <c r="AC243" s="256" t="s">
        <v>347</v>
      </c>
      <c r="AG243" s="78"/>
      <c r="AJ243" s="82" t="s">
        <v>71</v>
      </c>
      <c r="AK243" s="82">
        <v>1</v>
      </c>
      <c r="BB243" s="257" t="s">
        <v>81</v>
      </c>
      <c r="BM243" s="78">
        <f>IFERROR(X243*I243,"0")</f>
        <v>0</v>
      </c>
      <c r="BN243" s="78">
        <f>IFERROR(Y243*I243,"0")</f>
        <v>0</v>
      </c>
      <c r="BO243" s="78">
        <f>IFERROR(X243/J243,"0")</f>
        <v>0</v>
      </c>
      <c r="BP243" s="78">
        <f>IFERROR(Y243/J243,"0")</f>
        <v>0</v>
      </c>
    </row>
    <row r="244" spans="1:68" ht="27" hidden="1" customHeight="1" x14ac:dyDescent="0.25">
      <c r="A244" s="60" t="s">
        <v>350</v>
      </c>
      <c r="B244" s="60" t="s">
        <v>351</v>
      </c>
      <c r="C244" s="34">
        <v>4301135694</v>
      </c>
      <c r="D244" s="344">
        <v>4620207490501</v>
      </c>
      <c r="E244" s="345"/>
      <c r="F244" s="59">
        <v>0.2</v>
      </c>
      <c r="G244" s="35">
        <v>12</v>
      </c>
      <c r="H244" s="59">
        <v>2.4</v>
      </c>
      <c r="I244" s="59">
        <v>3.1036000000000001</v>
      </c>
      <c r="J244" s="35">
        <v>70</v>
      </c>
      <c r="K244" s="35" t="s">
        <v>79</v>
      </c>
      <c r="L244" s="35" t="s">
        <v>67</v>
      </c>
      <c r="M244" s="36" t="s">
        <v>68</v>
      </c>
      <c r="N244" s="36"/>
      <c r="O244" s="35">
        <v>180</v>
      </c>
      <c r="P244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4" s="333"/>
      <c r="R244" s="333"/>
      <c r="S244" s="333"/>
      <c r="T244" s="334"/>
      <c r="U244" s="37"/>
      <c r="V244" s="37"/>
      <c r="W244" s="38" t="s">
        <v>69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/>
      <c r="AB244" s="66"/>
      <c r="AC244" s="258" t="s">
        <v>347</v>
      </c>
      <c r="AG244" s="78"/>
      <c r="AJ244" s="82" t="s">
        <v>71</v>
      </c>
      <c r="AK244" s="82">
        <v>1</v>
      </c>
      <c r="BB244" s="259" t="s">
        <v>81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hidden="1" x14ac:dyDescent="0.2">
      <c r="A245" s="358"/>
      <c r="B245" s="347"/>
      <c r="C245" s="347"/>
      <c r="D245" s="347"/>
      <c r="E245" s="347"/>
      <c r="F245" s="347"/>
      <c r="G245" s="347"/>
      <c r="H245" s="347"/>
      <c r="I245" s="347"/>
      <c r="J245" s="347"/>
      <c r="K245" s="347"/>
      <c r="L245" s="347"/>
      <c r="M245" s="347"/>
      <c r="N245" s="347"/>
      <c r="O245" s="359"/>
      <c r="P245" s="339" t="s">
        <v>72</v>
      </c>
      <c r="Q245" s="340"/>
      <c r="R245" s="340"/>
      <c r="S245" s="340"/>
      <c r="T245" s="340"/>
      <c r="U245" s="340"/>
      <c r="V245" s="341"/>
      <c r="W245" s="40" t="s">
        <v>69</v>
      </c>
      <c r="X245" s="41">
        <f>IFERROR(SUM(X242:X244),"0")</f>
        <v>0</v>
      </c>
      <c r="Y245" s="41">
        <f>IFERROR(SUM(Y242:Y244),"0")</f>
        <v>0</v>
      </c>
      <c r="Z245" s="41">
        <f>IFERROR(IF(Z242="",0,Z242),"0")+IFERROR(IF(Z243="",0,Z243),"0")+IFERROR(IF(Z244="",0,Z244),"0")</f>
        <v>0</v>
      </c>
      <c r="AA245" s="64"/>
      <c r="AB245" s="64"/>
      <c r="AC245" s="64"/>
    </row>
    <row r="246" spans="1:68" hidden="1" x14ac:dyDescent="0.2">
      <c r="A246" s="347"/>
      <c r="B246" s="347"/>
      <c r="C246" s="347"/>
      <c r="D246" s="347"/>
      <c r="E246" s="347"/>
      <c r="F246" s="347"/>
      <c r="G246" s="347"/>
      <c r="H246" s="347"/>
      <c r="I246" s="347"/>
      <c r="J246" s="347"/>
      <c r="K246" s="347"/>
      <c r="L246" s="347"/>
      <c r="M246" s="347"/>
      <c r="N246" s="347"/>
      <c r="O246" s="359"/>
      <c r="P246" s="339" t="s">
        <v>72</v>
      </c>
      <c r="Q246" s="340"/>
      <c r="R246" s="340"/>
      <c r="S246" s="340"/>
      <c r="T246" s="340"/>
      <c r="U246" s="340"/>
      <c r="V246" s="341"/>
      <c r="W246" s="40" t="s">
        <v>73</v>
      </c>
      <c r="X246" s="41">
        <f>IFERROR(SUMPRODUCT(X242:X244*H242:H244),"0")</f>
        <v>0</v>
      </c>
      <c r="Y246" s="41">
        <f>IFERROR(SUMPRODUCT(Y242:Y244*H242:H244),"0")</f>
        <v>0</v>
      </c>
      <c r="Z246" s="40"/>
      <c r="AA246" s="64"/>
      <c r="AB246" s="64"/>
      <c r="AC246" s="64"/>
    </row>
    <row r="247" spans="1:68" ht="16.5" hidden="1" customHeight="1" x14ac:dyDescent="0.25">
      <c r="A247" s="350" t="s">
        <v>352</v>
      </c>
      <c r="B247" s="347"/>
      <c r="C247" s="347"/>
      <c r="D247" s="347"/>
      <c r="E247" s="347"/>
      <c r="F247" s="347"/>
      <c r="G247" s="347"/>
      <c r="H247" s="347"/>
      <c r="I247" s="347"/>
      <c r="J247" s="347"/>
      <c r="K247" s="347"/>
      <c r="L247" s="347"/>
      <c r="M247" s="347"/>
      <c r="N247" s="347"/>
      <c r="O247" s="347"/>
      <c r="P247" s="347"/>
      <c r="Q247" s="347"/>
      <c r="R247" s="347"/>
      <c r="S247" s="347"/>
      <c r="T247" s="347"/>
      <c r="U247" s="347"/>
      <c r="V247" s="347"/>
      <c r="W247" s="347"/>
      <c r="X247" s="347"/>
      <c r="Y247" s="347"/>
      <c r="Z247" s="347"/>
      <c r="AA247" s="62"/>
      <c r="AB247" s="62"/>
      <c r="AC247" s="62"/>
    </row>
    <row r="248" spans="1:68" ht="14.25" hidden="1" customHeight="1" x14ac:dyDescent="0.25">
      <c r="A248" s="346" t="s">
        <v>63</v>
      </c>
      <c r="B248" s="347"/>
      <c r="C248" s="347"/>
      <c r="D248" s="347"/>
      <c r="E248" s="347"/>
      <c r="F248" s="347"/>
      <c r="G248" s="347"/>
      <c r="H248" s="347"/>
      <c r="I248" s="347"/>
      <c r="J248" s="347"/>
      <c r="K248" s="347"/>
      <c r="L248" s="347"/>
      <c r="M248" s="347"/>
      <c r="N248" s="347"/>
      <c r="O248" s="347"/>
      <c r="P248" s="347"/>
      <c r="Q248" s="347"/>
      <c r="R248" s="347"/>
      <c r="S248" s="347"/>
      <c r="T248" s="347"/>
      <c r="U248" s="347"/>
      <c r="V248" s="347"/>
      <c r="W248" s="347"/>
      <c r="X248" s="347"/>
      <c r="Y248" s="347"/>
      <c r="Z248" s="347"/>
      <c r="AA248" s="63"/>
      <c r="AB248" s="63"/>
      <c r="AC248" s="63"/>
    </row>
    <row r="249" spans="1:68" ht="16.5" hidden="1" customHeight="1" x14ac:dyDescent="0.25">
      <c r="A249" s="60" t="s">
        <v>353</v>
      </c>
      <c r="B249" s="60" t="s">
        <v>354</v>
      </c>
      <c r="C249" s="34">
        <v>4301071063</v>
      </c>
      <c r="D249" s="344">
        <v>4607111039019</v>
      </c>
      <c r="E249" s="345"/>
      <c r="F249" s="59">
        <v>0.43</v>
      </c>
      <c r="G249" s="35">
        <v>16</v>
      </c>
      <c r="H249" s="59">
        <v>6.88</v>
      </c>
      <c r="I249" s="59">
        <v>7.2060000000000004</v>
      </c>
      <c r="J249" s="35">
        <v>84</v>
      </c>
      <c r="K249" s="35" t="s">
        <v>66</v>
      </c>
      <c r="L249" s="35" t="s">
        <v>67</v>
      </c>
      <c r="M249" s="36" t="s">
        <v>68</v>
      </c>
      <c r="N249" s="36"/>
      <c r="O249" s="35">
        <v>180</v>
      </c>
      <c r="P249" s="36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9" s="333"/>
      <c r="R249" s="333"/>
      <c r="S249" s="333"/>
      <c r="T249" s="334"/>
      <c r="U249" s="37"/>
      <c r="V249" s="37"/>
      <c r="W249" s="38" t="s">
        <v>69</v>
      </c>
      <c r="X249" s="56">
        <v>0</v>
      </c>
      <c r="Y249" s="53">
        <f>IFERROR(IF(X249="","",X249),"")</f>
        <v>0</v>
      </c>
      <c r="Z249" s="39">
        <f>IFERROR(IF(X249="","",X249*0.0155),"")</f>
        <v>0</v>
      </c>
      <c r="AA249" s="65"/>
      <c r="AB249" s="66"/>
      <c r="AC249" s="260" t="s">
        <v>355</v>
      </c>
      <c r="AG249" s="78"/>
      <c r="AJ249" s="82" t="s">
        <v>71</v>
      </c>
      <c r="AK249" s="82">
        <v>1</v>
      </c>
      <c r="BB249" s="261" t="s">
        <v>1</v>
      </c>
      <c r="BM249" s="78">
        <f>IFERROR(X249*I249,"0")</f>
        <v>0</v>
      </c>
      <c r="BN249" s="78">
        <f>IFERROR(Y249*I249,"0")</f>
        <v>0</v>
      </c>
      <c r="BO249" s="78">
        <f>IFERROR(X249/J249,"0")</f>
        <v>0</v>
      </c>
      <c r="BP249" s="78">
        <f>IFERROR(Y249/J249,"0")</f>
        <v>0</v>
      </c>
    </row>
    <row r="250" spans="1:68" ht="16.5" hidden="1" customHeight="1" x14ac:dyDescent="0.25">
      <c r="A250" s="60" t="s">
        <v>356</v>
      </c>
      <c r="B250" s="60" t="s">
        <v>357</v>
      </c>
      <c r="C250" s="34">
        <v>4301071000</v>
      </c>
      <c r="D250" s="344">
        <v>4607111038708</v>
      </c>
      <c r="E250" s="345"/>
      <c r="F250" s="59">
        <v>0.8</v>
      </c>
      <c r="G250" s="35">
        <v>8</v>
      </c>
      <c r="H250" s="59">
        <v>6.4</v>
      </c>
      <c r="I250" s="59">
        <v>6.67</v>
      </c>
      <c r="J250" s="35">
        <v>84</v>
      </c>
      <c r="K250" s="35" t="s">
        <v>66</v>
      </c>
      <c r="L250" s="35" t="s">
        <v>67</v>
      </c>
      <c r="M250" s="36" t="s">
        <v>68</v>
      </c>
      <c r="N250" s="36"/>
      <c r="O250" s="35">
        <v>180</v>
      </c>
      <c r="P250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0" s="333"/>
      <c r="R250" s="333"/>
      <c r="S250" s="333"/>
      <c r="T250" s="334"/>
      <c r="U250" s="37"/>
      <c r="V250" s="37"/>
      <c r="W250" s="38" t="s">
        <v>69</v>
      </c>
      <c r="X250" s="56">
        <v>0</v>
      </c>
      <c r="Y250" s="53">
        <f>IFERROR(IF(X250="","",X250),"")</f>
        <v>0</v>
      </c>
      <c r="Z250" s="39">
        <f>IFERROR(IF(X250="","",X250*0.0155),"")</f>
        <v>0</v>
      </c>
      <c r="AA250" s="65"/>
      <c r="AB250" s="66"/>
      <c r="AC250" s="262" t="s">
        <v>355</v>
      </c>
      <c r="AG250" s="78"/>
      <c r="AJ250" s="82" t="s">
        <v>71</v>
      </c>
      <c r="AK250" s="82">
        <v>1</v>
      </c>
      <c r="BB250" s="263" t="s">
        <v>1</v>
      </c>
      <c r="BM250" s="78">
        <f>IFERROR(X250*I250,"0")</f>
        <v>0</v>
      </c>
      <c r="BN250" s="78">
        <f>IFERROR(Y250*I250,"0")</f>
        <v>0</v>
      </c>
      <c r="BO250" s="78">
        <f>IFERROR(X250/J250,"0")</f>
        <v>0</v>
      </c>
      <c r="BP250" s="78">
        <f>IFERROR(Y250/J250,"0")</f>
        <v>0</v>
      </c>
    </row>
    <row r="251" spans="1:68" hidden="1" x14ac:dyDescent="0.2">
      <c r="A251" s="358"/>
      <c r="B251" s="347"/>
      <c r="C251" s="347"/>
      <c r="D251" s="347"/>
      <c r="E251" s="347"/>
      <c r="F251" s="347"/>
      <c r="G251" s="347"/>
      <c r="H251" s="347"/>
      <c r="I251" s="347"/>
      <c r="J251" s="347"/>
      <c r="K251" s="347"/>
      <c r="L251" s="347"/>
      <c r="M251" s="347"/>
      <c r="N251" s="347"/>
      <c r="O251" s="359"/>
      <c r="P251" s="339" t="s">
        <v>72</v>
      </c>
      <c r="Q251" s="340"/>
      <c r="R251" s="340"/>
      <c r="S251" s="340"/>
      <c r="T251" s="340"/>
      <c r="U251" s="340"/>
      <c r="V251" s="341"/>
      <c r="W251" s="40" t="s">
        <v>69</v>
      </c>
      <c r="X251" s="41">
        <f>IFERROR(SUM(X249:X250),"0")</f>
        <v>0</v>
      </c>
      <c r="Y251" s="41">
        <f>IFERROR(SUM(Y249:Y250),"0")</f>
        <v>0</v>
      </c>
      <c r="Z251" s="41">
        <f>IFERROR(IF(Z249="",0,Z249),"0")+IFERROR(IF(Z250="",0,Z250),"0")</f>
        <v>0</v>
      </c>
      <c r="AA251" s="64"/>
      <c r="AB251" s="64"/>
      <c r="AC251" s="64"/>
    </row>
    <row r="252" spans="1:68" hidden="1" x14ac:dyDescent="0.2">
      <c r="A252" s="347"/>
      <c r="B252" s="347"/>
      <c r="C252" s="347"/>
      <c r="D252" s="347"/>
      <c r="E252" s="347"/>
      <c r="F252" s="347"/>
      <c r="G252" s="347"/>
      <c r="H252" s="347"/>
      <c r="I252" s="347"/>
      <c r="J252" s="347"/>
      <c r="K252" s="347"/>
      <c r="L252" s="347"/>
      <c r="M252" s="347"/>
      <c r="N252" s="347"/>
      <c r="O252" s="359"/>
      <c r="P252" s="339" t="s">
        <v>72</v>
      </c>
      <c r="Q252" s="340"/>
      <c r="R252" s="340"/>
      <c r="S252" s="340"/>
      <c r="T252" s="340"/>
      <c r="U252" s="340"/>
      <c r="V252" s="341"/>
      <c r="W252" s="40" t="s">
        <v>73</v>
      </c>
      <c r="X252" s="41">
        <f>IFERROR(SUMPRODUCT(X249:X250*H249:H250),"0")</f>
        <v>0</v>
      </c>
      <c r="Y252" s="41">
        <f>IFERROR(SUMPRODUCT(Y249:Y250*H249:H250),"0")</f>
        <v>0</v>
      </c>
      <c r="Z252" s="40"/>
      <c r="AA252" s="64"/>
      <c r="AB252" s="64"/>
      <c r="AC252" s="64"/>
    </row>
    <row r="253" spans="1:68" ht="27.75" hidden="1" customHeight="1" x14ac:dyDescent="0.2">
      <c r="A253" s="337" t="s">
        <v>358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38"/>
      <c r="Z253" s="338"/>
      <c r="AA253" s="52"/>
      <c r="AB253" s="52"/>
      <c r="AC253" s="52"/>
    </row>
    <row r="254" spans="1:68" ht="16.5" hidden="1" customHeight="1" x14ac:dyDescent="0.25">
      <c r="A254" s="350" t="s">
        <v>359</v>
      </c>
      <c r="B254" s="347"/>
      <c r="C254" s="347"/>
      <c r="D254" s="347"/>
      <c r="E254" s="347"/>
      <c r="F254" s="347"/>
      <c r="G254" s="347"/>
      <c r="H254" s="347"/>
      <c r="I254" s="347"/>
      <c r="J254" s="347"/>
      <c r="K254" s="347"/>
      <c r="L254" s="347"/>
      <c r="M254" s="347"/>
      <c r="N254" s="347"/>
      <c r="O254" s="347"/>
      <c r="P254" s="347"/>
      <c r="Q254" s="347"/>
      <c r="R254" s="347"/>
      <c r="S254" s="347"/>
      <c r="T254" s="347"/>
      <c r="U254" s="347"/>
      <c r="V254" s="347"/>
      <c r="W254" s="347"/>
      <c r="X254" s="347"/>
      <c r="Y254" s="347"/>
      <c r="Z254" s="347"/>
      <c r="AA254" s="62"/>
      <c r="AB254" s="62"/>
      <c r="AC254" s="62"/>
    </row>
    <row r="255" spans="1:68" ht="14.25" hidden="1" customHeight="1" x14ac:dyDescent="0.25">
      <c r="A255" s="346" t="s">
        <v>63</v>
      </c>
      <c r="B255" s="347"/>
      <c r="C255" s="347"/>
      <c r="D255" s="347"/>
      <c r="E255" s="347"/>
      <c r="F255" s="347"/>
      <c r="G255" s="347"/>
      <c r="H255" s="347"/>
      <c r="I255" s="347"/>
      <c r="J255" s="347"/>
      <c r="K255" s="347"/>
      <c r="L255" s="347"/>
      <c r="M255" s="347"/>
      <c r="N255" s="347"/>
      <c r="O255" s="347"/>
      <c r="P255" s="347"/>
      <c r="Q255" s="347"/>
      <c r="R255" s="347"/>
      <c r="S255" s="347"/>
      <c r="T255" s="347"/>
      <c r="U255" s="347"/>
      <c r="V255" s="347"/>
      <c r="W255" s="347"/>
      <c r="X255" s="347"/>
      <c r="Y255" s="347"/>
      <c r="Z255" s="347"/>
      <c r="AA255" s="63"/>
      <c r="AB255" s="63"/>
      <c r="AC255" s="63"/>
    </row>
    <row r="256" spans="1:68" ht="27" hidden="1" customHeight="1" x14ac:dyDescent="0.25">
      <c r="A256" s="60" t="s">
        <v>360</v>
      </c>
      <c r="B256" s="60" t="s">
        <v>361</v>
      </c>
      <c r="C256" s="34">
        <v>4301071036</v>
      </c>
      <c r="D256" s="344">
        <v>4607111036162</v>
      </c>
      <c r="E256" s="345"/>
      <c r="F256" s="59">
        <v>0.8</v>
      </c>
      <c r="G256" s="35">
        <v>8</v>
      </c>
      <c r="H256" s="59">
        <v>6.4</v>
      </c>
      <c r="I256" s="59">
        <v>6.6811999999999996</v>
      </c>
      <c r="J256" s="35">
        <v>84</v>
      </c>
      <c r="K256" s="35" t="s">
        <v>66</v>
      </c>
      <c r="L256" s="35" t="s">
        <v>67</v>
      </c>
      <c r="M256" s="36" t="s">
        <v>68</v>
      </c>
      <c r="N256" s="36"/>
      <c r="O256" s="35">
        <v>90</v>
      </c>
      <c r="P256" s="48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6" s="333"/>
      <c r="R256" s="333"/>
      <c r="S256" s="333"/>
      <c r="T256" s="334"/>
      <c r="U256" s="37"/>
      <c r="V256" s="37"/>
      <c r="W256" s="38" t="s">
        <v>69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/>
      <c r="AB256" s="66"/>
      <c r="AC256" s="264" t="s">
        <v>362</v>
      </c>
      <c r="AG256" s="78"/>
      <c r="AJ256" s="82" t="s">
        <v>71</v>
      </c>
      <c r="AK256" s="82">
        <v>1</v>
      </c>
      <c r="BB256" s="265" t="s">
        <v>1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hidden="1" x14ac:dyDescent="0.2">
      <c r="A257" s="358"/>
      <c r="B257" s="347"/>
      <c r="C257" s="347"/>
      <c r="D257" s="347"/>
      <c r="E257" s="347"/>
      <c r="F257" s="347"/>
      <c r="G257" s="347"/>
      <c r="H257" s="347"/>
      <c r="I257" s="347"/>
      <c r="J257" s="347"/>
      <c r="K257" s="347"/>
      <c r="L257" s="347"/>
      <c r="M257" s="347"/>
      <c r="N257" s="347"/>
      <c r="O257" s="359"/>
      <c r="P257" s="339" t="s">
        <v>72</v>
      </c>
      <c r="Q257" s="340"/>
      <c r="R257" s="340"/>
      <c r="S257" s="340"/>
      <c r="T257" s="340"/>
      <c r="U257" s="340"/>
      <c r="V257" s="341"/>
      <c r="W257" s="40" t="s">
        <v>69</v>
      </c>
      <c r="X257" s="41">
        <f>IFERROR(SUM(X256:X256),"0")</f>
        <v>0</v>
      </c>
      <c r="Y257" s="41">
        <f>IFERROR(SUM(Y256:Y256),"0")</f>
        <v>0</v>
      </c>
      <c r="Z257" s="41">
        <f>IFERROR(IF(Z256="",0,Z256),"0")</f>
        <v>0</v>
      </c>
      <c r="AA257" s="64"/>
      <c r="AB257" s="64"/>
      <c r="AC257" s="64"/>
    </row>
    <row r="258" spans="1:68" hidden="1" x14ac:dyDescent="0.2">
      <c r="A258" s="347"/>
      <c r="B258" s="347"/>
      <c r="C258" s="347"/>
      <c r="D258" s="347"/>
      <c r="E258" s="347"/>
      <c r="F258" s="347"/>
      <c r="G258" s="347"/>
      <c r="H258" s="347"/>
      <c r="I258" s="347"/>
      <c r="J258" s="347"/>
      <c r="K258" s="347"/>
      <c r="L258" s="347"/>
      <c r="M258" s="347"/>
      <c r="N258" s="347"/>
      <c r="O258" s="359"/>
      <c r="P258" s="339" t="s">
        <v>72</v>
      </c>
      <c r="Q258" s="340"/>
      <c r="R258" s="340"/>
      <c r="S258" s="340"/>
      <c r="T258" s="340"/>
      <c r="U258" s="340"/>
      <c r="V258" s="341"/>
      <c r="W258" s="40" t="s">
        <v>73</v>
      </c>
      <c r="X258" s="41">
        <f>IFERROR(SUMPRODUCT(X256:X256*H256:H256),"0")</f>
        <v>0</v>
      </c>
      <c r="Y258" s="41">
        <f>IFERROR(SUMPRODUCT(Y256:Y256*H256:H256),"0")</f>
        <v>0</v>
      </c>
      <c r="Z258" s="40"/>
      <c r="AA258" s="64"/>
      <c r="AB258" s="64"/>
      <c r="AC258" s="64"/>
    </row>
    <row r="259" spans="1:68" ht="27.75" hidden="1" customHeight="1" x14ac:dyDescent="0.2">
      <c r="A259" s="337" t="s">
        <v>363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38"/>
      <c r="Z259" s="338"/>
      <c r="AA259" s="52"/>
      <c r="AB259" s="52"/>
      <c r="AC259" s="52"/>
    </row>
    <row r="260" spans="1:68" ht="16.5" hidden="1" customHeight="1" x14ac:dyDescent="0.25">
      <c r="A260" s="350" t="s">
        <v>364</v>
      </c>
      <c r="B260" s="347"/>
      <c r="C260" s="347"/>
      <c r="D260" s="347"/>
      <c r="E260" s="347"/>
      <c r="F260" s="347"/>
      <c r="G260" s="347"/>
      <c r="H260" s="347"/>
      <c r="I260" s="347"/>
      <c r="J260" s="347"/>
      <c r="K260" s="347"/>
      <c r="L260" s="347"/>
      <c r="M260" s="347"/>
      <c r="N260" s="347"/>
      <c r="O260" s="347"/>
      <c r="P260" s="347"/>
      <c r="Q260" s="347"/>
      <c r="R260" s="347"/>
      <c r="S260" s="347"/>
      <c r="T260" s="347"/>
      <c r="U260" s="347"/>
      <c r="V260" s="347"/>
      <c r="W260" s="347"/>
      <c r="X260" s="347"/>
      <c r="Y260" s="347"/>
      <c r="Z260" s="347"/>
      <c r="AA260" s="62"/>
      <c r="AB260" s="62"/>
      <c r="AC260" s="62"/>
    </row>
    <row r="261" spans="1:68" ht="14.25" hidden="1" customHeight="1" x14ac:dyDescent="0.25">
      <c r="A261" s="346" t="s">
        <v>63</v>
      </c>
      <c r="B261" s="347"/>
      <c r="C261" s="347"/>
      <c r="D261" s="347"/>
      <c r="E261" s="347"/>
      <c r="F261" s="347"/>
      <c r="G261" s="347"/>
      <c r="H261" s="347"/>
      <c r="I261" s="347"/>
      <c r="J261" s="347"/>
      <c r="K261" s="347"/>
      <c r="L261" s="347"/>
      <c r="M261" s="347"/>
      <c r="N261" s="347"/>
      <c r="O261" s="347"/>
      <c r="P261" s="347"/>
      <c r="Q261" s="347"/>
      <c r="R261" s="347"/>
      <c r="S261" s="347"/>
      <c r="T261" s="347"/>
      <c r="U261" s="347"/>
      <c r="V261" s="347"/>
      <c r="W261" s="347"/>
      <c r="X261" s="347"/>
      <c r="Y261" s="347"/>
      <c r="Z261" s="347"/>
      <c r="AA261" s="63"/>
      <c r="AB261" s="63"/>
      <c r="AC261" s="63"/>
    </row>
    <row r="262" spans="1:68" ht="27" hidden="1" customHeight="1" x14ac:dyDescent="0.25">
      <c r="A262" s="60" t="s">
        <v>365</v>
      </c>
      <c r="B262" s="60" t="s">
        <v>366</v>
      </c>
      <c r="C262" s="34">
        <v>4301071029</v>
      </c>
      <c r="D262" s="344">
        <v>4607111035899</v>
      </c>
      <c r="E262" s="345"/>
      <c r="F262" s="59">
        <v>1</v>
      </c>
      <c r="G262" s="35">
        <v>5</v>
      </c>
      <c r="H262" s="59">
        <v>5</v>
      </c>
      <c r="I262" s="59">
        <v>5.2619999999999996</v>
      </c>
      <c r="J262" s="35">
        <v>84</v>
      </c>
      <c r="K262" s="35" t="s">
        <v>66</v>
      </c>
      <c r="L262" s="35" t="s">
        <v>67</v>
      </c>
      <c r="M262" s="36" t="s">
        <v>68</v>
      </c>
      <c r="N262" s="36"/>
      <c r="O262" s="35">
        <v>180</v>
      </c>
      <c r="P262" s="52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2" s="333"/>
      <c r="R262" s="333"/>
      <c r="S262" s="333"/>
      <c r="T262" s="334"/>
      <c r="U262" s="37"/>
      <c r="V262" s="37"/>
      <c r="W262" s="38" t="s">
        <v>69</v>
      </c>
      <c r="X262" s="56">
        <v>0</v>
      </c>
      <c r="Y262" s="53">
        <f>IFERROR(IF(X262="","",X262),"")</f>
        <v>0</v>
      </c>
      <c r="Z262" s="39">
        <f>IFERROR(IF(X262="","",X262*0.0155),"")</f>
        <v>0</v>
      </c>
      <c r="AA262" s="65"/>
      <c r="AB262" s="66"/>
      <c r="AC262" s="266" t="s">
        <v>254</v>
      </c>
      <c r="AG262" s="78"/>
      <c r="AJ262" s="82" t="s">
        <v>71</v>
      </c>
      <c r="AK262" s="82">
        <v>1</v>
      </c>
      <c r="BB262" s="267" t="s">
        <v>1</v>
      </c>
      <c r="BM262" s="78">
        <f>IFERROR(X262*I262,"0")</f>
        <v>0</v>
      </c>
      <c r="BN262" s="78">
        <f>IFERROR(Y262*I262,"0")</f>
        <v>0</v>
      </c>
      <c r="BO262" s="78">
        <f>IFERROR(X262/J262,"0")</f>
        <v>0</v>
      </c>
      <c r="BP262" s="78">
        <f>IFERROR(Y262/J262,"0")</f>
        <v>0</v>
      </c>
    </row>
    <row r="263" spans="1:68" ht="27" hidden="1" customHeight="1" x14ac:dyDescent="0.25">
      <c r="A263" s="60" t="s">
        <v>367</v>
      </c>
      <c r="B263" s="60" t="s">
        <v>368</v>
      </c>
      <c r="C263" s="34">
        <v>4301070991</v>
      </c>
      <c r="D263" s="344">
        <v>4607111038180</v>
      </c>
      <c r="E263" s="345"/>
      <c r="F263" s="59">
        <v>0.4</v>
      </c>
      <c r="G263" s="35">
        <v>16</v>
      </c>
      <c r="H263" s="59">
        <v>6.4</v>
      </c>
      <c r="I263" s="59">
        <v>6.71</v>
      </c>
      <c r="J263" s="35">
        <v>84</v>
      </c>
      <c r="K263" s="35" t="s">
        <v>66</v>
      </c>
      <c r="L263" s="35" t="s">
        <v>67</v>
      </c>
      <c r="M263" s="36" t="s">
        <v>68</v>
      </c>
      <c r="N263" s="36"/>
      <c r="O263" s="35">
        <v>180</v>
      </c>
      <c r="P263" s="5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3" s="333"/>
      <c r="R263" s="333"/>
      <c r="S263" s="333"/>
      <c r="T263" s="334"/>
      <c r="U263" s="37"/>
      <c r="V263" s="37"/>
      <c r="W263" s="38" t="s">
        <v>69</v>
      </c>
      <c r="X263" s="56">
        <v>0</v>
      </c>
      <c r="Y263" s="53">
        <f>IFERROR(IF(X263="","",X263),"")</f>
        <v>0</v>
      </c>
      <c r="Z263" s="39">
        <f>IFERROR(IF(X263="","",X263*0.0155),"")</f>
        <v>0</v>
      </c>
      <c r="AA263" s="65"/>
      <c r="AB263" s="66"/>
      <c r="AC263" s="268" t="s">
        <v>369</v>
      </c>
      <c r="AG263" s="78"/>
      <c r="AJ263" s="82" t="s">
        <v>71</v>
      </c>
      <c r="AK263" s="82">
        <v>1</v>
      </c>
      <c r="BB263" s="269" t="s">
        <v>1</v>
      </c>
      <c r="BM263" s="78">
        <f>IFERROR(X263*I263,"0")</f>
        <v>0</v>
      </c>
      <c r="BN263" s="78">
        <f>IFERROR(Y263*I263,"0")</f>
        <v>0</v>
      </c>
      <c r="BO263" s="78">
        <f>IFERROR(X263/J263,"0")</f>
        <v>0</v>
      </c>
      <c r="BP263" s="78">
        <f>IFERROR(Y263/J263,"0")</f>
        <v>0</v>
      </c>
    </row>
    <row r="264" spans="1:68" hidden="1" x14ac:dyDescent="0.2">
      <c r="A264" s="358"/>
      <c r="B264" s="347"/>
      <c r="C264" s="347"/>
      <c r="D264" s="347"/>
      <c r="E264" s="347"/>
      <c r="F264" s="347"/>
      <c r="G264" s="347"/>
      <c r="H264" s="347"/>
      <c r="I264" s="347"/>
      <c r="J264" s="347"/>
      <c r="K264" s="347"/>
      <c r="L264" s="347"/>
      <c r="M264" s="347"/>
      <c r="N264" s="347"/>
      <c r="O264" s="359"/>
      <c r="P264" s="339" t="s">
        <v>72</v>
      </c>
      <c r="Q264" s="340"/>
      <c r="R264" s="340"/>
      <c r="S264" s="340"/>
      <c r="T264" s="340"/>
      <c r="U264" s="340"/>
      <c r="V264" s="341"/>
      <c r="W264" s="40" t="s">
        <v>69</v>
      </c>
      <c r="X264" s="41">
        <f>IFERROR(SUM(X262:X263),"0")</f>
        <v>0</v>
      </c>
      <c r="Y264" s="41">
        <f>IFERROR(SUM(Y262:Y263),"0")</f>
        <v>0</v>
      </c>
      <c r="Z264" s="41">
        <f>IFERROR(IF(Z262="",0,Z262),"0")+IFERROR(IF(Z263="",0,Z263),"0")</f>
        <v>0</v>
      </c>
      <c r="AA264" s="64"/>
      <c r="AB264" s="64"/>
      <c r="AC264" s="64"/>
    </row>
    <row r="265" spans="1:68" hidden="1" x14ac:dyDescent="0.2">
      <c r="A265" s="347"/>
      <c r="B265" s="347"/>
      <c r="C265" s="347"/>
      <c r="D265" s="347"/>
      <c r="E265" s="347"/>
      <c r="F265" s="347"/>
      <c r="G265" s="347"/>
      <c r="H265" s="347"/>
      <c r="I265" s="347"/>
      <c r="J265" s="347"/>
      <c r="K265" s="347"/>
      <c r="L265" s="347"/>
      <c r="M265" s="347"/>
      <c r="N265" s="347"/>
      <c r="O265" s="359"/>
      <c r="P265" s="339" t="s">
        <v>72</v>
      </c>
      <c r="Q265" s="340"/>
      <c r="R265" s="340"/>
      <c r="S265" s="340"/>
      <c r="T265" s="340"/>
      <c r="U265" s="340"/>
      <c r="V265" s="341"/>
      <c r="W265" s="40" t="s">
        <v>73</v>
      </c>
      <c r="X265" s="41">
        <f>IFERROR(SUMPRODUCT(X262:X263*H262:H263),"0")</f>
        <v>0</v>
      </c>
      <c r="Y265" s="41">
        <f>IFERROR(SUMPRODUCT(Y262:Y263*H262:H263),"0")</f>
        <v>0</v>
      </c>
      <c r="Z265" s="40"/>
      <c r="AA265" s="64"/>
      <c r="AB265" s="64"/>
      <c r="AC265" s="64"/>
    </row>
    <row r="266" spans="1:68" ht="27.75" hidden="1" customHeight="1" x14ac:dyDescent="0.2">
      <c r="A266" s="337" t="s">
        <v>370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52"/>
      <c r="AB266" s="52"/>
      <c r="AC266" s="52"/>
    </row>
    <row r="267" spans="1:68" ht="16.5" hidden="1" customHeight="1" x14ac:dyDescent="0.25">
      <c r="A267" s="350" t="s">
        <v>371</v>
      </c>
      <c r="B267" s="347"/>
      <c r="C267" s="347"/>
      <c r="D267" s="347"/>
      <c r="E267" s="347"/>
      <c r="F267" s="347"/>
      <c r="G267" s="347"/>
      <c r="H267" s="347"/>
      <c r="I267" s="347"/>
      <c r="J267" s="347"/>
      <c r="K267" s="347"/>
      <c r="L267" s="347"/>
      <c r="M267" s="347"/>
      <c r="N267" s="347"/>
      <c r="O267" s="347"/>
      <c r="P267" s="347"/>
      <c r="Q267" s="347"/>
      <c r="R267" s="347"/>
      <c r="S267" s="347"/>
      <c r="T267" s="347"/>
      <c r="U267" s="347"/>
      <c r="V267" s="347"/>
      <c r="W267" s="347"/>
      <c r="X267" s="347"/>
      <c r="Y267" s="347"/>
      <c r="Z267" s="347"/>
      <c r="AA267" s="62"/>
      <c r="AB267" s="62"/>
      <c r="AC267" s="62"/>
    </row>
    <row r="268" spans="1:68" ht="14.25" hidden="1" customHeight="1" x14ac:dyDescent="0.25">
      <c r="A268" s="346" t="s">
        <v>372</v>
      </c>
      <c r="B268" s="347"/>
      <c r="C268" s="347"/>
      <c r="D268" s="347"/>
      <c r="E268" s="347"/>
      <c r="F268" s="347"/>
      <c r="G268" s="347"/>
      <c r="H268" s="347"/>
      <c r="I268" s="347"/>
      <c r="J268" s="347"/>
      <c r="K268" s="347"/>
      <c r="L268" s="347"/>
      <c r="M268" s="347"/>
      <c r="N268" s="347"/>
      <c r="O268" s="347"/>
      <c r="P268" s="347"/>
      <c r="Q268" s="347"/>
      <c r="R268" s="347"/>
      <c r="S268" s="347"/>
      <c r="T268" s="347"/>
      <c r="U268" s="347"/>
      <c r="V268" s="347"/>
      <c r="W268" s="347"/>
      <c r="X268" s="347"/>
      <c r="Y268" s="347"/>
      <c r="Z268" s="347"/>
      <c r="AA268" s="63"/>
      <c r="AB268" s="63"/>
      <c r="AC268" s="63"/>
    </row>
    <row r="269" spans="1:68" ht="27" hidden="1" customHeight="1" x14ac:dyDescent="0.25">
      <c r="A269" s="60" t="s">
        <v>373</v>
      </c>
      <c r="B269" s="60" t="s">
        <v>374</v>
      </c>
      <c r="C269" s="34">
        <v>4301133004</v>
      </c>
      <c r="D269" s="344">
        <v>4607111039774</v>
      </c>
      <c r="E269" s="345"/>
      <c r="F269" s="59">
        <v>0.25</v>
      </c>
      <c r="G269" s="35">
        <v>12</v>
      </c>
      <c r="H269" s="59">
        <v>3</v>
      </c>
      <c r="I269" s="59">
        <v>3.22</v>
      </c>
      <c r="J269" s="35">
        <v>70</v>
      </c>
      <c r="K269" s="35" t="s">
        <v>79</v>
      </c>
      <c r="L269" s="35" t="s">
        <v>67</v>
      </c>
      <c r="M269" s="36" t="s">
        <v>68</v>
      </c>
      <c r="N269" s="36"/>
      <c r="O269" s="35">
        <v>180</v>
      </c>
      <c r="P269" s="49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9" s="333"/>
      <c r="R269" s="333"/>
      <c r="S269" s="333"/>
      <c r="T269" s="334"/>
      <c r="U269" s="37"/>
      <c r="V269" s="37"/>
      <c r="W269" s="38" t="s">
        <v>69</v>
      </c>
      <c r="X269" s="56">
        <v>0</v>
      </c>
      <c r="Y269" s="53">
        <f>IFERROR(IF(X269="","",X269),"")</f>
        <v>0</v>
      </c>
      <c r="Z269" s="39">
        <f>IFERROR(IF(X269="","",X269*0.01788),"")</f>
        <v>0</v>
      </c>
      <c r="AA269" s="65"/>
      <c r="AB269" s="66"/>
      <c r="AC269" s="270" t="s">
        <v>375</v>
      </c>
      <c r="AG269" s="78"/>
      <c r="AJ269" s="82" t="s">
        <v>71</v>
      </c>
      <c r="AK269" s="82">
        <v>1</v>
      </c>
      <c r="BB269" s="271" t="s">
        <v>81</v>
      </c>
      <c r="BM269" s="78">
        <f>IFERROR(X269*I269,"0")</f>
        <v>0</v>
      </c>
      <c r="BN269" s="78">
        <f>IFERROR(Y269*I269,"0")</f>
        <v>0</v>
      </c>
      <c r="BO269" s="78">
        <f>IFERROR(X269/J269,"0")</f>
        <v>0</v>
      </c>
      <c r="BP269" s="78">
        <f>IFERROR(Y269/J269,"0")</f>
        <v>0</v>
      </c>
    </row>
    <row r="270" spans="1:68" hidden="1" x14ac:dyDescent="0.2">
      <c r="A270" s="358"/>
      <c r="B270" s="347"/>
      <c r="C270" s="347"/>
      <c r="D270" s="347"/>
      <c r="E270" s="347"/>
      <c r="F270" s="347"/>
      <c r="G270" s="347"/>
      <c r="H270" s="347"/>
      <c r="I270" s="347"/>
      <c r="J270" s="347"/>
      <c r="K270" s="347"/>
      <c r="L270" s="347"/>
      <c r="M270" s="347"/>
      <c r="N270" s="347"/>
      <c r="O270" s="359"/>
      <c r="P270" s="339" t="s">
        <v>72</v>
      </c>
      <c r="Q270" s="340"/>
      <c r="R270" s="340"/>
      <c r="S270" s="340"/>
      <c r="T270" s="340"/>
      <c r="U270" s="340"/>
      <c r="V270" s="341"/>
      <c r="W270" s="40" t="s">
        <v>69</v>
      </c>
      <c r="X270" s="41">
        <f>IFERROR(SUM(X269:X269),"0")</f>
        <v>0</v>
      </c>
      <c r="Y270" s="41">
        <f>IFERROR(SUM(Y269:Y269),"0")</f>
        <v>0</v>
      </c>
      <c r="Z270" s="41">
        <f>IFERROR(IF(Z269="",0,Z269),"0")</f>
        <v>0</v>
      </c>
      <c r="AA270" s="64"/>
      <c r="AB270" s="64"/>
      <c r="AC270" s="64"/>
    </row>
    <row r="271" spans="1:68" hidden="1" x14ac:dyDescent="0.2">
      <c r="A271" s="347"/>
      <c r="B271" s="347"/>
      <c r="C271" s="347"/>
      <c r="D271" s="347"/>
      <c r="E271" s="347"/>
      <c r="F271" s="347"/>
      <c r="G271" s="347"/>
      <c r="H271" s="347"/>
      <c r="I271" s="347"/>
      <c r="J271" s="347"/>
      <c r="K271" s="347"/>
      <c r="L271" s="347"/>
      <c r="M271" s="347"/>
      <c r="N271" s="347"/>
      <c r="O271" s="359"/>
      <c r="P271" s="339" t="s">
        <v>72</v>
      </c>
      <c r="Q271" s="340"/>
      <c r="R271" s="340"/>
      <c r="S271" s="340"/>
      <c r="T271" s="340"/>
      <c r="U271" s="340"/>
      <c r="V271" s="341"/>
      <c r="W271" s="40" t="s">
        <v>73</v>
      </c>
      <c r="X271" s="41">
        <f>IFERROR(SUMPRODUCT(X269:X269*H269:H269),"0")</f>
        <v>0</v>
      </c>
      <c r="Y271" s="41">
        <f>IFERROR(SUMPRODUCT(Y269:Y269*H269:H269),"0")</f>
        <v>0</v>
      </c>
      <c r="Z271" s="40"/>
      <c r="AA271" s="64"/>
      <c r="AB271" s="64"/>
      <c r="AC271" s="64"/>
    </row>
    <row r="272" spans="1:68" ht="14.25" hidden="1" customHeight="1" x14ac:dyDescent="0.25">
      <c r="A272" s="346" t="s">
        <v>130</v>
      </c>
      <c r="B272" s="347"/>
      <c r="C272" s="347"/>
      <c r="D272" s="347"/>
      <c r="E272" s="347"/>
      <c r="F272" s="347"/>
      <c r="G272" s="347"/>
      <c r="H272" s="347"/>
      <c r="I272" s="347"/>
      <c r="J272" s="347"/>
      <c r="K272" s="347"/>
      <c r="L272" s="347"/>
      <c r="M272" s="347"/>
      <c r="N272" s="347"/>
      <c r="O272" s="347"/>
      <c r="P272" s="347"/>
      <c r="Q272" s="347"/>
      <c r="R272" s="347"/>
      <c r="S272" s="347"/>
      <c r="T272" s="347"/>
      <c r="U272" s="347"/>
      <c r="V272" s="347"/>
      <c r="W272" s="347"/>
      <c r="X272" s="347"/>
      <c r="Y272" s="347"/>
      <c r="Z272" s="347"/>
      <c r="AA272" s="63"/>
      <c r="AB272" s="63"/>
      <c r="AC272" s="63"/>
    </row>
    <row r="273" spans="1:68" ht="37.5" hidden="1" customHeight="1" x14ac:dyDescent="0.25">
      <c r="A273" s="60" t="s">
        <v>376</v>
      </c>
      <c r="B273" s="60" t="s">
        <v>377</v>
      </c>
      <c r="C273" s="34">
        <v>4301135400</v>
      </c>
      <c r="D273" s="344">
        <v>4607111039361</v>
      </c>
      <c r="E273" s="345"/>
      <c r="F273" s="59">
        <v>0.25</v>
      </c>
      <c r="G273" s="35">
        <v>12</v>
      </c>
      <c r="H273" s="59">
        <v>3</v>
      </c>
      <c r="I273" s="59">
        <v>3.7035999999999998</v>
      </c>
      <c r="J273" s="35">
        <v>70</v>
      </c>
      <c r="K273" s="35" t="s">
        <v>79</v>
      </c>
      <c r="L273" s="35" t="s">
        <v>67</v>
      </c>
      <c r="M273" s="36" t="s">
        <v>68</v>
      </c>
      <c r="N273" s="36"/>
      <c r="O273" s="35">
        <v>180</v>
      </c>
      <c r="P273" s="38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3" s="333"/>
      <c r="R273" s="333"/>
      <c r="S273" s="333"/>
      <c r="T273" s="334"/>
      <c r="U273" s="37"/>
      <c r="V273" s="37"/>
      <c r="W273" s="38" t="s">
        <v>69</v>
      </c>
      <c r="X273" s="56">
        <v>0</v>
      </c>
      <c r="Y273" s="53">
        <f>IFERROR(IF(X273="","",X273),"")</f>
        <v>0</v>
      </c>
      <c r="Z273" s="39">
        <f>IFERROR(IF(X273="","",X273*0.01788),"")</f>
        <v>0</v>
      </c>
      <c r="AA273" s="65"/>
      <c r="AB273" s="66"/>
      <c r="AC273" s="272" t="s">
        <v>375</v>
      </c>
      <c r="AG273" s="78"/>
      <c r="AJ273" s="82" t="s">
        <v>71</v>
      </c>
      <c r="AK273" s="82">
        <v>1</v>
      </c>
      <c r="BB273" s="273" t="s">
        <v>81</v>
      </c>
      <c r="BM273" s="78">
        <f>IFERROR(X273*I273,"0")</f>
        <v>0</v>
      </c>
      <c r="BN273" s="78">
        <f>IFERROR(Y273*I273,"0")</f>
        <v>0</v>
      </c>
      <c r="BO273" s="78">
        <f>IFERROR(X273/J273,"0")</f>
        <v>0</v>
      </c>
      <c r="BP273" s="78">
        <f>IFERROR(Y273/J273,"0")</f>
        <v>0</v>
      </c>
    </row>
    <row r="274" spans="1:68" hidden="1" x14ac:dyDescent="0.2">
      <c r="A274" s="358"/>
      <c r="B274" s="347"/>
      <c r="C274" s="347"/>
      <c r="D274" s="347"/>
      <c r="E274" s="347"/>
      <c r="F274" s="347"/>
      <c r="G274" s="347"/>
      <c r="H274" s="347"/>
      <c r="I274" s="347"/>
      <c r="J274" s="347"/>
      <c r="K274" s="347"/>
      <c r="L274" s="347"/>
      <c r="M274" s="347"/>
      <c r="N274" s="347"/>
      <c r="O274" s="359"/>
      <c r="P274" s="339" t="s">
        <v>72</v>
      </c>
      <c r="Q274" s="340"/>
      <c r="R274" s="340"/>
      <c r="S274" s="340"/>
      <c r="T274" s="340"/>
      <c r="U274" s="340"/>
      <c r="V274" s="341"/>
      <c r="W274" s="40" t="s">
        <v>69</v>
      </c>
      <c r="X274" s="41">
        <f>IFERROR(SUM(X273:X273),"0")</f>
        <v>0</v>
      </c>
      <c r="Y274" s="41">
        <f>IFERROR(SUM(Y273:Y273),"0")</f>
        <v>0</v>
      </c>
      <c r="Z274" s="41">
        <f>IFERROR(IF(Z273="",0,Z273),"0")</f>
        <v>0</v>
      </c>
      <c r="AA274" s="64"/>
      <c r="AB274" s="64"/>
      <c r="AC274" s="64"/>
    </row>
    <row r="275" spans="1:68" hidden="1" x14ac:dyDescent="0.2">
      <c r="A275" s="347"/>
      <c r="B275" s="347"/>
      <c r="C275" s="347"/>
      <c r="D275" s="347"/>
      <c r="E275" s="347"/>
      <c r="F275" s="347"/>
      <c r="G275" s="347"/>
      <c r="H275" s="347"/>
      <c r="I275" s="347"/>
      <c r="J275" s="347"/>
      <c r="K275" s="347"/>
      <c r="L275" s="347"/>
      <c r="M275" s="347"/>
      <c r="N275" s="347"/>
      <c r="O275" s="359"/>
      <c r="P275" s="339" t="s">
        <v>72</v>
      </c>
      <c r="Q275" s="340"/>
      <c r="R275" s="340"/>
      <c r="S275" s="340"/>
      <c r="T275" s="340"/>
      <c r="U275" s="340"/>
      <c r="V275" s="341"/>
      <c r="W275" s="40" t="s">
        <v>73</v>
      </c>
      <c r="X275" s="41">
        <f>IFERROR(SUMPRODUCT(X273:X273*H273:H273),"0")</f>
        <v>0</v>
      </c>
      <c r="Y275" s="41">
        <f>IFERROR(SUMPRODUCT(Y273:Y273*H273:H273),"0")</f>
        <v>0</v>
      </c>
      <c r="Z275" s="40"/>
      <c r="AA275" s="64"/>
      <c r="AB275" s="64"/>
      <c r="AC275" s="64"/>
    </row>
    <row r="276" spans="1:68" ht="27.75" hidden="1" customHeight="1" x14ac:dyDescent="0.2">
      <c r="A276" s="337" t="s">
        <v>239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38"/>
      <c r="Z276" s="338"/>
      <c r="AA276" s="52"/>
      <c r="AB276" s="52"/>
      <c r="AC276" s="52"/>
    </row>
    <row r="277" spans="1:68" ht="16.5" hidden="1" customHeight="1" x14ac:dyDescent="0.25">
      <c r="A277" s="350" t="s">
        <v>239</v>
      </c>
      <c r="B277" s="347"/>
      <c r="C277" s="347"/>
      <c r="D277" s="347"/>
      <c r="E277" s="347"/>
      <c r="F277" s="347"/>
      <c r="G277" s="347"/>
      <c r="H277" s="347"/>
      <c r="I277" s="347"/>
      <c r="J277" s="347"/>
      <c r="K277" s="347"/>
      <c r="L277" s="347"/>
      <c r="M277" s="347"/>
      <c r="N277" s="347"/>
      <c r="O277" s="347"/>
      <c r="P277" s="347"/>
      <c r="Q277" s="347"/>
      <c r="R277" s="347"/>
      <c r="S277" s="347"/>
      <c r="T277" s="347"/>
      <c r="U277" s="347"/>
      <c r="V277" s="347"/>
      <c r="W277" s="347"/>
      <c r="X277" s="347"/>
      <c r="Y277" s="347"/>
      <c r="Z277" s="347"/>
      <c r="AA277" s="62"/>
      <c r="AB277" s="62"/>
      <c r="AC277" s="62"/>
    </row>
    <row r="278" spans="1:68" ht="14.25" hidden="1" customHeight="1" x14ac:dyDescent="0.25">
      <c r="A278" s="346" t="s">
        <v>63</v>
      </c>
      <c r="B278" s="347"/>
      <c r="C278" s="347"/>
      <c r="D278" s="347"/>
      <c r="E278" s="347"/>
      <c r="F278" s="347"/>
      <c r="G278" s="347"/>
      <c r="H278" s="347"/>
      <c r="I278" s="347"/>
      <c r="J278" s="347"/>
      <c r="K278" s="347"/>
      <c r="L278" s="347"/>
      <c r="M278" s="347"/>
      <c r="N278" s="347"/>
      <c r="O278" s="347"/>
      <c r="P278" s="347"/>
      <c r="Q278" s="347"/>
      <c r="R278" s="347"/>
      <c r="S278" s="347"/>
      <c r="T278" s="347"/>
      <c r="U278" s="347"/>
      <c r="V278" s="347"/>
      <c r="W278" s="347"/>
      <c r="X278" s="347"/>
      <c r="Y278" s="347"/>
      <c r="Z278" s="347"/>
      <c r="AA278" s="63"/>
      <c r="AB278" s="63"/>
      <c r="AC278" s="63"/>
    </row>
    <row r="279" spans="1:68" ht="27" hidden="1" customHeight="1" x14ac:dyDescent="0.25">
      <c r="A279" s="60" t="s">
        <v>378</v>
      </c>
      <c r="B279" s="60" t="s">
        <v>379</v>
      </c>
      <c r="C279" s="34">
        <v>4301071014</v>
      </c>
      <c r="D279" s="344">
        <v>4640242181264</v>
      </c>
      <c r="E279" s="345"/>
      <c r="F279" s="59">
        <v>0.7</v>
      </c>
      <c r="G279" s="35">
        <v>10</v>
      </c>
      <c r="H279" s="59">
        <v>7</v>
      </c>
      <c r="I279" s="59">
        <v>7.28</v>
      </c>
      <c r="J279" s="35">
        <v>84</v>
      </c>
      <c r="K279" s="35" t="s">
        <v>66</v>
      </c>
      <c r="L279" s="35" t="s">
        <v>67</v>
      </c>
      <c r="M279" s="36" t="s">
        <v>68</v>
      </c>
      <c r="N279" s="36"/>
      <c r="O279" s="35">
        <v>180</v>
      </c>
      <c r="P279" s="478" t="s">
        <v>380</v>
      </c>
      <c r="Q279" s="333"/>
      <c r="R279" s="333"/>
      <c r="S279" s="333"/>
      <c r="T279" s="334"/>
      <c r="U279" s="37"/>
      <c r="V279" s="37"/>
      <c r="W279" s="38" t="s">
        <v>69</v>
      </c>
      <c r="X279" s="56">
        <v>0</v>
      </c>
      <c r="Y279" s="53">
        <f>IFERROR(IF(X279="","",X279),"")</f>
        <v>0</v>
      </c>
      <c r="Z279" s="39">
        <f>IFERROR(IF(X279="","",X279*0.0155),"")</f>
        <v>0</v>
      </c>
      <c r="AA279" s="65"/>
      <c r="AB279" s="66"/>
      <c r="AC279" s="274" t="s">
        <v>381</v>
      </c>
      <c r="AG279" s="78"/>
      <c r="AJ279" s="82" t="s">
        <v>71</v>
      </c>
      <c r="AK279" s="82">
        <v>1</v>
      </c>
      <c r="BB279" s="275" t="s">
        <v>1</v>
      </c>
      <c r="BM279" s="78">
        <f>IFERROR(X279*I279,"0")</f>
        <v>0</v>
      </c>
      <c r="BN279" s="78">
        <f>IFERROR(Y279*I279,"0")</f>
        <v>0</v>
      </c>
      <c r="BO279" s="78">
        <f>IFERROR(X279/J279,"0")</f>
        <v>0</v>
      </c>
      <c r="BP279" s="78">
        <f>IFERROR(Y279/J279,"0")</f>
        <v>0</v>
      </c>
    </row>
    <row r="280" spans="1:68" ht="27" hidden="1" customHeight="1" x14ac:dyDescent="0.25">
      <c r="A280" s="60" t="s">
        <v>382</v>
      </c>
      <c r="B280" s="60" t="s">
        <v>383</v>
      </c>
      <c r="C280" s="34">
        <v>4301071021</v>
      </c>
      <c r="D280" s="344">
        <v>4640242181325</v>
      </c>
      <c r="E280" s="345"/>
      <c r="F280" s="59">
        <v>0.7</v>
      </c>
      <c r="G280" s="35">
        <v>10</v>
      </c>
      <c r="H280" s="59">
        <v>7</v>
      </c>
      <c r="I280" s="59">
        <v>7.28</v>
      </c>
      <c r="J280" s="35">
        <v>84</v>
      </c>
      <c r="K280" s="35" t="s">
        <v>66</v>
      </c>
      <c r="L280" s="35" t="s">
        <v>67</v>
      </c>
      <c r="M280" s="36" t="s">
        <v>68</v>
      </c>
      <c r="N280" s="36"/>
      <c r="O280" s="35">
        <v>180</v>
      </c>
      <c r="P280" s="407" t="s">
        <v>384</v>
      </c>
      <c r="Q280" s="333"/>
      <c r="R280" s="333"/>
      <c r="S280" s="333"/>
      <c r="T280" s="334"/>
      <c r="U280" s="37"/>
      <c r="V280" s="37"/>
      <c r="W280" s="38" t="s">
        <v>69</v>
      </c>
      <c r="X280" s="56">
        <v>0</v>
      </c>
      <c r="Y280" s="53">
        <f>IFERROR(IF(X280="","",X280),"")</f>
        <v>0</v>
      </c>
      <c r="Z280" s="39">
        <f>IFERROR(IF(X280="","",X280*0.0155),"")</f>
        <v>0</v>
      </c>
      <c r="AA280" s="65"/>
      <c r="AB280" s="66"/>
      <c r="AC280" s="276" t="s">
        <v>381</v>
      </c>
      <c r="AG280" s="78"/>
      <c r="AJ280" s="82" t="s">
        <v>71</v>
      </c>
      <c r="AK280" s="82">
        <v>1</v>
      </c>
      <c r="BB280" s="277" t="s">
        <v>1</v>
      </c>
      <c r="BM280" s="78">
        <f>IFERROR(X280*I280,"0")</f>
        <v>0</v>
      </c>
      <c r="BN280" s="78">
        <f>IFERROR(Y280*I280,"0")</f>
        <v>0</v>
      </c>
      <c r="BO280" s="78">
        <f>IFERROR(X280/J280,"0")</f>
        <v>0</v>
      </c>
      <c r="BP280" s="78">
        <f>IFERROR(Y280/J280,"0")</f>
        <v>0</v>
      </c>
    </row>
    <row r="281" spans="1:68" ht="27" hidden="1" customHeight="1" x14ac:dyDescent="0.25">
      <c r="A281" s="60" t="s">
        <v>385</v>
      </c>
      <c r="B281" s="60" t="s">
        <v>386</v>
      </c>
      <c r="C281" s="34">
        <v>4301070993</v>
      </c>
      <c r="D281" s="344">
        <v>4640242180670</v>
      </c>
      <c r="E281" s="345"/>
      <c r="F281" s="59">
        <v>1</v>
      </c>
      <c r="G281" s="35">
        <v>6</v>
      </c>
      <c r="H281" s="59">
        <v>6</v>
      </c>
      <c r="I281" s="59">
        <v>6.23</v>
      </c>
      <c r="J281" s="35">
        <v>84</v>
      </c>
      <c r="K281" s="35" t="s">
        <v>66</v>
      </c>
      <c r="L281" s="35" t="s">
        <v>67</v>
      </c>
      <c r="M281" s="36" t="s">
        <v>68</v>
      </c>
      <c r="N281" s="36"/>
      <c r="O281" s="35">
        <v>180</v>
      </c>
      <c r="P281" s="416" t="s">
        <v>387</v>
      </c>
      <c r="Q281" s="333"/>
      <c r="R281" s="333"/>
      <c r="S281" s="333"/>
      <c r="T281" s="334"/>
      <c r="U281" s="37"/>
      <c r="V281" s="37"/>
      <c r="W281" s="38" t="s">
        <v>69</v>
      </c>
      <c r="X281" s="56">
        <v>0</v>
      </c>
      <c r="Y281" s="53">
        <f>IFERROR(IF(X281="","",X281),"")</f>
        <v>0</v>
      </c>
      <c r="Z281" s="39">
        <f>IFERROR(IF(X281="","",X281*0.0155),"")</f>
        <v>0</v>
      </c>
      <c r="AA281" s="65"/>
      <c r="AB281" s="66"/>
      <c r="AC281" s="278" t="s">
        <v>388</v>
      </c>
      <c r="AG281" s="78"/>
      <c r="AJ281" s="82" t="s">
        <v>71</v>
      </c>
      <c r="AK281" s="82">
        <v>1</v>
      </c>
      <c r="BB281" s="279" t="s">
        <v>1</v>
      </c>
      <c r="BM281" s="78">
        <f>IFERROR(X281*I281,"0")</f>
        <v>0</v>
      </c>
      <c r="BN281" s="78">
        <f>IFERROR(Y281*I281,"0")</f>
        <v>0</v>
      </c>
      <c r="BO281" s="78">
        <f>IFERROR(X281/J281,"0")</f>
        <v>0</v>
      </c>
      <c r="BP281" s="78">
        <f>IFERROR(Y281/J281,"0")</f>
        <v>0</v>
      </c>
    </row>
    <row r="282" spans="1:68" hidden="1" x14ac:dyDescent="0.2">
      <c r="A282" s="358"/>
      <c r="B282" s="347"/>
      <c r="C282" s="347"/>
      <c r="D282" s="347"/>
      <c r="E282" s="347"/>
      <c r="F282" s="347"/>
      <c r="G282" s="347"/>
      <c r="H282" s="347"/>
      <c r="I282" s="347"/>
      <c r="J282" s="347"/>
      <c r="K282" s="347"/>
      <c r="L282" s="347"/>
      <c r="M282" s="347"/>
      <c r="N282" s="347"/>
      <c r="O282" s="359"/>
      <c r="P282" s="339" t="s">
        <v>72</v>
      </c>
      <c r="Q282" s="340"/>
      <c r="R282" s="340"/>
      <c r="S282" s="340"/>
      <c r="T282" s="340"/>
      <c r="U282" s="340"/>
      <c r="V282" s="341"/>
      <c r="W282" s="40" t="s">
        <v>69</v>
      </c>
      <c r="X282" s="41">
        <f>IFERROR(SUM(X279:X281),"0")</f>
        <v>0</v>
      </c>
      <c r="Y282" s="41">
        <f>IFERROR(SUM(Y279:Y281),"0")</f>
        <v>0</v>
      </c>
      <c r="Z282" s="41">
        <f>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347"/>
      <c r="B283" s="347"/>
      <c r="C283" s="347"/>
      <c r="D283" s="347"/>
      <c r="E283" s="347"/>
      <c r="F283" s="347"/>
      <c r="G283" s="347"/>
      <c r="H283" s="347"/>
      <c r="I283" s="347"/>
      <c r="J283" s="347"/>
      <c r="K283" s="347"/>
      <c r="L283" s="347"/>
      <c r="M283" s="347"/>
      <c r="N283" s="347"/>
      <c r="O283" s="359"/>
      <c r="P283" s="339" t="s">
        <v>72</v>
      </c>
      <c r="Q283" s="340"/>
      <c r="R283" s="340"/>
      <c r="S283" s="340"/>
      <c r="T283" s="340"/>
      <c r="U283" s="340"/>
      <c r="V283" s="341"/>
      <c r="W283" s="40" t="s">
        <v>73</v>
      </c>
      <c r="X283" s="41">
        <f>IFERROR(SUMPRODUCT(X279:X281*H279:H281),"0")</f>
        <v>0</v>
      </c>
      <c r="Y283" s="41">
        <f>IFERROR(SUMPRODUCT(Y279:Y281*H279:H281),"0")</f>
        <v>0</v>
      </c>
      <c r="Z283" s="40"/>
      <c r="AA283" s="64"/>
      <c r="AB283" s="64"/>
      <c r="AC283" s="64"/>
    </row>
    <row r="284" spans="1:68" ht="14.25" hidden="1" customHeight="1" x14ac:dyDescent="0.25">
      <c r="A284" s="346" t="s">
        <v>152</v>
      </c>
      <c r="B284" s="347"/>
      <c r="C284" s="347"/>
      <c r="D284" s="347"/>
      <c r="E284" s="347"/>
      <c r="F284" s="347"/>
      <c r="G284" s="347"/>
      <c r="H284" s="347"/>
      <c r="I284" s="347"/>
      <c r="J284" s="347"/>
      <c r="K284" s="347"/>
      <c r="L284" s="347"/>
      <c r="M284" s="347"/>
      <c r="N284" s="347"/>
      <c r="O284" s="347"/>
      <c r="P284" s="347"/>
      <c r="Q284" s="347"/>
      <c r="R284" s="347"/>
      <c r="S284" s="347"/>
      <c r="T284" s="347"/>
      <c r="U284" s="347"/>
      <c r="V284" s="347"/>
      <c r="W284" s="347"/>
      <c r="X284" s="347"/>
      <c r="Y284" s="347"/>
      <c r="Z284" s="347"/>
      <c r="AA284" s="63"/>
      <c r="AB284" s="63"/>
      <c r="AC284" s="63"/>
    </row>
    <row r="285" spans="1:68" ht="27" hidden="1" customHeight="1" x14ac:dyDescent="0.25">
      <c r="A285" s="60" t="s">
        <v>389</v>
      </c>
      <c r="B285" s="60" t="s">
        <v>390</v>
      </c>
      <c r="C285" s="34">
        <v>4301131019</v>
      </c>
      <c r="D285" s="344">
        <v>4640242180427</v>
      </c>
      <c r="E285" s="345"/>
      <c r="F285" s="59">
        <v>1.8</v>
      </c>
      <c r="G285" s="35">
        <v>1</v>
      </c>
      <c r="H285" s="59">
        <v>1.8</v>
      </c>
      <c r="I285" s="59">
        <v>1.915</v>
      </c>
      <c r="J285" s="35">
        <v>234</v>
      </c>
      <c r="K285" s="35" t="s">
        <v>141</v>
      </c>
      <c r="L285" s="35" t="s">
        <v>67</v>
      </c>
      <c r="M285" s="36" t="s">
        <v>68</v>
      </c>
      <c r="N285" s="36"/>
      <c r="O285" s="35">
        <v>180</v>
      </c>
      <c r="P285" s="35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5" s="333"/>
      <c r="R285" s="333"/>
      <c r="S285" s="333"/>
      <c r="T285" s="334"/>
      <c r="U285" s="37"/>
      <c r="V285" s="37"/>
      <c r="W285" s="38" t="s">
        <v>69</v>
      </c>
      <c r="X285" s="56">
        <v>0</v>
      </c>
      <c r="Y285" s="53">
        <f>IFERROR(IF(X285="","",X285),"")</f>
        <v>0</v>
      </c>
      <c r="Z285" s="39">
        <f>IFERROR(IF(X285="","",X285*0.00502),"")</f>
        <v>0</v>
      </c>
      <c r="AA285" s="65"/>
      <c r="AB285" s="66"/>
      <c r="AC285" s="280" t="s">
        <v>391</v>
      </c>
      <c r="AG285" s="78"/>
      <c r="AJ285" s="82" t="s">
        <v>71</v>
      </c>
      <c r="AK285" s="82">
        <v>1</v>
      </c>
      <c r="BB285" s="281" t="s">
        <v>81</v>
      </c>
      <c r="BM285" s="78">
        <f>IFERROR(X285*I285,"0")</f>
        <v>0</v>
      </c>
      <c r="BN285" s="78">
        <f>IFERROR(Y285*I285,"0")</f>
        <v>0</v>
      </c>
      <c r="BO285" s="78">
        <f>IFERROR(X285/J285,"0")</f>
        <v>0</v>
      </c>
      <c r="BP285" s="78">
        <f>IFERROR(Y285/J285,"0")</f>
        <v>0</v>
      </c>
    </row>
    <row r="286" spans="1:68" hidden="1" x14ac:dyDescent="0.2">
      <c r="A286" s="358"/>
      <c r="B286" s="347"/>
      <c r="C286" s="347"/>
      <c r="D286" s="347"/>
      <c r="E286" s="347"/>
      <c r="F286" s="347"/>
      <c r="G286" s="347"/>
      <c r="H286" s="347"/>
      <c r="I286" s="347"/>
      <c r="J286" s="347"/>
      <c r="K286" s="347"/>
      <c r="L286" s="347"/>
      <c r="M286" s="347"/>
      <c r="N286" s="347"/>
      <c r="O286" s="359"/>
      <c r="P286" s="339" t="s">
        <v>72</v>
      </c>
      <c r="Q286" s="340"/>
      <c r="R286" s="340"/>
      <c r="S286" s="340"/>
      <c r="T286" s="340"/>
      <c r="U286" s="340"/>
      <c r="V286" s="341"/>
      <c r="W286" s="40" t="s">
        <v>69</v>
      </c>
      <c r="X286" s="41">
        <f>IFERROR(SUM(X285:X285),"0")</f>
        <v>0</v>
      </c>
      <c r="Y286" s="41">
        <f>IFERROR(SUM(Y285:Y285),"0")</f>
        <v>0</v>
      </c>
      <c r="Z286" s="41">
        <f>IFERROR(IF(Z285="",0,Z285),"0")</f>
        <v>0</v>
      </c>
      <c r="AA286" s="64"/>
      <c r="AB286" s="64"/>
      <c r="AC286" s="64"/>
    </row>
    <row r="287" spans="1:68" hidden="1" x14ac:dyDescent="0.2">
      <c r="A287" s="347"/>
      <c r="B287" s="347"/>
      <c r="C287" s="347"/>
      <c r="D287" s="347"/>
      <c r="E287" s="347"/>
      <c r="F287" s="347"/>
      <c r="G287" s="347"/>
      <c r="H287" s="347"/>
      <c r="I287" s="347"/>
      <c r="J287" s="347"/>
      <c r="K287" s="347"/>
      <c r="L287" s="347"/>
      <c r="M287" s="347"/>
      <c r="N287" s="347"/>
      <c r="O287" s="359"/>
      <c r="P287" s="339" t="s">
        <v>72</v>
      </c>
      <c r="Q287" s="340"/>
      <c r="R287" s="340"/>
      <c r="S287" s="340"/>
      <c r="T287" s="340"/>
      <c r="U287" s="340"/>
      <c r="V287" s="341"/>
      <c r="W287" s="40" t="s">
        <v>73</v>
      </c>
      <c r="X287" s="41">
        <f>IFERROR(SUMPRODUCT(X285:X285*H285:H285),"0")</f>
        <v>0</v>
      </c>
      <c r="Y287" s="41">
        <f>IFERROR(SUMPRODUCT(Y285:Y285*H285:H285),"0")</f>
        <v>0</v>
      </c>
      <c r="Z287" s="40"/>
      <c r="AA287" s="64"/>
      <c r="AB287" s="64"/>
      <c r="AC287" s="64"/>
    </row>
    <row r="288" spans="1:68" ht="14.25" hidden="1" customHeight="1" x14ac:dyDescent="0.25">
      <c r="A288" s="346" t="s">
        <v>76</v>
      </c>
      <c r="B288" s="347"/>
      <c r="C288" s="347"/>
      <c r="D288" s="347"/>
      <c r="E288" s="347"/>
      <c r="F288" s="347"/>
      <c r="G288" s="347"/>
      <c r="H288" s="347"/>
      <c r="I288" s="347"/>
      <c r="J288" s="347"/>
      <c r="K288" s="347"/>
      <c r="L288" s="347"/>
      <c r="M288" s="347"/>
      <c r="N288" s="347"/>
      <c r="O288" s="347"/>
      <c r="P288" s="347"/>
      <c r="Q288" s="347"/>
      <c r="R288" s="347"/>
      <c r="S288" s="347"/>
      <c r="T288" s="347"/>
      <c r="U288" s="347"/>
      <c r="V288" s="347"/>
      <c r="W288" s="347"/>
      <c r="X288" s="347"/>
      <c r="Y288" s="347"/>
      <c r="Z288" s="347"/>
      <c r="AA288" s="63"/>
      <c r="AB288" s="63"/>
      <c r="AC288" s="63"/>
    </row>
    <row r="289" spans="1:68" ht="27" customHeight="1" x14ac:dyDescent="0.25">
      <c r="A289" s="60" t="s">
        <v>392</v>
      </c>
      <c r="B289" s="60" t="s">
        <v>393</v>
      </c>
      <c r="C289" s="34">
        <v>4301132080</v>
      </c>
      <c r="D289" s="344">
        <v>4640242180397</v>
      </c>
      <c r="E289" s="345"/>
      <c r="F289" s="59">
        <v>1</v>
      </c>
      <c r="G289" s="35">
        <v>6</v>
      </c>
      <c r="H289" s="59">
        <v>6</v>
      </c>
      <c r="I289" s="59">
        <v>6.26</v>
      </c>
      <c r="J289" s="35">
        <v>84</v>
      </c>
      <c r="K289" s="35" t="s">
        <v>66</v>
      </c>
      <c r="L289" s="35" t="s">
        <v>67</v>
      </c>
      <c r="M289" s="36" t="s">
        <v>68</v>
      </c>
      <c r="N289" s="36"/>
      <c r="O289" s="35">
        <v>180</v>
      </c>
      <c r="P289" s="425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9" s="333"/>
      <c r="R289" s="333"/>
      <c r="S289" s="333"/>
      <c r="T289" s="334"/>
      <c r="U289" s="37"/>
      <c r="V289" s="37"/>
      <c r="W289" s="38" t="s">
        <v>69</v>
      </c>
      <c r="X289" s="56">
        <v>72</v>
      </c>
      <c r="Y289" s="53">
        <f>IFERROR(IF(X289="","",X289),"")</f>
        <v>72</v>
      </c>
      <c r="Z289" s="39">
        <f>IFERROR(IF(X289="","",X289*0.0155),"")</f>
        <v>1.1160000000000001</v>
      </c>
      <c r="AA289" s="65"/>
      <c r="AB289" s="66"/>
      <c r="AC289" s="282" t="s">
        <v>394</v>
      </c>
      <c r="AG289" s="78"/>
      <c r="AJ289" s="82" t="s">
        <v>71</v>
      </c>
      <c r="AK289" s="82">
        <v>1</v>
      </c>
      <c r="BB289" s="283" t="s">
        <v>81</v>
      </c>
      <c r="BM289" s="78">
        <f>IFERROR(X289*I289,"0")</f>
        <v>450.71999999999997</v>
      </c>
      <c r="BN289" s="78">
        <f>IFERROR(Y289*I289,"0")</f>
        <v>450.71999999999997</v>
      </c>
      <c r="BO289" s="78">
        <f>IFERROR(X289/J289,"0")</f>
        <v>0.8571428571428571</v>
      </c>
      <c r="BP289" s="78">
        <f>IFERROR(Y289/J289,"0")</f>
        <v>0.8571428571428571</v>
      </c>
    </row>
    <row r="290" spans="1:68" ht="27" hidden="1" customHeight="1" x14ac:dyDescent="0.25">
      <c r="A290" s="60" t="s">
        <v>395</v>
      </c>
      <c r="B290" s="60" t="s">
        <v>396</v>
      </c>
      <c r="C290" s="34">
        <v>4301132104</v>
      </c>
      <c r="D290" s="344">
        <v>4640242181219</v>
      </c>
      <c r="E290" s="345"/>
      <c r="F290" s="59">
        <v>0.3</v>
      </c>
      <c r="G290" s="35">
        <v>9</v>
      </c>
      <c r="H290" s="59">
        <v>2.7</v>
      </c>
      <c r="I290" s="59">
        <v>2.8450000000000002</v>
      </c>
      <c r="J290" s="35">
        <v>234</v>
      </c>
      <c r="K290" s="35" t="s">
        <v>141</v>
      </c>
      <c r="L290" s="35" t="s">
        <v>67</v>
      </c>
      <c r="M290" s="36" t="s">
        <v>68</v>
      </c>
      <c r="N290" s="36"/>
      <c r="O290" s="35">
        <v>180</v>
      </c>
      <c r="P290" s="375" t="s">
        <v>397</v>
      </c>
      <c r="Q290" s="333"/>
      <c r="R290" s="333"/>
      <c r="S290" s="333"/>
      <c r="T290" s="334"/>
      <c r="U290" s="37"/>
      <c r="V290" s="37"/>
      <c r="W290" s="38" t="s">
        <v>69</v>
      </c>
      <c r="X290" s="56">
        <v>0</v>
      </c>
      <c r="Y290" s="53">
        <f>IFERROR(IF(X290="","",X290),"")</f>
        <v>0</v>
      </c>
      <c r="Z290" s="39">
        <f>IFERROR(IF(X290="","",X290*0.00502),"")</f>
        <v>0</v>
      </c>
      <c r="AA290" s="65"/>
      <c r="AB290" s="66"/>
      <c r="AC290" s="284" t="s">
        <v>394</v>
      </c>
      <c r="AG290" s="78"/>
      <c r="AJ290" s="82" t="s">
        <v>71</v>
      </c>
      <c r="AK290" s="82">
        <v>1</v>
      </c>
      <c r="BB290" s="285" t="s">
        <v>81</v>
      </c>
      <c r="BM290" s="78">
        <f>IFERROR(X290*I290,"0")</f>
        <v>0</v>
      </c>
      <c r="BN290" s="78">
        <f>IFERROR(Y290*I290,"0")</f>
        <v>0</v>
      </c>
      <c r="BO290" s="78">
        <f>IFERROR(X290/J290,"0")</f>
        <v>0</v>
      </c>
      <c r="BP290" s="78">
        <f>IFERROR(Y290/J290,"0")</f>
        <v>0</v>
      </c>
    </row>
    <row r="291" spans="1:68" x14ac:dyDescent="0.2">
      <c r="A291" s="358"/>
      <c r="B291" s="347"/>
      <c r="C291" s="347"/>
      <c r="D291" s="347"/>
      <c r="E291" s="347"/>
      <c r="F291" s="347"/>
      <c r="G291" s="347"/>
      <c r="H291" s="347"/>
      <c r="I291" s="347"/>
      <c r="J291" s="347"/>
      <c r="K291" s="347"/>
      <c r="L291" s="347"/>
      <c r="M291" s="347"/>
      <c r="N291" s="347"/>
      <c r="O291" s="359"/>
      <c r="P291" s="339" t="s">
        <v>72</v>
      </c>
      <c r="Q291" s="340"/>
      <c r="R291" s="340"/>
      <c r="S291" s="340"/>
      <c r="T291" s="340"/>
      <c r="U291" s="340"/>
      <c r="V291" s="341"/>
      <c r="W291" s="40" t="s">
        <v>69</v>
      </c>
      <c r="X291" s="41">
        <f>IFERROR(SUM(X289:X290),"0")</f>
        <v>72</v>
      </c>
      <c r="Y291" s="41">
        <f>IFERROR(SUM(Y289:Y290),"0")</f>
        <v>72</v>
      </c>
      <c r="Z291" s="41">
        <f>IFERROR(IF(Z289="",0,Z289),"0")+IFERROR(IF(Z290="",0,Z290),"0")</f>
        <v>1.1160000000000001</v>
      </c>
      <c r="AA291" s="64"/>
      <c r="AB291" s="64"/>
      <c r="AC291" s="64"/>
    </row>
    <row r="292" spans="1:68" x14ac:dyDescent="0.2">
      <c r="A292" s="347"/>
      <c r="B292" s="347"/>
      <c r="C292" s="347"/>
      <c r="D292" s="347"/>
      <c r="E292" s="347"/>
      <c r="F292" s="347"/>
      <c r="G292" s="347"/>
      <c r="H292" s="347"/>
      <c r="I292" s="347"/>
      <c r="J292" s="347"/>
      <c r="K292" s="347"/>
      <c r="L292" s="347"/>
      <c r="M292" s="347"/>
      <c r="N292" s="347"/>
      <c r="O292" s="359"/>
      <c r="P292" s="339" t="s">
        <v>72</v>
      </c>
      <c r="Q292" s="340"/>
      <c r="R292" s="340"/>
      <c r="S292" s="340"/>
      <c r="T292" s="340"/>
      <c r="U292" s="340"/>
      <c r="V292" s="341"/>
      <c r="W292" s="40" t="s">
        <v>73</v>
      </c>
      <c r="X292" s="41">
        <f>IFERROR(SUMPRODUCT(X289:X290*H289:H290),"0")</f>
        <v>432</v>
      </c>
      <c r="Y292" s="41">
        <f>IFERROR(SUMPRODUCT(Y289:Y290*H289:H290),"0")</f>
        <v>432</v>
      </c>
      <c r="Z292" s="40"/>
      <c r="AA292" s="64"/>
      <c r="AB292" s="64"/>
      <c r="AC292" s="64"/>
    </row>
    <row r="293" spans="1:68" ht="14.25" hidden="1" customHeight="1" x14ac:dyDescent="0.25">
      <c r="A293" s="346" t="s">
        <v>124</v>
      </c>
      <c r="B293" s="347"/>
      <c r="C293" s="347"/>
      <c r="D293" s="347"/>
      <c r="E293" s="347"/>
      <c r="F293" s="347"/>
      <c r="G293" s="347"/>
      <c r="H293" s="347"/>
      <c r="I293" s="347"/>
      <c r="J293" s="347"/>
      <c r="K293" s="347"/>
      <c r="L293" s="347"/>
      <c r="M293" s="347"/>
      <c r="N293" s="347"/>
      <c r="O293" s="347"/>
      <c r="P293" s="347"/>
      <c r="Q293" s="347"/>
      <c r="R293" s="347"/>
      <c r="S293" s="347"/>
      <c r="T293" s="347"/>
      <c r="U293" s="347"/>
      <c r="V293" s="347"/>
      <c r="W293" s="347"/>
      <c r="X293" s="347"/>
      <c r="Y293" s="347"/>
      <c r="Z293" s="347"/>
      <c r="AA293" s="63"/>
      <c r="AB293" s="63"/>
      <c r="AC293" s="63"/>
    </row>
    <row r="294" spans="1:68" ht="27" hidden="1" customHeight="1" x14ac:dyDescent="0.25">
      <c r="A294" s="60" t="s">
        <v>398</v>
      </c>
      <c r="B294" s="60" t="s">
        <v>399</v>
      </c>
      <c r="C294" s="34">
        <v>4301136051</v>
      </c>
      <c r="D294" s="344">
        <v>4640242180304</v>
      </c>
      <c r="E294" s="345"/>
      <c r="F294" s="59">
        <v>2.7</v>
      </c>
      <c r="G294" s="35">
        <v>1</v>
      </c>
      <c r="H294" s="59">
        <v>2.7</v>
      </c>
      <c r="I294" s="59">
        <v>2.8906000000000001</v>
      </c>
      <c r="J294" s="35">
        <v>126</v>
      </c>
      <c r="K294" s="35" t="s">
        <v>79</v>
      </c>
      <c r="L294" s="35" t="s">
        <v>67</v>
      </c>
      <c r="M294" s="36" t="s">
        <v>68</v>
      </c>
      <c r="N294" s="36"/>
      <c r="O294" s="35">
        <v>180</v>
      </c>
      <c r="P294" s="511" t="s">
        <v>400</v>
      </c>
      <c r="Q294" s="333"/>
      <c r="R294" s="333"/>
      <c r="S294" s="333"/>
      <c r="T294" s="334"/>
      <c r="U294" s="37"/>
      <c r="V294" s="37"/>
      <c r="W294" s="38" t="s">
        <v>69</v>
      </c>
      <c r="X294" s="56">
        <v>0</v>
      </c>
      <c r="Y294" s="53">
        <f>IFERROR(IF(X294="","",X294),"")</f>
        <v>0</v>
      </c>
      <c r="Z294" s="39">
        <f>IFERROR(IF(X294="","",X294*0.00936),"")</f>
        <v>0</v>
      </c>
      <c r="AA294" s="65"/>
      <c r="AB294" s="66"/>
      <c r="AC294" s="286" t="s">
        <v>401</v>
      </c>
      <c r="AG294" s="78"/>
      <c r="AJ294" s="82" t="s">
        <v>71</v>
      </c>
      <c r="AK294" s="82">
        <v>1</v>
      </c>
      <c r="BB294" s="287" t="s">
        <v>81</v>
      </c>
      <c r="BM294" s="78">
        <f>IFERROR(X294*I294,"0")</f>
        <v>0</v>
      </c>
      <c r="BN294" s="78">
        <f>IFERROR(Y294*I294,"0")</f>
        <v>0</v>
      </c>
      <c r="BO294" s="78">
        <f>IFERROR(X294/J294,"0")</f>
        <v>0</v>
      </c>
      <c r="BP294" s="78">
        <f>IFERROR(Y294/J294,"0")</f>
        <v>0</v>
      </c>
    </row>
    <row r="295" spans="1:68" ht="27" customHeight="1" x14ac:dyDescent="0.25">
      <c r="A295" s="60" t="s">
        <v>402</v>
      </c>
      <c r="B295" s="60" t="s">
        <v>403</v>
      </c>
      <c r="C295" s="34">
        <v>4301136053</v>
      </c>
      <c r="D295" s="344">
        <v>4640242180236</v>
      </c>
      <c r="E295" s="345"/>
      <c r="F295" s="59">
        <v>5</v>
      </c>
      <c r="G295" s="35">
        <v>1</v>
      </c>
      <c r="H295" s="59">
        <v>5</v>
      </c>
      <c r="I295" s="59">
        <v>5.2350000000000003</v>
      </c>
      <c r="J295" s="35">
        <v>84</v>
      </c>
      <c r="K295" s="35" t="s">
        <v>66</v>
      </c>
      <c r="L295" s="35" t="s">
        <v>67</v>
      </c>
      <c r="M295" s="36" t="s">
        <v>68</v>
      </c>
      <c r="N295" s="36"/>
      <c r="O295" s="35">
        <v>180</v>
      </c>
      <c r="P295" s="49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5" s="333"/>
      <c r="R295" s="333"/>
      <c r="S295" s="333"/>
      <c r="T295" s="334"/>
      <c r="U295" s="37"/>
      <c r="V295" s="37"/>
      <c r="W295" s="38" t="s">
        <v>69</v>
      </c>
      <c r="X295" s="56">
        <v>36</v>
      </c>
      <c r="Y295" s="53">
        <f>IFERROR(IF(X295="","",X295),"")</f>
        <v>36</v>
      </c>
      <c r="Z295" s="39">
        <f>IFERROR(IF(X295="","",X295*0.0155),"")</f>
        <v>0.55800000000000005</v>
      </c>
      <c r="AA295" s="65"/>
      <c r="AB295" s="66"/>
      <c r="AC295" s="288" t="s">
        <v>401</v>
      </c>
      <c r="AG295" s="78"/>
      <c r="AJ295" s="82" t="s">
        <v>71</v>
      </c>
      <c r="AK295" s="82">
        <v>1</v>
      </c>
      <c r="BB295" s="289" t="s">
        <v>81</v>
      </c>
      <c r="BM295" s="78">
        <f>IFERROR(X295*I295,"0")</f>
        <v>188.46</v>
      </c>
      <c r="BN295" s="78">
        <f>IFERROR(Y295*I295,"0")</f>
        <v>188.46</v>
      </c>
      <c r="BO295" s="78">
        <f>IFERROR(X295/J295,"0")</f>
        <v>0.42857142857142855</v>
      </c>
      <c r="BP295" s="78">
        <f>IFERROR(Y295/J295,"0")</f>
        <v>0.42857142857142855</v>
      </c>
    </row>
    <row r="296" spans="1:68" ht="27" hidden="1" customHeight="1" x14ac:dyDescent="0.25">
      <c r="A296" s="60" t="s">
        <v>404</v>
      </c>
      <c r="B296" s="60" t="s">
        <v>405</v>
      </c>
      <c r="C296" s="34">
        <v>4301136052</v>
      </c>
      <c r="D296" s="344">
        <v>4640242180410</v>
      </c>
      <c r="E296" s="345"/>
      <c r="F296" s="59">
        <v>2.2400000000000002</v>
      </c>
      <c r="G296" s="35">
        <v>1</v>
      </c>
      <c r="H296" s="59">
        <v>2.2400000000000002</v>
      </c>
      <c r="I296" s="59">
        <v>2.4319999999999999</v>
      </c>
      <c r="J296" s="35">
        <v>126</v>
      </c>
      <c r="K296" s="35" t="s">
        <v>79</v>
      </c>
      <c r="L296" s="35" t="s">
        <v>67</v>
      </c>
      <c r="M296" s="36" t="s">
        <v>68</v>
      </c>
      <c r="N296" s="36"/>
      <c r="O296" s="35">
        <v>180</v>
      </c>
      <c r="P296" s="45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6" s="333"/>
      <c r="R296" s="333"/>
      <c r="S296" s="333"/>
      <c r="T296" s="334"/>
      <c r="U296" s="37"/>
      <c r="V296" s="37"/>
      <c r="W296" s="38" t="s">
        <v>69</v>
      </c>
      <c r="X296" s="56">
        <v>0</v>
      </c>
      <c r="Y296" s="53">
        <f>IFERROR(IF(X296="","",X296),"")</f>
        <v>0</v>
      </c>
      <c r="Z296" s="39">
        <f>IFERROR(IF(X296="","",X296*0.00936),"")</f>
        <v>0</v>
      </c>
      <c r="AA296" s="65"/>
      <c r="AB296" s="66"/>
      <c r="AC296" s="290" t="s">
        <v>401</v>
      </c>
      <c r="AG296" s="78"/>
      <c r="AJ296" s="82" t="s">
        <v>71</v>
      </c>
      <c r="AK296" s="82">
        <v>1</v>
      </c>
      <c r="BB296" s="291" t="s">
        <v>81</v>
      </c>
      <c r="BM296" s="78">
        <f>IFERROR(X296*I296,"0")</f>
        <v>0</v>
      </c>
      <c r="BN296" s="78">
        <f>IFERROR(Y296*I296,"0")</f>
        <v>0</v>
      </c>
      <c r="BO296" s="78">
        <f>IFERROR(X296/J296,"0")</f>
        <v>0</v>
      </c>
      <c r="BP296" s="78">
        <f>IFERROR(Y296/J296,"0")</f>
        <v>0</v>
      </c>
    </row>
    <row r="297" spans="1:68" x14ac:dyDescent="0.2">
      <c r="A297" s="358"/>
      <c r="B297" s="347"/>
      <c r="C297" s="347"/>
      <c r="D297" s="347"/>
      <c r="E297" s="347"/>
      <c r="F297" s="347"/>
      <c r="G297" s="347"/>
      <c r="H297" s="347"/>
      <c r="I297" s="347"/>
      <c r="J297" s="347"/>
      <c r="K297" s="347"/>
      <c r="L297" s="347"/>
      <c r="M297" s="347"/>
      <c r="N297" s="347"/>
      <c r="O297" s="359"/>
      <c r="P297" s="339" t="s">
        <v>72</v>
      </c>
      <c r="Q297" s="340"/>
      <c r="R297" s="340"/>
      <c r="S297" s="340"/>
      <c r="T297" s="340"/>
      <c r="U297" s="340"/>
      <c r="V297" s="341"/>
      <c r="W297" s="40" t="s">
        <v>69</v>
      </c>
      <c r="X297" s="41">
        <f>IFERROR(SUM(X294:X296),"0")</f>
        <v>36</v>
      </c>
      <c r="Y297" s="41">
        <f>IFERROR(SUM(Y294:Y296),"0")</f>
        <v>36</v>
      </c>
      <c r="Z297" s="41">
        <f>IFERROR(IF(Z294="",0,Z294),"0")+IFERROR(IF(Z295="",0,Z295),"0")+IFERROR(IF(Z296="",0,Z296),"0")</f>
        <v>0.55800000000000005</v>
      </c>
      <c r="AA297" s="64"/>
      <c r="AB297" s="64"/>
      <c r="AC297" s="64"/>
    </row>
    <row r="298" spans="1:68" x14ac:dyDescent="0.2">
      <c r="A298" s="347"/>
      <c r="B298" s="347"/>
      <c r="C298" s="347"/>
      <c r="D298" s="347"/>
      <c r="E298" s="347"/>
      <c r="F298" s="347"/>
      <c r="G298" s="347"/>
      <c r="H298" s="347"/>
      <c r="I298" s="347"/>
      <c r="J298" s="347"/>
      <c r="K298" s="347"/>
      <c r="L298" s="347"/>
      <c r="M298" s="347"/>
      <c r="N298" s="347"/>
      <c r="O298" s="359"/>
      <c r="P298" s="339" t="s">
        <v>72</v>
      </c>
      <c r="Q298" s="340"/>
      <c r="R298" s="340"/>
      <c r="S298" s="340"/>
      <c r="T298" s="340"/>
      <c r="U298" s="340"/>
      <c r="V298" s="341"/>
      <c r="W298" s="40" t="s">
        <v>73</v>
      </c>
      <c r="X298" s="41">
        <f>IFERROR(SUMPRODUCT(X294:X296*H294:H296),"0")</f>
        <v>180</v>
      </c>
      <c r="Y298" s="41">
        <f>IFERROR(SUMPRODUCT(Y294:Y296*H294:H296),"0")</f>
        <v>180</v>
      </c>
      <c r="Z298" s="40"/>
      <c r="AA298" s="64"/>
      <c r="AB298" s="64"/>
      <c r="AC298" s="64"/>
    </row>
    <row r="299" spans="1:68" ht="14.25" hidden="1" customHeight="1" x14ac:dyDescent="0.25">
      <c r="A299" s="346" t="s">
        <v>130</v>
      </c>
      <c r="B299" s="347"/>
      <c r="C299" s="347"/>
      <c r="D299" s="347"/>
      <c r="E299" s="347"/>
      <c r="F299" s="347"/>
      <c r="G299" s="347"/>
      <c r="H299" s="347"/>
      <c r="I299" s="347"/>
      <c r="J299" s="347"/>
      <c r="K299" s="347"/>
      <c r="L299" s="347"/>
      <c r="M299" s="347"/>
      <c r="N299" s="347"/>
      <c r="O299" s="347"/>
      <c r="P299" s="347"/>
      <c r="Q299" s="347"/>
      <c r="R299" s="347"/>
      <c r="S299" s="347"/>
      <c r="T299" s="347"/>
      <c r="U299" s="347"/>
      <c r="V299" s="347"/>
      <c r="W299" s="347"/>
      <c r="X299" s="347"/>
      <c r="Y299" s="347"/>
      <c r="Z299" s="347"/>
      <c r="AA299" s="63"/>
      <c r="AB299" s="63"/>
      <c r="AC299" s="63"/>
    </row>
    <row r="300" spans="1:68" ht="37.5" hidden="1" customHeight="1" x14ac:dyDescent="0.25">
      <c r="A300" s="60" t="s">
        <v>406</v>
      </c>
      <c r="B300" s="60" t="s">
        <v>407</v>
      </c>
      <c r="C300" s="34">
        <v>4301135504</v>
      </c>
      <c r="D300" s="344">
        <v>4640242181554</v>
      </c>
      <c r="E300" s="345"/>
      <c r="F300" s="59">
        <v>3</v>
      </c>
      <c r="G300" s="35">
        <v>1</v>
      </c>
      <c r="H300" s="59">
        <v>3</v>
      </c>
      <c r="I300" s="59">
        <v>3.1920000000000002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19" t="s">
        <v>408</v>
      </c>
      <c r="Q300" s="333"/>
      <c r="R300" s="333"/>
      <c r="S300" s="333"/>
      <c r="T300" s="334"/>
      <c r="U300" s="37"/>
      <c r="V300" s="37"/>
      <c r="W300" s="38" t="s">
        <v>69</v>
      </c>
      <c r="X300" s="56">
        <v>0</v>
      </c>
      <c r="Y300" s="53">
        <f t="shared" ref="Y300:Y318" si="24">IFERROR(IF(X300="","",X300),"")</f>
        <v>0</v>
      </c>
      <c r="Z300" s="39">
        <f>IFERROR(IF(X300="","",X300*0.00936),"")</f>
        <v>0</v>
      </c>
      <c r="AA300" s="65"/>
      <c r="AB300" s="66"/>
      <c r="AC300" s="292" t="s">
        <v>409</v>
      </c>
      <c r="AG300" s="78"/>
      <c r="AJ300" s="82" t="s">
        <v>71</v>
      </c>
      <c r="AK300" s="82">
        <v>1</v>
      </c>
      <c r="BB300" s="293" t="s">
        <v>81</v>
      </c>
      <c r="BM300" s="78">
        <f t="shared" ref="BM300:BM318" si="25">IFERROR(X300*I300,"0")</f>
        <v>0</v>
      </c>
      <c r="BN300" s="78">
        <f t="shared" ref="BN300:BN318" si="26">IFERROR(Y300*I300,"0")</f>
        <v>0</v>
      </c>
      <c r="BO300" s="78">
        <f t="shared" ref="BO300:BO318" si="27">IFERROR(X300/J300,"0")</f>
        <v>0</v>
      </c>
      <c r="BP300" s="78">
        <f t="shared" ref="BP300:BP318" si="28">IFERROR(Y300/J300,"0")</f>
        <v>0</v>
      </c>
    </row>
    <row r="301" spans="1:68" ht="27" customHeight="1" x14ac:dyDescent="0.25">
      <c r="A301" s="60" t="s">
        <v>410</v>
      </c>
      <c r="B301" s="60" t="s">
        <v>411</v>
      </c>
      <c r="C301" s="34">
        <v>4301135518</v>
      </c>
      <c r="D301" s="344">
        <v>4640242181561</v>
      </c>
      <c r="E301" s="345"/>
      <c r="F301" s="59">
        <v>3.7</v>
      </c>
      <c r="G301" s="35">
        <v>1</v>
      </c>
      <c r="H301" s="59">
        <v>3.7</v>
      </c>
      <c r="I301" s="59">
        <v>3.8919999999999999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94" t="s">
        <v>412</v>
      </c>
      <c r="Q301" s="333"/>
      <c r="R301" s="333"/>
      <c r="S301" s="333"/>
      <c r="T301" s="334"/>
      <c r="U301" s="37"/>
      <c r="V301" s="37"/>
      <c r="W301" s="38" t="s">
        <v>69</v>
      </c>
      <c r="X301" s="56">
        <v>14</v>
      </c>
      <c r="Y301" s="53">
        <f t="shared" si="24"/>
        <v>14</v>
      </c>
      <c r="Z301" s="39">
        <f>IFERROR(IF(X301="","",X301*0.00936),"")</f>
        <v>0.13103999999999999</v>
      </c>
      <c r="AA301" s="65"/>
      <c r="AB301" s="66"/>
      <c r="AC301" s="294" t="s">
        <v>413</v>
      </c>
      <c r="AG301" s="78"/>
      <c r="AJ301" s="82" t="s">
        <v>71</v>
      </c>
      <c r="AK301" s="82">
        <v>1</v>
      </c>
      <c r="BB301" s="295" t="s">
        <v>81</v>
      </c>
      <c r="BM301" s="78">
        <f t="shared" si="25"/>
        <v>54.488</v>
      </c>
      <c r="BN301" s="78">
        <f t="shared" si="26"/>
        <v>54.488</v>
      </c>
      <c r="BO301" s="78">
        <f t="shared" si="27"/>
        <v>0.1111111111111111</v>
      </c>
      <c r="BP301" s="78">
        <f t="shared" si="28"/>
        <v>0.1111111111111111</v>
      </c>
    </row>
    <row r="302" spans="1:68" ht="27" hidden="1" customHeight="1" x14ac:dyDescent="0.25">
      <c r="A302" s="60" t="s">
        <v>414</v>
      </c>
      <c r="B302" s="60" t="s">
        <v>415</v>
      </c>
      <c r="C302" s="34">
        <v>4301135374</v>
      </c>
      <c r="D302" s="344">
        <v>4640242181424</v>
      </c>
      <c r="E302" s="345"/>
      <c r="F302" s="59">
        <v>5.5</v>
      </c>
      <c r="G302" s="35">
        <v>1</v>
      </c>
      <c r="H302" s="59">
        <v>5.5</v>
      </c>
      <c r="I302" s="59">
        <v>5.7350000000000003</v>
      </c>
      <c r="J302" s="35">
        <v>84</v>
      </c>
      <c r="K302" s="35" t="s">
        <v>66</v>
      </c>
      <c r="L302" s="35" t="s">
        <v>67</v>
      </c>
      <c r="M302" s="36" t="s">
        <v>68</v>
      </c>
      <c r="N302" s="36"/>
      <c r="O302" s="35">
        <v>180</v>
      </c>
      <c r="P302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2" s="333"/>
      <c r="R302" s="333"/>
      <c r="S302" s="333"/>
      <c r="T302" s="334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>IFERROR(IF(X302="","",X302*0.0155),"")</f>
        <v>0</v>
      </c>
      <c r="AA302" s="65"/>
      <c r="AB302" s="66"/>
      <c r="AC302" s="296" t="s">
        <v>409</v>
      </c>
      <c r="AG302" s="78"/>
      <c r="AJ302" s="82" t="s">
        <v>71</v>
      </c>
      <c r="AK302" s="82">
        <v>1</v>
      </c>
      <c r="BB302" s="297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27" hidden="1" customHeight="1" x14ac:dyDescent="0.25">
      <c r="A303" s="60" t="s">
        <v>416</v>
      </c>
      <c r="B303" s="60" t="s">
        <v>417</v>
      </c>
      <c r="C303" s="34">
        <v>4301135320</v>
      </c>
      <c r="D303" s="344">
        <v>4640242181592</v>
      </c>
      <c r="E303" s="345"/>
      <c r="F303" s="59">
        <v>3.5</v>
      </c>
      <c r="G303" s="35">
        <v>1</v>
      </c>
      <c r="H303" s="59">
        <v>3.5</v>
      </c>
      <c r="I303" s="59">
        <v>3.6850000000000001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26" t="s">
        <v>418</v>
      </c>
      <c r="Q303" s="333"/>
      <c r="R303" s="333"/>
      <c r="S303" s="333"/>
      <c r="T303" s="334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ref="Z303:Z311" si="29">IFERROR(IF(X303="","",X303*0.00936),"")</f>
        <v>0</v>
      </c>
      <c r="AA303" s="65"/>
      <c r="AB303" s="66"/>
      <c r="AC303" s="298" t="s">
        <v>419</v>
      </c>
      <c r="AG303" s="78"/>
      <c r="AJ303" s="82" t="s">
        <v>71</v>
      </c>
      <c r="AK303" s="82">
        <v>1</v>
      </c>
      <c r="BB303" s="299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37.5" hidden="1" customHeight="1" x14ac:dyDescent="0.25">
      <c r="A304" s="60" t="s">
        <v>420</v>
      </c>
      <c r="B304" s="60" t="s">
        <v>421</v>
      </c>
      <c r="C304" s="34">
        <v>4301135552</v>
      </c>
      <c r="D304" s="344">
        <v>4640242181431</v>
      </c>
      <c r="E304" s="345"/>
      <c r="F304" s="59">
        <v>3.5</v>
      </c>
      <c r="G304" s="35">
        <v>1</v>
      </c>
      <c r="H304" s="59">
        <v>3.5</v>
      </c>
      <c r="I304" s="59">
        <v>3.6920000000000002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9" t="s">
        <v>422</v>
      </c>
      <c r="Q304" s="333"/>
      <c r="R304" s="333"/>
      <c r="S304" s="333"/>
      <c r="T304" s="334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0" t="s">
        <v>423</v>
      </c>
      <c r="AG304" s="78"/>
      <c r="AJ304" s="82" t="s">
        <v>71</v>
      </c>
      <c r="AK304" s="82">
        <v>1</v>
      </c>
      <c r="BB304" s="301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27" customHeight="1" x14ac:dyDescent="0.25">
      <c r="A305" s="60" t="s">
        <v>424</v>
      </c>
      <c r="B305" s="60" t="s">
        <v>425</v>
      </c>
      <c r="C305" s="34">
        <v>4301135405</v>
      </c>
      <c r="D305" s="344">
        <v>4640242181523</v>
      </c>
      <c r="E305" s="345"/>
      <c r="F305" s="59">
        <v>3</v>
      </c>
      <c r="G305" s="35">
        <v>1</v>
      </c>
      <c r="H305" s="59">
        <v>3</v>
      </c>
      <c r="I305" s="59">
        <v>3.1920000000000002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5" s="333"/>
      <c r="R305" s="333"/>
      <c r="S305" s="333"/>
      <c r="T305" s="334"/>
      <c r="U305" s="37"/>
      <c r="V305" s="37"/>
      <c r="W305" s="38" t="s">
        <v>69</v>
      </c>
      <c r="X305" s="56">
        <v>28</v>
      </c>
      <c r="Y305" s="53">
        <f t="shared" si="24"/>
        <v>28</v>
      </c>
      <c r="Z305" s="39">
        <f t="shared" si="29"/>
        <v>0.26207999999999998</v>
      </c>
      <c r="AA305" s="65"/>
      <c r="AB305" s="66"/>
      <c r="AC305" s="302" t="s">
        <v>413</v>
      </c>
      <c r="AG305" s="78"/>
      <c r="AJ305" s="82" t="s">
        <v>71</v>
      </c>
      <c r="AK305" s="82">
        <v>1</v>
      </c>
      <c r="BB305" s="303" t="s">
        <v>81</v>
      </c>
      <c r="BM305" s="78">
        <f t="shared" si="25"/>
        <v>89.376000000000005</v>
      </c>
      <c r="BN305" s="78">
        <f t="shared" si="26"/>
        <v>89.376000000000005</v>
      </c>
      <c r="BO305" s="78">
        <f t="shared" si="27"/>
        <v>0.22222222222222221</v>
      </c>
      <c r="BP305" s="78">
        <f t="shared" si="28"/>
        <v>0.22222222222222221</v>
      </c>
    </row>
    <row r="306" spans="1:68" ht="37.5" hidden="1" customHeight="1" x14ac:dyDescent="0.25">
      <c r="A306" s="60" t="s">
        <v>426</v>
      </c>
      <c r="B306" s="60" t="s">
        <v>427</v>
      </c>
      <c r="C306" s="34">
        <v>4301135404</v>
      </c>
      <c r="D306" s="344">
        <v>4640242181516</v>
      </c>
      <c r="E306" s="345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70" t="s">
        <v>428</v>
      </c>
      <c r="Q306" s="333"/>
      <c r="R306" s="333"/>
      <c r="S306" s="333"/>
      <c r="T306" s="334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04" t="s">
        <v>423</v>
      </c>
      <c r="AG306" s="78"/>
      <c r="AJ306" s="82" t="s">
        <v>71</v>
      </c>
      <c r="AK306" s="82">
        <v>1</v>
      </c>
      <c r="BB306" s="305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429</v>
      </c>
      <c r="B307" s="60" t="s">
        <v>430</v>
      </c>
      <c r="C307" s="34">
        <v>4301135375</v>
      </c>
      <c r="D307" s="344">
        <v>4640242181486</v>
      </c>
      <c r="E307" s="345"/>
      <c r="F307" s="59">
        <v>3.7</v>
      </c>
      <c r="G307" s="35">
        <v>1</v>
      </c>
      <c r="H307" s="59">
        <v>3.7</v>
      </c>
      <c r="I307" s="59">
        <v>3.8919999999999999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0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7" s="333"/>
      <c r="R307" s="333"/>
      <c r="S307" s="333"/>
      <c r="T307" s="334"/>
      <c r="U307" s="37"/>
      <c r="V307" s="37"/>
      <c r="W307" s="38" t="s">
        <v>69</v>
      </c>
      <c r="X307" s="56">
        <v>70</v>
      </c>
      <c r="Y307" s="53">
        <f t="shared" si="24"/>
        <v>70</v>
      </c>
      <c r="Z307" s="39">
        <f t="shared" si="29"/>
        <v>0.6552</v>
      </c>
      <c r="AA307" s="65"/>
      <c r="AB307" s="66"/>
      <c r="AC307" s="306" t="s">
        <v>409</v>
      </c>
      <c r="AG307" s="78"/>
      <c r="AJ307" s="82" t="s">
        <v>71</v>
      </c>
      <c r="AK307" s="82">
        <v>1</v>
      </c>
      <c r="BB307" s="307" t="s">
        <v>81</v>
      </c>
      <c r="BM307" s="78">
        <f t="shared" si="25"/>
        <v>272.44</v>
      </c>
      <c r="BN307" s="78">
        <f t="shared" si="26"/>
        <v>272.44</v>
      </c>
      <c r="BO307" s="78">
        <f t="shared" si="27"/>
        <v>0.55555555555555558</v>
      </c>
      <c r="BP307" s="78">
        <f t="shared" si="28"/>
        <v>0.55555555555555558</v>
      </c>
    </row>
    <row r="308" spans="1:68" ht="37.5" hidden="1" customHeight="1" x14ac:dyDescent="0.25">
      <c r="A308" s="60" t="s">
        <v>431</v>
      </c>
      <c r="B308" s="60" t="s">
        <v>432</v>
      </c>
      <c r="C308" s="34">
        <v>4301135402</v>
      </c>
      <c r="D308" s="344">
        <v>4640242181493</v>
      </c>
      <c r="E308" s="345"/>
      <c r="F308" s="59">
        <v>3.7</v>
      </c>
      <c r="G308" s="35">
        <v>1</v>
      </c>
      <c r="H308" s="59">
        <v>3.7</v>
      </c>
      <c r="I308" s="59">
        <v>3.8919999999999999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4" t="s">
        <v>433</v>
      </c>
      <c r="Q308" s="333"/>
      <c r="R308" s="333"/>
      <c r="S308" s="333"/>
      <c r="T308" s="334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08" t="s">
        <v>409</v>
      </c>
      <c r="AG308" s="78"/>
      <c r="AJ308" s="82" t="s">
        <v>71</v>
      </c>
      <c r="AK308" s="82">
        <v>1</v>
      </c>
      <c r="BB308" s="309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37.5" hidden="1" customHeight="1" x14ac:dyDescent="0.25">
      <c r="A309" s="60" t="s">
        <v>434</v>
      </c>
      <c r="B309" s="60" t="s">
        <v>435</v>
      </c>
      <c r="C309" s="34">
        <v>4301135403</v>
      </c>
      <c r="D309" s="344">
        <v>4640242181509</v>
      </c>
      <c r="E309" s="345"/>
      <c r="F309" s="59">
        <v>3.7</v>
      </c>
      <c r="G309" s="35">
        <v>1</v>
      </c>
      <c r="H309" s="59">
        <v>3.7</v>
      </c>
      <c r="I309" s="59">
        <v>3.8919999999999999</v>
      </c>
      <c r="J309" s="35">
        <v>126</v>
      </c>
      <c r="K309" s="35" t="s">
        <v>79</v>
      </c>
      <c r="L309" s="35" t="s">
        <v>67</v>
      </c>
      <c r="M309" s="36" t="s">
        <v>68</v>
      </c>
      <c r="N309" s="36"/>
      <c r="O309" s="35">
        <v>180</v>
      </c>
      <c r="P309" s="46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9" s="333"/>
      <c r="R309" s="333"/>
      <c r="S309" s="333"/>
      <c r="T309" s="334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 t="shared" si="29"/>
        <v>0</v>
      </c>
      <c r="AA309" s="65"/>
      <c r="AB309" s="66"/>
      <c r="AC309" s="310" t="s">
        <v>409</v>
      </c>
      <c r="AG309" s="78"/>
      <c r="AJ309" s="82" t="s">
        <v>71</v>
      </c>
      <c r="AK309" s="82">
        <v>1</v>
      </c>
      <c r="BB309" s="311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436</v>
      </c>
      <c r="B310" s="60" t="s">
        <v>437</v>
      </c>
      <c r="C310" s="34">
        <v>4301135304</v>
      </c>
      <c r="D310" s="344">
        <v>4640242181240</v>
      </c>
      <c r="E310" s="345"/>
      <c r="F310" s="59">
        <v>0.3</v>
      </c>
      <c r="G310" s="35">
        <v>9</v>
      </c>
      <c r="H310" s="59">
        <v>2.7</v>
      </c>
      <c r="I310" s="59">
        <v>2.88</v>
      </c>
      <c r="J310" s="35">
        <v>126</v>
      </c>
      <c r="K310" s="35" t="s">
        <v>79</v>
      </c>
      <c r="L310" s="35" t="s">
        <v>67</v>
      </c>
      <c r="M310" s="36" t="s">
        <v>68</v>
      </c>
      <c r="N310" s="36"/>
      <c r="O310" s="35">
        <v>180</v>
      </c>
      <c r="P310" s="436" t="s">
        <v>438</v>
      </c>
      <c r="Q310" s="333"/>
      <c r="R310" s="333"/>
      <c r="S310" s="333"/>
      <c r="T310" s="334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 t="shared" si="29"/>
        <v>0</v>
      </c>
      <c r="AA310" s="65"/>
      <c r="AB310" s="66"/>
      <c r="AC310" s="312" t="s">
        <v>409</v>
      </c>
      <c r="AG310" s="78"/>
      <c r="AJ310" s="82" t="s">
        <v>71</v>
      </c>
      <c r="AK310" s="82">
        <v>1</v>
      </c>
      <c r="BB310" s="313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439</v>
      </c>
      <c r="B311" s="60" t="s">
        <v>440</v>
      </c>
      <c r="C311" s="34">
        <v>4301135610</v>
      </c>
      <c r="D311" s="344">
        <v>4640242181318</v>
      </c>
      <c r="E311" s="345"/>
      <c r="F311" s="59">
        <v>0.3</v>
      </c>
      <c r="G311" s="35">
        <v>9</v>
      </c>
      <c r="H311" s="59">
        <v>2.7</v>
      </c>
      <c r="I311" s="59">
        <v>2.988</v>
      </c>
      <c r="J311" s="35">
        <v>126</v>
      </c>
      <c r="K311" s="35" t="s">
        <v>79</v>
      </c>
      <c r="L311" s="35" t="s">
        <v>67</v>
      </c>
      <c r="M311" s="36" t="s">
        <v>68</v>
      </c>
      <c r="N311" s="36"/>
      <c r="O311" s="35">
        <v>180</v>
      </c>
      <c r="P311" s="446" t="s">
        <v>441</v>
      </c>
      <c r="Q311" s="333"/>
      <c r="R311" s="333"/>
      <c r="S311" s="333"/>
      <c r="T311" s="334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 t="shared" si="29"/>
        <v>0</v>
      </c>
      <c r="AA311" s="65"/>
      <c r="AB311" s="66"/>
      <c r="AC311" s="314" t="s">
        <v>413</v>
      </c>
      <c r="AG311" s="78"/>
      <c r="AJ311" s="82" t="s">
        <v>71</v>
      </c>
      <c r="AK311" s="82">
        <v>1</v>
      </c>
      <c r="BB311" s="315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442</v>
      </c>
      <c r="B312" s="60" t="s">
        <v>443</v>
      </c>
      <c r="C312" s="34">
        <v>4301135306</v>
      </c>
      <c r="D312" s="344">
        <v>4640242181387</v>
      </c>
      <c r="E312" s="345"/>
      <c r="F312" s="59">
        <v>0.3</v>
      </c>
      <c r="G312" s="35">
        <v>9</v>
      </c>
      <c r="H312" s="59">
        <v>2.7</v>
      </c>
      <c r="I312" s="59">
        <v>2.8450000000000002</v>
      </c>
      <c r="J312" s="35">
        <v>234</v>
      </c>
      <c r="K312" s="35" t="s">
        <v>141</v>
      </c>
      <c r="L312" s="35" t="s">
        <v>67</v>
      </c>
      <c r="M312" s="36" t="s">
        <v>68</v>
      </c>
      <c r="N312" s="36"/>
      <c r="O312" s="35">
        <v>180</v>
      </c>
      <c r="P312" s="417" t="s">
        <v>444</v>
      </c>
      <c r="Q312" s="333"/>
      <c r="R312" s="333"/>
      <c r="S312" s="333"/>
      <c r="T312" s="334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16" t="s">
        <v>409</v>
      </c>
      <c r="AG312" s="78"/>
      <c r="AJ312" s="82" t="s">
        <v>71</v>
      </c>
      <c r="AK312" s="82">
        <v>1</v>
      </c>
      <c r="BB312" s="317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445</v>
      </c>
      <c r="B313" s="60" t="s">
        <v>446</v>
      </c>
      <c r="C313" s="34">
        <v>4301135305</v>
      </c>
      <c r="D313" s="344">
        <v>4640242181394</v>
      </c>
      <c r="E313" s="345"/>
      <c r="F313" s="59">
        <v>0.3</v>
      </c>
      <c r="G313" s="35">
        <v>9</v>
      </c>
      <c r="H313" s="59">
        <v>2.7</v>
      </c>
      <c r="I313" s="59">
        <v>2.8450000000000002</v>
      </c>
      <c r="J313" s="35">
        <v>234</v>
      </c>
      <c r="K313" s="35" t="s">
        <v>141</v>
      </c>
      <c r="L313" s="35" t="s">
        <v>67</v>
      </c>
      <c r="M313" s="36" t="s">
        <v>68</v>
      </c>
      <c r="N313" s="36"/>
      <c r="O313" s="35">
        <v>180</v>
      </c>
      <c r="P313" s="499" t="s">
        <v>447</v>
      </c>
      <c r="Q313" s="333"/>
      <c r="R313" s="333"/>
      <c r="S313" s="333"/>
      <c r="T313" s="334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18" t="s">
        <v>409</v>
      </c>
      <c r="AG313" s="78"/>
      <c r="AJ313" s="82" t="s">
        <v>71</v>
      </c>
      <c r="AK313" s="82">
        <v>1</v>
      </c>
      <c r="BB313" s="319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448</v>
      </c>
      <c r="B314" s="60" t="s">
        <v>449</v>
      </c>
      <c r="C314" s="34">
        <v>4301135309</v>
      </c>
      <c r="D314" s="344">
        <v>4640242181332</v>
      </c>
      <c r="E314" s="345"/>
      <c r="F314" s="59">
        <v>0.3</v>
      </c>
      <c r="G314" s="35">
        <v>9</v>
      </c>
      <c r="H314" s="59">
        <v>2.7</v>
      </c>
      <c r="I314" s="59">
        <v>2.9079999999999999</v>
      </c>
      <c r="J314" s="35">
        <v>234</v>
      </c>
      <c r="K314" s="35" t="s">
        <v>141</v>
      </c>
      <c r="L314" s="35" t="s">
        <v>67</v>
      </c>
      <c r="M314" s="36" t="s">
        <v>68</v>
      </c>
      <c r="N314" s="36"/>
      <c r="O314" s="35">
        <v>180</v>
      </c>
      <c r="P314" s="472" t="s">
        <v>450</v>
      </c>
      <c r="Q314" s="333"/>
      <c r="R314" s="333"/>
      <c r="S314" s="333"/>
      <c r="T314" s="334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IFERROR(IF(X314="","",X314*0.00502),"")</f>
        <v>0</v>
      </c>
      <c r="AA314" s="65"/>
      <c r="AB314" s="66"/>
      <c r="AC314" s="320" t="s">
        <v>409</v>
      </c>
      <c r="AG314" s="78"/>
      <c r="AJ314" s="82" t="s">
        <v>71</v>
      </c>
      <c r="AK314" s="82">
        <v>1</v>
      </c>
      <c r="BB314" s="321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451</v>
      </c>
      <c r="B315" s="60" t="s">
        <v>452</v>
      </c>
      <c r="C315" s="34">
        <v>4301135308</v>
      </c>
      <c r="D315" s="344">
        <v>4640242181349</v>
      </c>
      <c r="E315" s="345"/>
      <c r="F315" s="59">
        <v>0.3</v>
      </c>
      <c r="G315" s="35">
        <v>9</v>
      </c>
      <c r="H315" s="59">
        <v>2.7</v>
      </c>
      <c r="I315" s="59">
        <v>2.9079999999999999</v>
      </c>
      <c r="J315" s="35">
        <v>234</v>
      </c>
      <c r="K315" s="35" t="s">
        <v>141</v>
      </c>
      <c r="L315" s="35" t="s">
        <v>67</v>
      </c>
      <c r="M315" s="36" t="s">
        <v>68</v>
      </c>
      <c r="N315" s="36"/>
      <c r="O315" s="35">
        <v>180</v>
      </c>
      <c r="P315" s="332" t="s">
        <v>453</v>
      </c>
      <c r="Q315" s="333"/>
      <c r="R315" s="333"/>
      <c r="S315" s="333"/>
      <c r="T315" s="334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IFERROR(IF(X315="","",X315*0.00502),"")</f>
        <v>0</v>
      </c>
      <c r="AA315" s="65"/>
      <c r="AB315" s="66"/>
      <c r="AC315" s="322" t="s">
        <v>409</v>
      </c>
      <c r="AG315" s="78"/>
      <c r="AJ315" s="82" t="s">
        <v>71</v>
      </c>
      <c r="AK315" s="82">
        <v>1</v>
      </c>
      <c r="BB315" s="323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454</v>
      </c>
      <c r="B316" s="60" t="s">
        <v>455</v>
      </c>
      <c r="C316" s="34">
        <v>4301135307</v>
      </c>
      <c r="D316" s="344">
        <v>4640242181370</v>
      </c>
      <c r="E316" s="345"/>
      <c r="F316" s="59">
        <v>0.3</v>
      </c>
      <c r="G316" s="35">
        <v>9</v>
      </c>
      <c r="H316" s="59">
        <v>2.7</v>
      </c>
      <c r="I316" s="59">
        <v>2.9079999999999999</v>
      </c>
      <c r="J316" s="35">
        <v>234</v>
      </c>
      <c r="K316" s="35" t="s">
        <v>141</v>
      </c>
      <c r="L316" s="35" t="s">
        <v>67</v>
      </c>
      <c r="M316" s="36" t="s">
        <v>68</v>
      </c>
      <c r="N316" s="36"/>
      <c r="O316" s="35">
        <v>180</v>
      </c>
      <c r="P316" s="367" t="s">
        <v>456</v>
      </c>
      <c r="Q316" s="333"/>
      <c r="R316" s="333"/>
      <c r="S316" s="333"/>
      <c r="T316" s="334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IFERROR(IF(X316="","",X316*0.00502),"")</f>
        <v>0</v>
      </c>
      <c r="AA316" s="65"/>
      <c r="AB316" s="66"/>
      <c r="AC316" s="324" t="s">
        <v>457</v>
      </c>
      <c r="AG316" s="78"/>
      <c r="AJ316" s="82" t="s">
        <v>71</v>
      </c>
      <c r="AK316" s="82">
        <v>1</v>
      </c>
      <c r="BB316" s="325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458</v>
      </c>
      <c r="B317" s="60" t="s">
        <v>459</v>
      </c>
      <c r="C317" s="34">
        <v>4301135198</v>
      </c>
      <c r="D317" s="344">
        <v>4640242180663</v>
      </c>
      <c r="E317" s="345"/>
      <c r="F317" s="59">
        <v>0.9</v>
      </c>
      <c r="G317" s="35">
        <v>4</v>
      </c>
      <c r="H317" s="59">
        <v>3.6</v>
      </c>
      <c r="I317" s="59">
        <v>3.83</v>
      </c>
      <c r="J317" s="35">
        <v>84</v>
      </c>
      <c r="K317" s="35" t="s">
        <v>66</v>
      </c>
      <c r="L317" s="35" t="s">
        <v>67</v>
      </c>
      <c r="M317" s="36" t="s">
        <v>68</v>
      </c>
      <c r="N317" s="36"/>
      <c r="O317" s="35">
        <v>180</v>
      </c>
      <c r="P317" s="522" t="s">
        <v>460</v>
      </c>
      <c r="Q317" s="333"/>
      <c r="R317" s="333"/>
      <c r="S317" s="333"/>
      <c r="T317" s="334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IFERROR(IF(X317="","",X317*0.0155),"")</f>
        <v>0</v>
      </c>
      <c r="AA317" s="65"/>
      <c r="AB317" s="66"/>
      <c r="AC317" s="326" t="s">
        <v>461</v>
      </c>
      <c r="AG317" s="78"/>
      <c r="AJ317" s="82" t="s">
        <v>71</v>
      </c>
      <c r="AK317" s="82">
        <v>1</v>
      </c>
      <c r="BB317" s="327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t="27" hidden="1" customHeight="1" x14ac:dyDescent="0.25">
      <c r="A318" s="60" t="s">
        <v>462</v>
      </c>
      <c r="B318" s="60" t="s">
        <v>463</v>
      </c>
      <c r="C318" s="34">
        <v>4301135723</v>
      </c>
      <c r="D318" s="344">
        <v>4640242181783</v>
      </c>
      <c r="E318" s="345"/>
      <c r="F318" s="59">
        <v>0.3</v>
      </c>
      <c r="G318" s="35">
        <v>9</v>
      </c>
      <c r="H318" s="59">
        <v>2.7</v>
      </c>
      <c r="I318" s="59">
        <v>2.988</v>
      </c>
      <c r="J318" s="35">
        <v>126</v>
      </c>
      <c r="K318" s="35" t="s">
        <v>79</v>
      </c>
      <c r="L318" s="35" t="s">
        <v>67</v>
      </c>
      <c r="M318" s="36" t="s">
        <v>68</v>
      </c>
      <c r="N318" s="36"/>
      <c r="O318" s="35">
        <v>180</v>
      </c>
      <c r="P318" s="471" t="s">
        <v>464</v>
      </c>
      <c r="Q318" s="333"/>
      <c r="R318" s="333"/>
      <c r="S318" s="333"/>
      <c r="T318" s="334"/>
      <c r="U318" s="37"/>
      <c r="V318" s="37"/>
      <c r="W318" s="38" t="s">
        <v>69</v>
      </c>
      <c r="X318" s="56">
        <v>0</v>
      </c>
      <c r="Y318" s="53">
        <f t="shared" si="24"/>
        <v>0</v>
      </c>
      <c r="Z318" s="39">
        <f>IFERROR(IF(X318="","",X318*0.00936),"")</f>
        <v>0</v>
      </c>
      <c r="AA318" s="65"/>
      <c r="AB318" s="66"/>
      <c r="AC318" s="328" t="s">
        <v>465</v>
      </c>
      <c r="AG318" s="78"/>
      <c r="AJ318" s="82" t="s">
        <v>71</v>
      </c>
      <c r="AK318" s="82">
        <v>1</v>
      </c>
      <c r="BB318" s="329" t="s">
        <v>81</v>
      </c>
      <c r="BM318" s="78">
        <f t="shared" si="25"/>
        <v>0</v>
      </c>
      <c r="BN318" s="78">
        <f t="shared" si="26"/>
        <v>0</v>
      </c>
      <c r="BO318" s="78">
        <f t="shared" si="27"/>
        <v>0</v>
      </c>
      <c r="BP318" s="78">
        <f t="shared" si="28"/>
        <v>0</v>
      </c>
    </row>
    <row r="319" spans="1:68" x14ac:dyDescent="0.2">
      <c r="A319" s="358"/>
      <c r="B319" s="347"/>
      <c r="C319" s="347"/>
      <c r="D319" s="347"/>
      <c r="E319" s="347"/>
      <c r="F319" s="347"/>
      <c r="G319" s="347"/>
      <c r="H319" s="347"/>
      <c r="I319" s="347"/>
      <c r="J319" s="347"/>
      <c r="K319" s="347"/>
      <c r="L319" s="347"/>
      <c r="M319" s="347"/>
      <c r="N319" s="347"/>
      <c r="O319" s="359"/>
      <c r="P319" s="339" t="s">
        <v>72</v>
      </c>
      <c r="Q319" s="340"/>
      <c r="R319" s="340"/>
      <c r="S319" s="340"/>
      <c r="T319" s="340"/>
      <c r="U319" s="340"/>
      <c r="V319" s="341"/>
      <c r="W319" s="40" t="s">
        <v>69</v>
      </c>
      <c r="X319" s="41">
        <f>IFERROR(SUM(X300:X318),"0")</f>
        <v>112</v>
      </c>
      <c r="Y319" s="41">
        <f>IFERROR(SUM(Y300:Y318),"0")</f>
        <v>112</v>
      </c>
      <c r="Z319" s="41">
        <f>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</f>
        <v>1.0483199999999999</v>
      </c>
      <c r="AA319" s="64"/>
      <c r="AB319" s="64"/>
      <c r="AC319" s="64"/>
    </row>
    <row r="320" spans="1:68" x14ac:dyDescent="0.2">
      <c r="A320" s="347"/>
      <c r="B320" s="347"/>
      <c r="C320" s="347"/>
      <c r="D320" s="347"/>
      <c r="E320" s="347"/>
      <c r="F320" s="347"/>
      <c r="G320" s="347"/>
      <c r="H320" s="347"/>
      <c r="I320" s="347"/>
      <c r="J320" s="347"/>
      <c r="K320" s="347"/>
      <c r="L320" s="347"/>
      <c r="M320" s="347"/>
      <c r="N320" s="347"/>
      <c r="O320" s="359"/>
      <c r="P320" s="339" t="s">
        <v>72</v>
      </c>
      <c r="Q320" s="340"/>
      <c r="R320" s="340"/>
      <c r="S320" s="340"/>
      <c r="T320" s="340"/>
      <c r="U320" s="340"/>
      <c r="V320" s="341"/>
      <c r="W320" s="40" t="s">
        <v>73</v>
      </c>
      <c r="X320" s="41">
        <f>IFERROR(SUMPRODUCT(X300:X318*H300:H318),"0")</f>
        <v>394.8</v>
      </c>
      <c r="Y320" s="41">
        <f>IFERROR(SUMPRODUCT(Y300:Y318*H300:H318),"0")</f>
        <v>394.8</v>
      </c>
      <c r="Z320" s="40"/>
      <c r="AA320" s="64"/>
      <c r="AB320" s="64"/>
      <c r="AC320" s="64"/>
    </row>
    <row r="321" spans="1:68" ht="16.5" hidden="1" customHeight="1" x14ac:dyDescent="0.25">
      <c r="A321" s="350" t="s">
        <v>466</v>
      </c>
      <c r="B321" s="347"/>
      <c r="C321" s="347"/>
      <c r="D321" s="347"/>
      <c r="E321" s="347"/>
      <c r="F321" s="347"/>
      <c r="G321" s="347"/>
      <c r="H321" s="347"/>
      <c r="I321" s="347"/>
      <c r="J321" s="347"/>
      <c r="K321" s="347"/>
      <c r="L321" s="347"/>
      <c r="M321" s="347"/>
      <c r="N321" s="347"/>
      <c r="O321" s="347"/>
      <c r="P321" s="347"/>
      <c r="Q321" s="347"/>
      <c r="R321" s="347"/>
      <c r="S321" s="347"/>
      <c r="T321" s="347"/>
      <c r="U321" s="347"/>
      <c r="V321" s="347"/>
      <c r="W321" s="347"/>
      <c r="X321" s="347"/>
      <c r="Y321" s="347"/>
      <c r="Z321" s="347"/>
      <c r="AA321" s="62"/>
      <c r="AB321" s="62"/>
      <c r="AC321" s="62"/>
    </row>
    <row r="322" spans="1:68" ht="14.25" hidden="1" customHeight="1" x14ac:dyDescent="0.25">
      <c r="A322" s="346" t="s">
        <v>130</v>
      </c>
      <c r="B322" s="347"/>
      <c r="C322" s="347"/>
      <c r="D322" s="347"/>
      <c r="E322" s="347"/>
      <c r="F322" s="347"/>
      <c r="G322" s="347"/>
      <c r="H322" s="347"/>
      <c r="I322" s="347"/>
      <c r="J322" s="347"/>
      <c r="K322" s="347"/>
      <c r="L322" s="347"/>
      <c r="M322" s="347"/>
      <c r="N322" s="347"/>
      <c r="O322" s="347"/>
      <c r="P322" s="347"/>
      <c r="Q322" s="347"/>
      <c r="R322" s="347"/>
      <c r="S322" s="347"/>
      <c r="T322" s="347"/>
      <c r="U322" s="347"/>
      <c r="V322" s="347"/>
      <c r="W322" s="347"/>
      <c r="X322" s="347"/>
      <c r="Y322" s="347"/>
      <c r="Z322" s="347"/>
      <c r="AA322" s="63"/>
      <c r="AB322" s="63"/>
      <c r="AC322" s="63"/>
    </row>
    <row r="323" spans="1:68" ht="27" hidden="1" customHeight="1" x14ac:dyDescent="0.25">
      <c r="A323" s="60" t="s">
        <v>467</v>
      </c>
      <c r="B323" s="60" t="s">
        <v>468</v>
      </c>
      <c r="C323" s="34">
        <v>4301135268</v>
      </c>
      <c r="D323" s="344">
        <v>4640242181134</v>
      </c>
      <c r="E323" s="345"/>
      <c r="F323" s="59">
        <v>0.8</v>
      </c>
      <c r="G323" s="35">
        <v>5</v>
      </c>
      <c r="H323" s="59">
        <v>4</v>
      </c>
      <c r="I323" s="59">
        <v>4.2830000000000004</v>
      </c>
      <c r="J323" s="35">
        <v>84</v>
      </c>
      <c r="K323" s="35" t="s">
        <v>66</v>
      </c>
      <c r="L323" s="35" t="s">
        <v>67</v>
      </c>
      <c r="M323" s="36" t="s">
        <v>68</v>
      </c>
      <c r="N323" s="36"/>
      <c r="O323" s="35">
        <v>180</v>
      </c>
      <c r="P323" s="502" t="s">
        <v>469</v>
      </c>
      <c r="Q323" s="333"/>
      <c r="R323" s="333"/>
      <c r="S323" s="333"/>
      <c r="T323" s="334"/>
      <c r="U323" s="37"/>
      <c r="V323" s="37"/>
      <c r="W323" s="38" t="s">
        <v>69</v>
      </c>
      <c r="X323" s="56">
        <v>0</v>
      </c>
      <c r="Y323" s="53">
        <f>IFERROR(IF(X323="","",X323),"")</f>
        <v>0</v>
      </c>
      <c r="Z323" s="39">
        <f>IFERROR(IF(X323="","",X323*0.0155),"")</f>
        <v>0</v>
      </c>
      <c r="AA323" s="65"/>
      <c r="AB323" s="66"/>
      <c r="AC323" s="330" t="s">
        <v>470</v>
      </c>
      <c r="AG323" s="78"/>
      <c r="AJ323" s="82" t="s">
        <v>71</v>
      </c>
      <c r="AK323" s="82">
        <v>1</v>
      </c>
      <c r="BB323" s="331" t="s">
        <v>81</v>
      </c>
      <c r="BM323" s="78">
        <f>IFERROR(X323*I323,"0")</f>
        <v>0</v>
      </c>
      <c r="BN323" s="78">
        <f>IFERROR(Y323*I323,"0")</f>
        <v>0</v>
      </c>
      <c r="BO323" s="78">
        <f>IFERROR(X323/J323,"0")</f>
        <v>0</v>
      </c>
      <c r="BP323" s="78">
        <f>IFERROR(Y323/J323,"0")</f>
        <v>0</v>
      </c>
    </row>
    <row r="324" spans="1:68" hidden="1" x14ac:dyDescent="0.2">
      <c r="A324" s="358"/>
      <c r="B324" s="347"/>
      <c r="C324" s="347"/>
      <c r="D324" s="347"/>
      <c r="E324" s="347"/>
      <c r="F324" s="347"/>
      <c r="G324" s="347"/>
      <c r="H324" s="347"/>
      <c r="I324" s="347"/>
      <c r="J324" s="347"/>
      <c r="K324" s="347"/>
      <c r="L324" s="347"/>
      <c r="M324" s="347"/>
      <c r="N324" s="347"/>
      <c r="O324" s="359"/>
      <c r="P324" s="339" t="s">
        <v>72</v>
      </c>
      <c r="Q324" s="340"/>
      <c r="R324" s="340"/>
      <c r="S324" s="340"/>
      <c r="T324" s="340"/>
      <c r="U324" s="340"/>
      <c r="V324" s="341"/>
      <c r="W324" s="40" t="s">
        <v>69</v>
      </c>
      <c r="X324" s="41">
        <f>IFERROR(SUM(X323:X323),"0")</f>
        <v>0</v>
      </c>
      <c r="Y324" s="41">
        <f>IFERROR(SUM(Y323:Y323),"0")</f>
        <v>0</v>
      </c>
      <c r="Z324" s="41">
        <f>IFERROR(IF(Z323="",0,Z323),"0")</f>
        <v>0</v>
      </c>
      <c r="AA324" s="64"/>
      <c r="AB324" s="64"/>
      <c r="AC324" s="64"/>
    </row>
    <row r="325" spans="1:68" hidden="1" x14ac:dyDescent="0.2">
      <c r="A325" s="347"/>
      <c r="B325" s="347"/>
      <c r="C325" s="347"/>
      <c r="D325" s="347"/>
      <c r="E325" s="347"/>
      <c r="F325" s="347"/>
      <c r="G325" s="347"/>
      <c r="H325" s="347"/>
      <c r="I325" s="347"/>
      <c r="J325" s="347"/>
      <c r="K325" s="347"/>
      <c r="L325" s="347"/>
      <c r="M325" s="347"/>
      <c r="N325" s="347"/>
      <c r="O325" s="359"/>
      <c r="P325" s="339" t="s">
        <v>72</v>
      </c>
      <c r="Q325" s="340"/>
      <c r="R325" s="340"/>
      <c r="S325" s="340"/>
      <c r="T325" s="340"/>
      <c r="U325" s="340"/>
      <c r="V325" s="341"/>
      <c r="W325" s="40" t="s">
        <v>73</v>
      </c>
      <c r="X325" s="41">
        <f>IFERROR(SUMPRODUCT(X323:X323*H323:H323),"0")</f>
        <v>0</v>
      </c>
      <c r="Y325" s="41">
        <f>IFERROR(SUMPRODUCT(Y323:Y323*H323:H323),"0")</f>
        <v>0</v>
      </c>
      <c r="Z325" s="40"/>
      <c r="AA325" s="64"/>
      <c r="AB325" s="64"/>
      <c r="AC325" s="64"/>
    </row>
    <row r="326" spans="1:68" ht="15" customHeight="1" x14ac:dyDescent="0.2">
      <c r="A326" s="473"/>
      <c r="B326" s="347"/>
      <c r="C326" s="347"/>
      <c r="D326" s="347"/>
      <c r="E326" s="347"/>
      <c r="F326" s="347"/>
      <c r="G326" s="347"/>
      <c r="H326" s="347"/>
      <c r="I326" s="347"/>
      <c r="J326" s="347"/>
      <c r="K326" s="347"/>
      <c r="L326" s="347"/>
      <c r="M326" s="347"/>
      <c r="N326" s="347"/>
      <c r="O326" s="439"/>
      <c r="P326" s="368" t="s">
        <v>471</v>
      </c>
      <c r="Q326" s="356"/>
      <c r="R326" s="356"/>
      <c r="S326" s="356"/>
      <c r="T326" s="356"/>
      <c r="U326" s="356"/>
      <c r="V326" s="357"/>
      <c r="W326" s="40" t="s">
        <v>73</v>
      </c>
      <c r="X326" s="41">
        <f>IFERROR(X24+X31+X38+X49+X54+X59+X63+X68+X74+X80+X86+X92+X103+X109+X119+X123+X129+X135+X141+X146+X151+X156+X161+X167+X175+X180+X188+X192+X198+X205+X212+X222+X230+X235+X240+X246+X252+X258+X265+X271+X275+X283+X287+X292+X298+X320+X325,"0")</f>
        <v>3185.52</v>
      </c>
      <c r="Y326" s="41">
        <f>IFERROR(Y24+Y31+Y38+Y49+Y54+Y59+Y63+Y68+Y74+Y80+Y86+Y92+Y103+Y109+Y119+Y123+Y129+Y135+Y141+Y146+Y151+Y156+Y161+Y167+Y175+Y180+Y188+Y192+Y198+Y205+Y212+Y222+Y230+Y235+Y240+Y246+Y252+Y258+Y265+Y271+Y275+Y283+Y287+Y292+Y298+Y320+Y325,"0")</f>
        <v>3185.52</v>
      </c>
      <c r="Z326" s="40"/>
      <c r="AA326" s="64"/>
      <c r="AB326" s="64"/>
      <c r="AC326" s="64"/>
    </row>
    <row r="327" spans="1:68" x14ac:dyDescent="0.2">
      <c r="A327" s="347"/>
      <c r="B327" s="347"/>
      <c r="C327" s="347"/>
      <c r="D327" s="347"/>
      <c r="E327" s="347"/>
      <c r="F327" s="347"/>
      <c r="G327" s="347"/>
      <c r="H327" s="347"/>
      <c r="I327" s="347"/>
      <c r="J327" s="347"/>
      <c r="K327" s="347"/>
      <c r="L327" s="347"/>
      <c r="M327" s="347"/>
      <c r="N327" s="347"/>
      <c r="O327" s="439"/>
      <c r="P327" s="368" t="s">
        <v>472</v>
      </c>
      <c r="Q327" s="356"/>
      <c r="R327" s="356"/>
      <c r="S327" s="356"/>
      <c r="T327" s="356"/>
      <c r="U327" s="356"/>
      <c r="V327" s="357"/>
      <c r="W327" s="40" t="s">
        <v>73</v>
      </c>
      <c r="X327" s="41">
        <f>IFERROR(SUM(BM22:BM323),"0")</f>
        <v>3411.2331999999992</v>
      </c>
      <c r="Y327" s="41">
        <f>IFERROR(SUM(BN22:BN323),"0")</f>
        <v>3411.2331999999992</v>
      </c>
      <c r="Z327" s="40"/>
      <c r="AA327" s="64"/>
      <c r="AB327" s="64"/>
      <c r="AC327" s="64"/>
    </row>
    <row r="328" spans="1:68" x14ac:dyDescent="0.2">
      <c r="A328" s="347"/>
      <c r="B328" s="347"/>
      <c r="C328" s="347"/>
      <c r="D328" s="347"/>
      <c r="E328" s="347"/>
      <c r="F328" s="347"/>
      <c r="G328" s="347"/>
      <c r="H328" s="347"/>
      <c r="I328" s="347"/>
      <c r="J328" s="347"/>
      <c r="K328" s="347"/>
      <c r="L328" s="347"/>
      <c r="M328" s="347"/>
      <c r="N328" s="347"/>
      <c r="O328" s="439"/>
      <c r="P328" s="368" t="s">
        <v>473</v>
      </c>
      <c r="Q328" s="356"/>
      <c r="R328" s="356"/>
      <c r="S328" s="356"/>
      <c r="T328" s="356"/>
      <c r="U328" s="356"/>
      <c r="V328" s="357"/>
      <c r="W328" s="40" t="s">
        <v>474</v>
      </c>
      <c r="X328" s="42">
        <f>ROUNDUP(SUM(BO22:BO323),0)</f>
        <v>8</v>
      </c>
      <c r="Y328" s="42">
        <f>ROUNDUP(SUM(BP22:BP323),0)</f>
        <v>8</v>
      </c>
      <c r="Z328" s="40"/>
      <c r="AA328" s="64"/>
      <c r="AB328" s="64"/>
      <c r="AC328" s="64"/>
    </row>
    <row r="329" spans="1:68" x14ac:dyDescent="0.2">
      <c r="A329" s="347"/>
      <c r="B329" s="347"/>
      <c r="C329" s="347"/>
      <c r="D329" s="347"/>
      <c r="E329" s="347"/>
      <c r="F329" s="347"/>
      <c r="G329" s="347"/>
      <c r="H329" s="347"/>
      <c r="I329" s="347"/>
      <c r="J329" s="347"/>
      <c r="K329" s="347"/>
      <c r="L329" s="347"/>
      <c r="M329" s="347"/>
      <c r="N329" s="347"/>
      <c r="O329" s="439"/>
      <c r="P329" s="368" t="s">
        <v>475</v>
      </c>
      <c r="Q329" s="356"/>
      <c r="R329" s="356"/>
      <c r="S329" s="356"/>
      <c r="T329" s="356"/>
      <c r="U329" s="356"/>
      <c r="V329" s="357"/>
      <c r="W329" s="40" t="s">
        <v>73</v>
      </c>
      <c r="X329" s="41">
        <f>GrossWeightTotal+PalletQtyTotal*25</f>
        <v>3611.2331999999992</v>
      </c>
      <c r="Y329" s="41">
        <f>GrossWeightTotalR+PalletQtyTotalR*25</f>
        <v>3611.2331999999992</v>
      </c>
      <c r="Z329" s="40"/>
      <c r="AA329" s="64"/>
      <c r="AB329" s="64"/>
      <c r="AC329" s="64"/>
    </row>
    <row r="330" spans="1:68" x14ac:dyDescent="0.2">
      <c r="A330" s="347"/>
      <c r="B330" s="347"/>
      <c r="C330" s="347"/>
      <c r="D330" s="347"/>
      <c r="E330" s="347"/>
      <c r="F330" s="347"/>
      <c r="G330" s="347"/>
      <c r="H330" s="347"/>
      <c r="I330" s="347"/>
      <c r="J330" s="347"/>
      <c r="K330" s="347"/>
      <c r="L330" s="347"/>
      <c r="M330" s="347"/>
      <c r="N330" s="347"/>
      <c r="O330" s="439"/>
      <c r="P330" s="368" t="s">
        <v>476</v>
      </c>
      <c r="Q330" s="356"/>
      <c r="R330" s="356"/>
      <c r="S330" s="356"/>
      <c r="T330" s="356"/>
      <c r="U330" s="356"/>
      <c r="V330" s="357"/>
      <c r="W330" s="40" t="s">
        <v>474</v>
      </c>
      <c r="X330" s="41">
        <f>IFERROR(X23+X30+X37+X48+X53+X58+X62+X67+X73+X79+X85+X91+X102+X108+X118+X122+X128+X134+X140+X145+X150+X155+X160+X166+X174+X179+X187+X191+X197+X204+X211+X221+X229+X234+X239+X245+X251+X257+X264+X270+X274+X282+X286+X291+X297+X319+X324,"0")</f>
        <v>680</v>
      </c>
      <c r="Y330" s="41">
        <f>IFERROR(Y23+Y30+Y37+Y48+Y53+Y58+Y62+Y67+Y73+Y79+Y85+Y91+Y102+Y108+Y118+Y122+Y128+Y134+Y140+Y145+Y150+Y155+Y160+Y166+Y174+Y179+Y187+Y191+Y197+Y204+Y211+Y221+Y229+Y234+Y239+Y245+Y251+Y257+Y264+Y270+Y274+Y282+Y286+Y291+Y297+Y319+Y324,"0")</f>
        <v>680</v>
      </c>
      <c r="Z330" s="40"/>
      <c r="AA330" s="64"/>
      <c r="AB330" s="64"/>
      <c r="AC330" s="64"/>
    </row>
    <row r="331" spans="1:68" ht="14.25" hidden="1" customHeight="1" x14ac:dyDescent="0.2">
      <c r="A331" s="347"/>
      <c r="B331" s="347"/>
      <c r="C331" s="347"/>
      <c r="D331" s="347"/>
      <c r="E331" s="347"/>
      <c r="F331" s="347"/>
      <c r="G331" s="347"/>
      <c r="H331" s="347"/>
      <c r="I331" s="347"/>
      <c r="J331" s="347"/>
      <c r="K331" s="347"/>
      <c r="L331" s="347"/>
      <c r="M331" s="347"/>
      <c r="N331" s="347"/>
      <c r="O331" s="439"/>
      <c r="P331" s="368" t="s">
        <v>477</v>
      </c>
      <c r="Q331" s="356"/>
      <c r="R331" s="356"/>
      <c r="S331" s="356"/>
      <c r="T331" s="356"/>
      <c r="U331" s="356"/>
      <c r="V331" s="357"/>
      <c r="W331" s="43" t="s">
        <v>478</v>
      </c>
      <c r="X331" s="40"/>
      <c r="Y331" s="40"/>
      <c r="Z331" s="40">
        <f>IFERROR(Z23+Z30+Z37+Z48+Z53+Z58+Z62+Z67+Z73+Z79+Z85+Z91+Z102+Z108+Z118+Z122+Z128+Z134+Z140+Z145+Z150+Z155+Z160+Z166+Z174+Z179+Z187+Z191+Z197+Z204+Z211+Z221+Z229+Z234+Z239+Z245+Z251+Z257+Z264+Z270+Z274+Z282+Z286+Z291+Z297+Z319+Z324,"0")</f>
        <v>9.47058</v>
      </c>
      <c r="AA331" s="64"/>
      <c r="AB331" s="64"/>
      <c r="AC331" s="64"/>
    </row>
    <row r="332" spans="1:68" ht="13.5" customHeight="1" thickBot="1" x14ac:dyDescent="0.25"/>
    <row r="333" spans="1:68" ht="27" customHeight="1" thickTop="1" thickBot="1" x14ac:dyDescent="0.25">
      <c r="A333" s="44" t="s">
        <v>479</v>
      </c>
      <c r="B333" s="83" t="s">
        <v>62</v>
      </c>
      <c r="C333" s="361" t="s">
        <v>74</v>
      </c>
      <c r="D333" s="474"/>
      <c r="E333" s="474"/>
      <c r="F333" s="474"/>
      <c r="G333" s="474"/>
      <c r="H333" s="474"/>
      <c r="I333" s="474"/>
      <c r="J333" s="474"/>
      <c r="K333" s="474"/>
      <c r="L333" s="474"/>
      <c r="M333" s="474"/>
      <c r="N333" s="474"/>
      <c r="O333" s="474"/>
      <c r="P333" s="474"/>
      <c r="Q333" s="474"/>
      <c r="R333" s="474"/>
      <c r="S333" s="474"/>
      <c r="T333" s="463"/>
      <c r="U333" s="361" t="s">
        <v>238</v>
      </c>
      <c r="V333" s="463"/>
      <c r="W333" s="83" t="s">
        <v>264</v>
      </c>
      <c r="X333" s="361" t="s">
        <v>283</v>
      </c>
      <c r="Y333" s="474"/>
      <c r="Z333" s="474"/>
      <c r="AA333" s="474"/>
      <c r="AB333" s="474"/>
      <c r="AC333" s="474"/>
      <c r="AD333" s="463"/>
      <c r="AE333" s="83" t="s">
        <v>358</v>
      </c>
      <c r="AF333" s="83" t="s">
        <v>363</v>
      </c>
      <c r="AG333" s="83" t="s">
        <v>370</v>
      </c>
      <c r="AH333" s="361" t="s">
        <v>239</v>
      </c>
      <c r="AI333" s="463"/>
    </row>
    <row r="334" spans="1:68" ht="14.25" customHeight="1" thickTop="1" x14ac:dyDescent="0.2">
      <c r="A334" s="524" t="s">
        <v>480</v>
      </c>
      <c r="B334" s="361" t="s">
        <v>62</v>
      </c>
      <c r="C334" s="361" t="s">
        <v>75</v>
      </c>
      <c r="D334" s="361" t="s">
        <v>84</v>
      </c>
      <c r="E334" s="361" t="s">
        <v>94</v>
      </c>
      <c r="F334" s="361" t="s">
        <v>111</v>
      </c>
      <c r="G334" s="361" t="s">
        <v>138</v>
      </c>
      <c r="H334" s="361" t="s">
        <v>145</v>
      </c>
      <c r="I334" s="361" t="s">
        <v>151</v>
      </c>
      <c r="J334" s="361" t="s">
        <v>159</v>
      </c>
      <c r="K334" s="361" t="s">
        <v>179</v>
      </c>
      <c r="L334" s="361" t="s">
        <v>185</v>
      </c>
      <c r="M334" s="361" t="s">
        <v>202</v>
      </c>
      <c r="N334" s="1"/>
      <c r="O334" s="361" t="s">
        <v>208</v>
      </c>
      <c r="P334" s="361" t="s">
        <v>215</v>
      </c>
      <c r="Q334" s="361" t="s">
        <v>221</v>
      </c>
      <c r="R334" s="361" t="s">
        <v>225</v>
      </c>
      <c r="S334" s="361" t="s">
        <v>228</v>
      </c>
      <c r="T334" s="361" t="s">
        <v>234</v>
      </c>
      <c r="U334" s="361" t="s">
        <v>239</v>
      </c>
      <c r="V334" s="361" t="s">
        <v>243</v>
      </c>
      <c r="W334" s="361" t="s">
        <v>265</v>
      </c>
      <c r="X334" s="361" t="s">
        <v>284</v>
      </c>
      <c r="Y334" s="361" t="s">
        <v>300</v>
      </c>
      <c r="Z334" s="361" t="s">
        <v>310</v>
      </c>
      <c r="AA334" s="361" t="s">
        <v>325</v>
      </c>
      <c r="AB334" s="361" t="s">
        <v>336</v>
      </c>
      <c r="AC334" s="361" t="s">
        <v>341</v>
      </c>
      <c r="AD334" s="361" t="s">
        <v>352</v>
      </c>
      <c r="AE334" s="361" t="s">
        <v>359</v>
      </c>
      <c r="AF334" s="361" t="s">
        <v>364</v>
      </c>
      <c r="AG334" s="361" t="s">
        <v>371</v>
      </c>
      <c r="AH334" s="361" t="s">
        <v>239</v>
      </c>
      <c r="AI334" s="361" t="s">
        <v>466</v>
      </c>
    </row>
    <row r="335" spans="1:68" ht="13.5" customHeight="1" thickBot="1" x14ac:dyDescent="0.25">
      <c r="A335" s="525"/>
      <c r="B335" s="362"/>
      <c r="C335" s="362"/>
      <c r="D335" s="362"/>
      <c r="E335" s="362"/>
      <c r="F335" s="362"/>
      <c r="G335" s="362"/>
      <c r="H335" s="362"/>
      <c r="I335" s="362"/>
      <c r="J335" s="362"/>
      <c r="K335" s="362"/>
      <c r="L335" s="362"/>
      <c r="M335" s="362"/>
      <c r="N335" s="1"/>
      <c r="O335" s="362"/>
      <c r="P335" s="362"/>
      <c r="Q335" s="362"/>
      <c r="R335" s="362"/>
      <c r="S335" s="362"/>
      <c r="T335" s="362"/>
      <c r="U335" s="362"/>
      <c r="V335" s="362"/>
      <c r="W335" s="362"/>
      <c r="X335" s="362"/>
      <c r="Y335" s="362"/>
      <c r="Z335" s="362"/>
      <c r="AA335" s="362"/>
      <c r="AB335" s="362"/>
      <c r="AC335" s="362"/>
      <c r="AD335" s="362"/>
      <c r="AE335" s="362"/>
      <c r="AF335" s="362"/>
      <c r="AG335" s="362"/>
      <c r="AH335" s="362"/>
      <c r="AI335" s="362"/>
    </row>
    <row r="336" spans="1:68" ht="18" customHeight="1" thickTop="1" thickBot="1" x14ac:dyDescent="0.25">
      <c r="A336" s="44" t="s">
        <v>481</v>
      </c>
      <c r="B336" s="50">
        <f>IFERROR(X22*H22,"0")</f>
        <v>0</v>
      </c>
      <c r="C336" s="50">
        <f>IFERROR(X28*H28,"0")+IFERROR(X29*H29,"0")</f>
        <v>42</v>
      </c>
      <c r="D336" s="50">
        <f>IFERROR(X34*H34,"0")+IFERROR(X35*H35,"0")+IFERROR(X36*H36,"0")</f>
        <v>201.59999999999997</v>
      </c>
      <c r="E336" s="50">
        <f>IFERROR(X41*H41,"0")+IFERROR(X42*H42,"0")+IFERROR(X43*H43,"0")+IFERROR(X44*H44,"0")+IFERROR(X45*H45,"0")+IFERROR(X46*H46,"0")+IFERROR(X47*H47,"0")</f>
        <v>672</v>
      </c>
      <c r="F336" s="50">
        <f>IFERROR(X52*H52,"0")+IFERROR(X56*H56,"0")+IFERROR(X57*H57,"0")+IFERROR(X61*H61,"0")+IFERROR(X65*H65,"0")+IFERROR(X66*H66,"0")+IFERROR(X70*H70,"0")+IFERROR(X71*H71,"0")+IFERROR(X72*H72,"0")</f>
        <v>0</v>
      </c>
      <c r="G336" s="50">
        <f>IFERROR(X77*H77,"0")+IFERROR(X78*H78,"0")</f>
        <v>240</v>
      </c>
      <c r="H336" s="50">
        <f>IFERROR(X83*H83,"0")+IFERROR(X84*H84,"0")</f>
        <v>0</v>
      </c>
      <c r="I336" s="50">
        <f>IFERROR(X89*H89,"0")+IFERROR(X90*H90,"0")</f>
        <v>100.8</v>
      </c>
      <c r="J336" s="50">
        <f>IFERROR(X95*H95,"0")+IFERROR(X96*H96,"0")+IFERROR(X97*H97,"0")+IFERROR(X98*H98,"0")+IFERROR(X99*H99,"0")+IFERROR(X100*H100,"0")+IFERROR(X101*H101,"0")</f>
        <v>0</v>
      </c>
      <c r="K336" s="50">
        <f>IFERROR(X106*H106,"0")+IFERROR(X107*H107,"0")</f>
        <v>0</v>
      </c>
      <c r="L336" s="50">
        <f>IFERROR(X112*H112,"0")+IFERROR(X113*H113,"0")+IFERROR(X114*H114,"0")+IFERROR(X115*H115,"0")+IFERROR(X116*H116,"0")+IFERROR(X117*H117,"0")+IFERROR(X121*H121,"0")</f>
        <v>314.40000000000003</v>
      </c>
      <c r="M336" s="50">
        <f>IFERROR(X126*H126,"0")+IFERROR(X127*H127,"0")</f>
        <v>0</v>
      </c>
      <c r="N336" s="1"/>
      <c r="O336" s="50">
        <f>IFERROR(X132*H132,"0")+IFERROR(X133*H133,"0")</f>
        <v>126</v>
      </c>
      <c r="P336" s="50">
        <f>IFERROR(X138*H138,"0")+IFERROR(X139*H139,"0")</f>
        <v>0</v>
      </c>
      <c r="Q336" s="50">
        <f>IFERROR(X144*H144,"0")</f>
        <v>0</v>
      </c>
      <c r="R336" s="50">
        <f>IFERROR(X149*H149,"0")</f>
        <v>0</v>
      </c>
      <c r="S336" s="50">
        <f>IFERROR(X154*H154,"0")</f>
        <v>0</v>
      </c>
      <c r="T336" s="50">
        <f>IFERROR(X159*H159,"0")</f>
        <v>23.52</v>
      </c>
      <c r="U336" s="50">
        <f>IFERROR(X165*H165,"0")</f>
        <v>0</v>
      </c>
      <c r="V336" s="50">
        <f>IFERROR(X170*H170,"0")+IFERROR(X171*H171,"0")+IFERROR(X172*H172,"0")+IFERROR(X173*H173,"0")+IFERROR(X177*H177,"0")+IFERROR(X178*H178,"0")</f>
        <v>120</v>
      </c>
      <c r="W336" s="50">
        <f>IFERROR(X184*H184,"0")+IFERROR(X185*H185,"0")+IFERROR(X186*H186,"0")+IFERROR(X190*H190,"0")</f>
        <v>252</v>
      </c>
      <c r="X336" s="50">
        <f>IFERROR(X196*H196,"0")+IFERROR(X200*H200,"0")+IFERROR(X201*H201,"0")+IFERROR(X202*H202,"0")+IFERROR(X203*H203,"0")</f>
        <v>0</v>
      </c>
      <c r="Y336" s="50">
        <f>IFERROR(X208*H208,"0")+IFERROR(X209*H209,"0")+IFERROR(X210*H210,"0")</f>
        <v>0</v>
      </c>
      <c r="Z336" s="50">
        <f>IFERROR(X215*H215,"0")+IFERROR(X216*H216,"0")+IFERROR(X217*H217,"0")+IFERROR(X218*H218,"0")+IFERROR(X219*H219,"0")+IFERROR(X220*H220,"0")</f>
        <v>0</v>
      </c>
      <c r="AA336" s="50">
        <f>IFERROR(X225*H225,"0")+IFERROR(X226*H226,"0")+IFERROR(X227*H227,"0")+IFERROR(X228*H228,"0")</f>
        <v>86.4</v>
      </c>
      <c r="AB336" s="50">
        <f>IFERROR(X233*H233,"0")</f>
        <v>0</v>
      </c>
      <c r="AC336" s="50">
        <f>IFERROR(X238*H238,"0")+IFERROR(X242*H242,"0")+IFERROR(X243*H243,"0")+IFERROR(X244*H244,"0")</f>
        <v>0</v>
      </c>
      <c r="AD336" s="50">
        <f>IFERROR(X249*H249,"0")+IFERROR(X250*H250,"0")</f>
        <v>0</v>
      </c>
      <c r="AE336" s="50">
        <f>IFERROR(X256*H256,"0")</f>
        <v>0</v>
      </c>
      <c r="AF336" s="50">
        <f>IFERROR(X262*H262,"0")+IFERROR(X263*H263,"0")</f>
        <v>0</v>
      </c>
      <c r="AG336" s="50">
        <f>IFERROR(X269*H269,"0")+IFERROR(X273*H273,"0")</f>
        <v>0</v>
      </c>
      <c r="AH336" s="50">
        <f>IFERROR(X279*H279,"0")+IFERROR(X280*H280,"0")+IFERROR(X281*H281,"0")+IFERROR(X285*H285,"0")+IFERROR(X289*H289,"0")+IFERROR(X290*H290,"0")+IFERROR(X294*H294,"0")+IFERROR(X295*H295,"0")+IFERROR(X296*H296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</f>
        <v>1006.8</v>
      </c>
      <c r="AI336" s="50">
        <f>IFERROR(X323*H323,"0")</f>
        <v>0</v>
      </c>
    </row>
    <row r="337" spans="1:3" ht="13.5" customHeight="1" thickTop="1" x14ac:dyDescent="0.2">
      <c r="C337" s="1"/>
    </row>
    <row r="338" spans="1:3" ht="19.5" customHeight="1" x14ac:dyDescent="0.2">
      <c r="A338" s="67" t="s">
        <v>482</v>
      </c>
      <c r="B338" s="67" t="s">
        <v>483</v>
      </c>
      <c r="C338" s="67" t="s">
        <v>484</v>
      </c>
    </row>
    <row r="339" spans="1:3" x14ac:dyDescent="0.2">
      <c r="A339" s="68">
        <f>SUMPRODUCT(--(BB:BB="ЗПФ"),--(W:W="кор"),H:H,Y:Y)+SUMPRODUCT(--(BB:BB="ЗПФ"),--(W:W="кг"),Y:Y)</f>
        <v>1634.3999999999999</v>
      </c>
      <c r="B339" s="69">
        <f>SUMPRODUCT(--(BB:BB="ПГП"),--(W:W="кор"),H:H,Y:Y)+SUMPRODUCT(--(BB:BB="ПГП"),--(W:W="кг"),Y:Y)</f>
        <v>1551.12</v>
      </c>
      <c r="C339" s="69">
        <f>SUMPRODUCT(--(BB:BB="КИЗ"),--(W:W="кор"),H:H,Y:Y)+SUMPRODUCT(--(BB:BB="КИЗ"),--(W:W="кг"),Y:Y)</f>
        <v>0</v>
      </c>
    </row>
  </sheetData>
  <sheetProtection algorithmName="SHA-512" hashValue="k4e2AiEtz/80O5goqIjyZtqns1z4TIWo0NNO3LJAD7ysvUlzpITsXKGIJrXNCA7DiOxlP3MN+KBWk/uFxwy5BQ==" saltValue="jcjeRcUbUXIlss1x4RvGgg==" spinCount="100000" sheet="1" objects="1" scenarios="1" sort="0" autoFilter="0" pivotTables="0"/>
  <autoFilter ref="A18:AF33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2,00"/>
        <filter val="12,00"/>
        <filter val="120,00"/>
        <filter val="126,00"/>
        <filter val="14,00"/>
        <filter val="180,00"/>
        <filter val="201,60"/>
        <filter val="23,52"/>
        <filter val="24,00"/>
        <filter val="240,00"/>
        <filter val="252,00"/>
        <filter val="28,00"/>
        <filter val="3 185,52"/>
        <filter val="3 411,23"/>
        <filter val="3 611,23"/>
        <filter val="314,40"/>
        <filter val="36,00"/>
        <filter val="394,80"/>
        <filter val="42,00"/>
        <filter val="432,00"/>
        <filter val="48,00"/>
        <filter val="672,00"/>
        <filter val="680,00"/>
        <filter val="70,00"/>
        <filter val="72,00"/>
        <filter val="8"/>
        <filter val="84,00"/>
        <filter val="86,40"/>
        <filter val="96,00"/>
      </filters>
    </filterColumn>
    <filterColumn colId="29" showButton="0"/>
    <filterColumn colId="30" showButton="0"/>
  </autoFilter>
  <mergeCells count="589">
    <mergeCell ref="Y17:Y18"/>
    <mergeCell ref="U17:V17"/>
    <mergeCell ref="D57:E57"/>
    <mergeCell ref="A8:C8"/>
    <mergeCell ref="A153:Z153"/>
    <mergeCell ref="D97:E97"/>
    <mergeCell ref="A197:O198"/>
    <mergeCell ref="A247:Z247"/>
    <mergeCell ref="P196:T196"/>
    <mergeCell ref="D177:E177"/>
    <mergeCell ref="D226:E226"/>
    <mergeCell ref="P186:T186"/>
    <mergeCell ref="A236:Z236"/>
    <mergeCell ref="A223:Z223"/>
    <mergeCell ref="A51:Z51"/>
    <mergeCell ref="D170:E170"/>
    <mergeCell ref="P72:T72"/>
    <mergeCell ref="A58:O59"/>
    <mergeCell ref="N17:N18"/>
    <mergeCell ref="D242:E242"/>
    <mergeCell ref="F17:F18"/>
    <mergeCell ref="A10:C10"/>
    <mergeCell ref="P126:T126"/>
    <mergeCell ref="P218:T218"/>
    <mergeCell ref="P140:V140"/>
    <mergeCell ref="A136:Z136"/>
    <mergeCell ref="A21:Z21"/>
    <mergeCell ref="D184:E184"/>
    <mergeCell ref="D121:E121"/>
    <mergeCell ref="A194:Z194"/>
    <mergeCell ref="D42:E42"/>
    <mergeCell ref="A181:Z181"/>
    <mergeCell ref="D173:E173"/>
    <mergeCell ref="D17:E18"/>
    <mergeCell ref="P71:T71"/>
    <mergeCell ref="A131:Z131"/>
    <mergeCell ref="P202:T202"/>
    <mergeCell ref="V11:W11"/>
    <mergeCell ref="P57:T57"/>
    <mergeCell ref="D165:E165"/>
    <mergeCell ref="A20:Z20"/>
    <mergeCell ref="M17:M18"/>
    <mergeCell ref="O17:O18"/>
    <mergeCell ref="A104:Z104"/>
    <mergeCell ref="X17:X18"/>
    <mergeCell ref="Q5:R5"/>
    <mergeCell ref="D107:E107"/>
    <mergeCell ref="P65:T65"/>
    <mergeCell ref="P70:T70"/>
    <mergeCell ref="P263:T263"/>
    <mergeCell ref="D244:E244"/>
    <mergeCell ref="P228:T228"/>
    <mergeCell ref="D171:E171"/>
    <mergeCell ref="Q6:R6"/>
    <mergeCell ref="P200:T200"/>
    <mergeCell ref="P243:T243"/>
    <mergeCell ref="A251:O252"/>
    <mergeCell ref="A118:O119"/>
    <mergeCell ref="A33:Z33"/>
    <mergeCell ref="D196:E196"/>
    <mergeCell ref="P145:V145"/>
    <mergeCell ref="P23:V23"/>
    <mergeCell ref="D133:E133"/>
    <mergeCell ref="A231:Z231"/>
    <mergeCell ref="A206:Z206"/>
    <mergeCell ref="P160:V160"/>
    <mergeCell ref="P83:T83"/>
    <mergeCell ref="V12:W12"/>
    <mergeCell ref="D262:E262"/>
    <mergeCell ref="AG334:AG335"/>
    <mergeCell ref="D29:E29"/>
    <mergeCell ref="D216:E216"/>
    <mergeCell ref="A134:O135"/>
    <mergeCell ref="A125:Z125"/>
    <mergeCell ref="D218:E218"/>
    <mergeCell ref="P197:V197"/>
    <mergeCell ref="P53:V53"/>
    <mergeCell ref="A176:Z176"/>
    <mergeCell ref="A334:A335"/>
    <mergeCell ref="P239:V239"/>
    <mergeCell ref="A64:Z64"/>
    <mergeCell ref="P68:V68"/>
    <mergeCell ref="D249:E249"/>
    <mergeCell ref="P262:T262"/>
    <mergeCell ref="P187:V187"/>
    <mergeCell ref="P258:V258"/>
    <mergeCell ref="A248:Z248"/>
    <mergeCell ref="P174:V174"/>
    <mergeCell ref="A255:Z255"/>
    <mergeCell ref="D250:E250"/>
    <mergeCell ref="D44:E44"/>
    <mergeCell ref="P2:W3"/>
    <mergeCell ref="P133:T133"/>
    <mergeCell ref="P127:T127"/>
    <mergeCell ref="AE334:AE335"/>
    <mergeCell ref="D35:E35"/>
    <mergeCell ref="D228:E228"/>
    <mergeCell ref="A23:O24"/>
    <mergeCell ref="D10:E10"/>
    <mergeCell ref="F10:G10"/>
    <mergeCell ref="D34:E34"/>
    <mergeCell ref="D305:E305"/>
    <mergeCell ref="D243:E243"/>
    <mergeCell ref="D99:E99"/>
    <mergeCell ref="A130:Z130"/>
    <mergeCell ref="P205:V205"/>
    <mergeCell ref="D310:E310"/>
    <mergeCell ref="A245:O246"/>
    <mergeCell ref="AD17:AF18"/>
    <mergeCell ref="P167:V167"/>
    <mergeCell ref="D101:E101"/>
    <mergeCell ref="L334:L335"/>
    <mergeCell ref="F5:G5"/>
    <mergeCell ref="A25:Z25"/>
    <mergeCell ref="P119:V119"/>
    <mergeCell ref="J334:J335"/>
    <mergeCell ref="P36:T36"/>
    <mergeCell ref="P107:T107"/>
    <mergeCell ref="P129:V129"/>
    <mergeCell ref="P101:T101"/>
    <mergeCell ref="A128:O129"/>
    <mergeCell ref="D215:E215"/>
    <mergeCell ref="P63:V63"/>
    <mergeCell ref="A75:Z75"/>
    <mergeCell ref="P286:V286"/>
    <mergeCell ref="P287:V287"/>
    <mergeCell ref="A267:Z267"/>
    <mergeCell ref="P294:T294"/>
    <mergeCell ref="T334:T335"/>
    <mergeCell ref="P283:V283"/>
    <mergeCell ref="I334:I335"/>
    <mergeCell ref="K334:K335"/>
    <mergeCell ref="P149:T149"/>
    <mergeCell ref="P74:V74"/>
    <mergeCell ref="A73:O74"/>
    <mergeCell ref="Q334:Q335"/>
    <mergeCell ref="P317:T317"/>
    <mergeCell ref="D323:E323"/>
    <mergeCell ref="D279:E279"/>
    <mergeCell ref="A9:C9"/>
    <mergeCell ref="D202:E202"/>
    <mergeCell ref="P112:T112"/>
    <mergeCell ref="D294:E294"/>
    <mergeCell ref="P323:T323"/>
    <mergeCell ref="A299:Z299"/>
    <mergeCell ref="P103:V103"/>
    <mergeCell ref="P134:V134"/>
    <mergeCell ref="A293:Z293"/>
    <mergeCell ref="A93:Z93"/>
    <mergeCell ref="D318:E318"/>
    <mergeCell ref="P201:T201"/>
    <mergeCell ref="Q13:R13"/>
    <mergeCell ref="P139:T139"/>
    <mergeCell ref="P114:T114"/>
    <mergeCell ref="D84:E84"/>
    <mergeCell ref="P41:T41"/>
    <mergeCell ref="A157:Z157"/>
    <mergeCell ref="D22:E22"/>
    <mergeCell ref="A62:O63"/>
    <mergeCell ref="A284:Z284"/>
    <mergeCell ref="D149:E149"/>
    <mergeCell ref="P122:V122"/>
    <mergeCell ref="A39:Z39"/>
    <mergeCell ref="G17:G18"/>
    <mergeCell ref="D314:E314"/>
    <mergeCell ref="A143:Z143"/>
    <mergeCell ref="W334:W335"/>
    <mergeCell ref="X333:AD333"/>
    <mergeCell ref="D159:E159"/>
    <mergeCell ref="A232:Z232"/>
    <mergeCell ref="P34:T34"/>
    <mergeCell ref="A150:O151"/>
    <mergeCell ref="A191:O192"/>
    <mergeCell ref="A166:O167"/>
    <mergeCell ref="AA17:AA18"/>
    <mergeCell ref="AD334:AD335"/>
    <mergeCell ref="P217:T217"/>
    <mergeCell ref="X334:X335"/>
    <mergeCell ref="D269:E269"/>
    <mergeCell ref="D296:E296"/>
    <mergeCell ref="P275:V275"/>
    <mergeCell ref="P154:T154"/>
    <mergeCell ref="A221:O222"/>
    <mergeCell ref="A158:Z158"/>
    <mergeCell ref="A286:O287"/>
    <mergeCell ref="P313:T313"/>
    <mergeCell ref="P307:T307"/>
    <mergeCell ref="AF334:AF335"/>
    <mergeCell ref="A207:Z207"/>
    <mergeCell ref="A182:Z182"/>
    <mergeCell ref="A169:Z169"/>
    <mergeCell ref="P123:V123"/>
    <mergeCell ref="P190:T190"/>
    <mergeCell ref="P240:V240"/>
    <mergeCell ref="P46:T46"/>
    <mergeCell ref="D154:E154"/>
    <mergeCell ref="D225:E225"/>
    <mergeCell ref="P61:T61"/>
    <mergeCell ref="D200:E200"/>
    <mergeCell ref="D227:E227"/>
    <mergeCell ref="P178:T178"/>
    <mergeCell ref="A102:O103"/>
    <mergeCell ref="P192:V192"/>
    <mergeCell ref="P331:V331"/>
    <mergeCell ref="A278:Z278"/>
    <mergeCell ref="P227:T227"/>
    <mergeCell ref="P106:T106"/>
    <mergeCell ref="P177:T177"/>
    <mergeCell ref="P226:T226"/>
    <mergeCell ref="D256:E256"/>
    <mergeCell ref="P269:T269"/>
    <mergeCell ref="H10:M10"/>
    <mergeCell ref="AC17:AC18"/>
    <mergeCell ref="P279:T279"/>
    <mergeCell ref="A224:Z224"/>
    <mergeCell ref="D89:E89"/>
    <mergeCell ref="A199:Z199"/>
    <mergeCell ref="A297:O298"/>
    <mergeCell ref="P45:T45"/>
    <mergeCell ref="A288:Z288"/>
    <mergeCell ref="P256:T256"/>
    <mergeCell ref="P234:V234"/>
    <mergeCell ref="D186:E186"/>
    <mergeCell ref="A155:O156"/>
    <mergeCell ref="D217:E217"/>
    <mergeCell ref="P84:T84"/>
    <mergeCell ref="D65:E65"/>
    <mergeCell ref="P22:T22"/>
    <mergeCell ref="P92:V92"/>
    <mergeCell ref="A88:Z88"/>
    <mergeCell ref="P54:V54"/>
    <mergeCell ref="Z17:Z18"/>
    <mergeCell ref="AB17:AB18"/>
    <mergeCell ref="P271:V271"/>
    <mergeCell ref="A291:O292"/>
    <mergeCell ref="C334:C335"/>
    <mergeCell ref="P318:T318"/>
    <mergeCell ref="U334:U335"/>
    <mergeCell ref="P314:T314"/>
    <mergeCell ref="P265:V265"/>
    <mergeCell ref="A277:Z277"/>
    <mergeCell ref="B334:B335"/>
    <mergeCell ref="P329:V329"/>
    <mergeCell ref="D334:D335"/>
    <mergeCell ref="D317:E317"/>
    <mergeCell ref="P291:V291"/>
    <mergeCell ref="E334:E335"/>
    <mergeCell ref="D309:E309"/>
    <mergeCell ref="A326:O331"/>
    <mergeCell ref="A324:O325"/>
    <mergeCell ref="D311:E311"/>
    <mergeCell ref="D303:E303"/>
    <mergeCell ref="D290:E290"/>
    <mergeCell ref="C333:T333"/>
    <mergeCell ref="U333:V333"/>
    <mergeCell ref="Z334:Z335"/>
    <mergeCell ref="A274:O275"/>
    <mergeCell ref="P301:T301"/>
    <mergeCell ref="P295:T295"/>
    <mergeCell ref="AH333:AI333"/>
    <mergeCell ref="A94:Z94"/>
    <mergeCell ref="P79:V79"/>
    <mergeCell ref="P73:V73"/>
    <mergeCell ref="A69:Z69"/>
    <mergeCell ref="D61:E61"/>
    <mergeCell ref="P115:T115"/>
    <mergeCell ref="A15:M15"/>
    <mergeCell ref="P238:T238"/>
    <mergeCell ref="A183:Z183"/>
    <mergeCell ref="P77:T77"/>
    <mergeCell ref="A193:Z193"/>
    <mergeCell ref="D112:E112"/>
    <mergeCell ref="D56:E56"/>
    <mergeCell ref="D127:E127"/>
    <mergeCell ref="P233:T233"/>
    <mergeCell ref="P304:T304"/>
    <mergeCell ref="D285:E285"/>
    <mergeCell ref="P155:V155"/>
    <mergeCell ref="D114:E114"/>
    <mergeCell ref="P306:T306"/>
    <mergeCell ref="P86:V86"/>
    <mergeCell ref="P328:V328"/>
    <mergeCell ref="D273:E273"/>
    <mergeCell ref="P320:V320"/>
    <mergeCell ref="A272:Z272"/>
    <mergeCell ref="P216:T216"/>
    <mergeCell ref="P80:V80"/>
    <mergeCell ref="P151:V151"/>
    <mergeCell ref="D201:E201"/>
    <mergeCell ref="A204:O205"/>
    <mergeCell ref="P334:P335"/>
    <mergeCell ref="P89:T89"/>
    <mergeCell ref="D132:E132"/>
    <mergeCell ref="P309:T309"/>
    <mergeCell ref="D295:E295"/>
    <mergeCell ref="D178:E178"/>
    <mergeCell ref="D172:E172"/>
    <mergeCell ref="A270:O271"/>
    <mergeCell ref="A261:Z261"/>
    <mergeCell ref="V334:V335"/>
    <mergeCell ref="P150:V150"/>
    <mergeCell ref="P221:V221"/>
    <mergeCell ref="P326:V326"/>
    <mergeCell ref="D138:E138"/>
    <mergeCell ref="D203:E203"/>
    <mergeCell ref="P159:T159"/>
    <mergeCell ref="P225:T225"/>
    <mergeCell ref="P311:T311"/>
    <mergeCell ref="A257:O258"/>
    <mergeCell ref="D219:E219"/>
    <mergeCell ref="T6:U9"/>
    <mergeCell ref="P319:V319"/>
    <mergeCell ref="A30:O31"/>
    <mergeCell ref="Q10:R10"/>
    <mergeCell ref="D185:E185"/>
    <mergeCell ref="D41:E41"/>
    <mergeCell ref="P296:T296"/>
    <mergeCell ref="P85:V85"/>
    <mergeCell ref="A137:Z137"/>
    <mergeCell ref="D43:E43"/>
    <mergeCell ref="D36:E36"/>
    <mergeCell ref="P58:V58"/>
    <mergeCell ref="A13:M13"/>
    <mergeCell ref="J9:M9"/>
    <mergeCell ref="A40:Z40"/>
    <mergeCell ref="P30:V30"/>
    <mergeCell ref="P96:T96"/>
    <mergeCell ref="H17:H18"/>
    <mergeCell ref="P90:T90"/>
    <mergeCell ref="V6:W9"/>
    <mergeCell ref="A147:Z147"/>
    <mergeCell ref="P310:T310"/>
    <mergeCell ref="P292:V292"/>
    <mergeCell ref="A14:M14"/>
    <mergeCell ref="D280:E280"/>
    <mergeCell ref="A160:O161"/>
    <mergeCell ref="A111:Z111"/>
    <mergeCell ref="P138:T138"/>
    <mergeCell ref="T5:U5"/>
    <mergeCell ref="D190:E190"/>
    <mergeCell ref="P203:T203"/>
    <mergeCell ref="D46:E46"/>
    <mergeCell ref="V5:W5"/>
    <mergeCell ref="D233:E233"/>
    <mergeCell ref="P212:V212"/>
    <mergeCell ref="A142:Z142"/>
    <mergeCell ref="Q8:R8"/>
    <mergeCell ref="H5:M5"/>
    <mergeCell ref="A27:Z27"/>
    <mergeCell ref="P98:T98"/>
    <mergeCell ref="A214:Z214"/>
    <mergeCell ref="D6:M6"/>
    <mergeCell ref="D304:E304"/>
    <mergeCell ref="D83:E83"/>
    <mergeCell ref="A82:Z82"/>
    <mergeCell ref="AH334:AH335"/>
    <mergeCell ref="F9:G9"/>
    <mergeCell ref="P289:T289"/>
    <mergeCell ref="P67:V67"/>
    <mergeCell ref="P204:V204"/>
    <mergeCell ref="P303:T303"/>
    <mergeCell ref="P132:T132"/>
    <mergeCell ref="A122:O123"/>
    <mergeCell ref="P146:V146"/>
    <mergeCell ref="O334:O335"/>
    <mergeCell ref="P305:T305"/>
    <mergeCell ref="D96:E96"/>
    <mergeCell ref="D52:E52"/>
    <mergeCell ref="A162:Z162"/>
    <mergeCell ref="A67:O68"/>
    <mergeCell ref="P208:T208"/>
    <mergeCell ref="P15:T16"/>
    <mergeCell ref="D116:E116"/>
    <mergeCell ref="P219:T219"/>
    <mergeCell ref="A164:Z164"/>
    <mergeCell ref="P210:T210"/>
    <mergeCell ref="P308:T308"/>
    <mergeCell ref="P185:T185"/>
    <mergeCell ref="P31:V31"/>
    <mergeCell ref="F334:F335"/>
    <mergeCell ref="M334:M335"/>
    <mergeCell ref="P62:V62"/>
    <mergeCell ref="P298:V298"/>
    <mergeCell ref="P198:V198"/>
    <mergeCell ref="A5:C5"/>
    <mergeCell ref="A110:Z110"/>
    <mergeCell ref="A237:Z237"/>
    <mergeCell ref="P135:V135"/>
    <mergeCell ref="P191:V191"/>
    <mergeCell ref="P128:V128"/>
    <mergeCell ref="A17:A18"/>
    <mergeCell ref="P300:T300"/>
    <mergeCell ref="A189:Z189"/>
    <mergeCell ref="C17:C18"/>
    <mergeCell ref="K17:K18"/>
    <mergeCell ref="Y334:Y335"/>
    <mergeCell ref="P66:T66"/>
    <mergeCell ref="D9:E9"/>
    <mergeCell ref="D220:E220"/>
    <mergeCell ref="A195:Z195"/>
    <mergeCell ref="A322:Z322"/>
    <mergeCell ref="P297:V297"/>
    <mergeCell ref="P35:T35"/>
    <mergeCell ref="AB334:AB335"/>
    <mergeCell ref="D100:E100"/>
    <mergeCell ref="P113:T113"/>
    <mergeCell ref="P17:T18"/>
    <mergeCell ref="A148:Z148"/>
    <mergeCell ref="A53:O54"/>
    <mergeCell ref="P250:T250"/>
    <mergeCell ref="D77:E77"/>
    <mergeCell ref="P52:T52"/>
    <mergeCell ref="A168:Z168"/>
    <mergeCell ref="I17:I18"/>
    <mergeCell ref="A48:O49"/>
    <mergeCell ref="A319:O320"/>
    <mergeCell ref="D306:E306"/>
    <mergeCell ref="P281:T281"/>
    <mergeCell ref="G334:G335"/>
    <mergeCell ref="D72:E72"/>
    <mergeCell ref="A120:Z120"/>
    <mergeCell ref="P270:V270"/>
    <mergeCell ref="P312:T312"/>
    <mergeCell ref="P49:V49"/>
    <mergeCell ref="A32:Z32"/>
    <mergeCell ref="A37:O38"/>
    <mergeCell ref="P78:T78"/>
    <mergeCell ref="A26:Z26"/>
    <mergeCell ref="P97:T97"/>
    <mergeCell ref="P59:V59"/>
    <mergeCell ref="D1:F1"/>
    <mergeCell ref="P47:T47"/>
    <mergeCell ref="P282:V282"/>
    <mergeCell ref="J17:J18"/>
    <mergeCell ref="A91:O92"/>
    <mergeCell ref="L17:L18"/>
    <mergeCell ref="A85:O86"/>
    <mergeCell ref="P48:V48"/>
    <mergeCell ref="Q9:R9"/>
    <mergeCell ref="Q11:R11"/>
    <mergeCell ref="A6:C6"/>
    <mergeCell ref="D113:E113"/>
    <mergeCell ref="P117:T117"/>
    <mergeCell ref="D115:E115"/>
    <mergeCell ref="P102:V102"/>
    <mergeCell ref="P280:T280"/>
    <mergeCell ref="H1:Q1"/>
    <mergeCell ref="P109:V109"/>
    <mergeCell ref="A268:Z268"/>
    <mergeCell ref="P274:V274"/>
    <mergeCell ref="P222:V222"/>
    <mergeCell ref="A163:Z163"/>
    <mergeCell ref="D28:E28"/>
    <mergeCell ref="P257:V257"/>
    <mergeCell ref="A76:Z76"/>
    <mergeCell ref="P184:T184"/>
    <mergeCell ref="A174:O175"/>
    <mergeCell ref="A108:O109"/>
    <mergeCell ref="A179:O180"/>
    <mergeCell ref="P171:T171"/>
    <mergeCell ref="A239:O240"/>
    <mergeCell ref="P242:T242"/>
    <mergeCell ref="D117:E117"/>
    <mergeCell ref="P244:T244"/>
    <mergeCell ref="D106:E106"/>
    <mergeCell ref="P252:V252"/>
    <mergeCell ref="D95:E95"/>
    <mergeCell ref="A254:Z254"/>
    <mergeCell ref="P121:T121"/>
    <mergeCell ref="D5:E5"/>
    <mergeCell ref="P42:T42"/>
    <mergeCell ref="P175:V175"/>
    <mergeCell ref="P264:V264"/>
    <mergeCell ref="A87:Z87"/>
    <mergeCell ref="P273:T273"/>
    <mergeCell ref="AI334:AI335"/>
    <mergeCell ref="D208:E208"/>
    <mergeCell ref="D8:M8"/>
    <mergeCell ref="A211:O212"/>
    <mergeCell ref="D300:E300"/>
    <mergeCell ref="P44:T44"/>
    <mergeCell ref="P108:V108"/>
    <mergeCell ref="P180:V180"/>
    <mergeCell ref="D139:E139"/>
    <mergeCell ref="P251:V251"/>
    <mergeCell ref="P118:V118"/>
    <mergeCell ref="R334:R335"/>
    <mergeCell ref="A241:Z241"/>
    <mergeCell ref="P95:T95"/>
    <mergeCell ref="AA334:AA335"/>
    <mergeCell ref="P38:V38"/>
    <mergeCell ref="D313:E313"/>
    <mergeCell ref="H334:H335"/>
    <mergeCell ref="AC334:AC335"/>
    <mergeCell ref="A321:Z321"/>
    <mergeCell ref="D7:M7"/>
    <mergeCell ref="P91:V91"/>
    <mergeCell ref="A81:Z81"/>
    <mergeCell ref="P156:V156"/>
    <mergeCell ref="A152:Z152"/>
    <mergeCell ref="P327:V327"/>
    <mergeCell ref="D315:E315"/>
    <mergeCell ref="D144:E144"/>
    <mergeCell ref="D302:E302"/>
    <mergeCell ref="P173:T173"/>
    <mergeCell ref="P29:T29"/>
    <mergeCell ref="P100:T100"/>
    <mergeCell ref="D316:E316"/>
    <mergeCell ref="D210:E210"/>
    <mergeCell ref="D308:E308"/>
    <mergeCell ref="D209:E209"/>
    <mergeCell ref="P188:V188"/>
    <mergeCell ref="A187:O188"/>
    <mergeCell ref="D301:E301"/>
    <mergeCell ref="P116:T116"/>
    <mergeCell ref="A105:Z105"/>
    <mergeCell ref="Q12:R12"/>
    <mergeCell ref="R1:T1"/>
    <mergeCell ref="D71:E71"/>
    <mergeCell ref="P28:T28"/>
    <mergeCell ref="D307:E307"/>
    <mergeCell ref="P215:T215"/>
    <mergeCell ref="A145:O146"/>
    <mergeCell ref="P165:T165"/>
    <mergeCell ref="P229:V229"/>
    <mergeCell ref="A282:O283"/>
    <mergeCell ref="D98:E98"/>
    <mergeCell ref="P179:V179"/>
    <mergeCell ref="P166:V166"/>
    <mergeCell ref="P290:T290"/>
    <mergeCell ref="P141:V141"/>
    <mergeCell ref="A140:O141"/>
    <mergeCell ref="P37:V37"/>
    <mergeCell ref="P230:V230"/>
    <mergeCell ref="A234:O235"/>
    <mergeCell ref="B17:B18"/>
    <mergeCell ref="A266:Z266"/>
    <mergeCell ref="A260:Z260"/>
    <mergeCell ref="P235:V235"/>
    <mergeCell ref="A60:Z60"/>
    <mergeCell ref="P56:T56"/>
    <mergeCell ref="P324:V324"/>
    <mergeCell ref="A79:O80"/>
    <mergeCell ref="D70:E70"/>
    <mergeCell ref="P220:T220"/>
    <mergeCell ref="D312:E312"/>
    <mergeCell ref="D263:E263"/>
    <mergeCell ref="D238:E238"/>
    <mergeCell ref="D78:E78"/>
    <mergeCell ref="S334:S335"/>
    <mergeCell ref="P249:T249"/>
    <mergeCell ref="P172:T172"/>
    <mergeCell ref="A124:Z124"/>
    <mergeCell ref="A229:O230"/>
    <mergeCell ref="P99:T99"/>
    <mergeCell ref="P170:T170"/>
    <mergeCell ref="P316:T316"/>
    <mergeCell ref="D126:E126"/>
    <mergeCell ref="P330:V330"/>
    <mergeCell ref="D289:E289"/>
    <mergeCell ref="P209:T209"/>
    <mergeCell ref="A264:O265"/>
    <mergeCell ref="P161:V161"/>
    <mergeCell ref="A213:Z213"/>
    <mergeCell ref="P325:V325"/>
    <mergeCell ref="P315:T315"/>
    <mergeCell ref="P144:T144"/>
    <mergeCell ref="P302:T302"/>
    <mergeCell ref="A276:Z276"/>
    <mergeCell ref="P245:V245"/>
    <mergeCell ref="H9:I9"/>
    <mergeCell ref="D45:E45"/>
    <mergeCell ref="P24:V24"/>
    <mergeCell ref="D281:E281"/>
    <mergeCell ref="P211:V211"/>
    <mergeCell ref="A55:Z55"/>
    <mergeCell ref="V10:W10"/>
    <mergeCell ref="D66:E66"/>
    <mergeCell ref="D47:E47"/>
    <mergeCell ref="A50:Z50"/>
    <mergeCell ref="W17:W18"/>
    <mergeCell ref="D90:E90"/>
    <mergeCell ref="P43:T43"/>
    <mergeCell ref="P285:T285"/>
    <mergeCell ref="A259:Z259"/>
    <mergeCell ref="A253:Z253"/>
    <mergeCell ref="A12:M12"/>
    <mergeCell ref="A19:Z19"/>
    <mergeCell ref="P246:V246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:X57 X61 X65:X66 X70:X72 X77:X78 X83:X84 X89:X90 X95:X101 X106:X107 X112:X117 X121 X126:X127 X132:X133 X138:X139 X144 X149 X154 X159 X165 X170:X173 X177:X178 X184:X186 X190 X196 X200:X203 X208:X210 X215:X220 X225:X228 X233 X238 X242:X244 X249:X250 X256 X262:X263 X269 X273 X279:X281 X285 X289:X290 X294:X296 X300:X318 X32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9"/>
    </row>
    <row r="3" spans="2:8" x14ac:dyDescent="0.2">
      <c r="B3" s="51" t="s">
        <v>486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487</v>
      </c>
      <c r="D6" s="51" t="s">
        <v>488</v>
      </c>
      <c r="E6" s="51"/>
    </row>
    <row r="7" spans="2:8" x14ac:dyDescent="0.2">
      <c r="B7" s="51" t="s">
        <v>489</v>
      </c>
      <c r="C7" s="51" t="s">
        <v>490</v>
      </c>
      <c r="D7" s="51" t="s">
        <v>491</v>
      </c>
      <c r="E7" s="51"/>
    </row>
    <row r="9" spans="2:8" x14ac:dyDescent="0.2">
      <c r="B9" s="51" t="s">
        <v>492</v>
      </c>
      <c r="C9" s="51" t="s">
        <v>487</v>
      </c>
      <c r="D9" s="51"/>
      <c r="E9" s="51"/>
    </row>
    <row r="11" spans="2:8" x14ac:dyDescent="0.2">
      <c r="B11" s="51" t="s">
        <v>493</v>
      </c>
      <c r="C11" s="51" t="s">
        <v>490</v>
      </c>
      <c r="D11" s="51"/>
      <c r="E11" s="51"/>
    </row>
    <row r="13" spans="2:8" x14ac:dyDescent="0.2">
      <c r="B13" s="51" t="s">
        <v>494</v>
      </c>
      <c r="C13" s="51"/>
      <c r="D13" s="51"/>
      <c r="E13" s="51"/>
    </row>
    <row r="14" spans="2:8" x14ac:dyDescent="0.2">
      <c r="B14" s="51" t="s">
        <v>495</v>
      </c>
      <c r="C14" s="51"/>
      <c r="D14" s="51"/>
      <c r="E14" s="51"/>
    </row>
    <row r="15" spans="2:8" x14ac:dyDescent="0.2">
      <c r="B15" s="51" t="s">
        <v>496</v>
      </c>
      <c r="C15" s="51"/>
      <c r="D15" s="51"/>
      <c r="E15" s="51"/>
    </row>
    <row r="16" spans="2:8" x14ac:dyDescent="0.2">
      <c r="B16" s="51" t="s">
        <v>497</v>
      </c>
      <c r="C16" s="51"/>
      <c r="D16" s="51"/>
      <c r="E16" s="51"/>
    </row>
    <row r="17" spans="2:5" x14ac:dyDescent="0.2">
      <c r="B17" s="51" t="s">
        <v>498</v>
      </c>
      <c r="C17" s="51"/>
      <c r="D17" s="51"/>
      <c r="E17" s="51"/>
    </row>
    <row r="18" spans="2:5" x14ac:dyDescent="0.2">
      <c r="B18" s="51" t="s">
        <v>499</v>
      </c>
      <c r="C18" s="51"/>
      <c r="D18" s="51"/>
      <c r="E18" s="51"/>
    </row>
    <row r="19" spans="2:5" x14ac:dyDescent="0.2">
      <c r="B19" s="51" t="s">
        <v>500</v>
      </c>
      <c r="C19" s="51"/>
      <c r="D19" s="51"/>
      <c r="E19" s="51"/>
    </row>
    <row r="20" spans="2:5" x14ac:dyDescent="0.2">
      <c r="B20" s="51" t="s">
        <v>501</v>
      </c>
      <c r="C20" s="51"/>
      <c r="D20" s="51"/>
      <c r="E20" s="51"/>
    </row>
    <row r="21" spans="2:5" x14ac:dyDescent="0.2">
      <c r="B21" s="51" t="s">
        <v>502</v>
      </c>
      <c r="C21" s="51"/>
      <c r="D21" s="51"/>
      <c r="E21" s="51"/>
    </row>
    <row r="22" spans="2:5" x14ac:dyDescent="0.2">
      <c r="B22" s="51" t="s">
        <v>503</v>
      </c>
      <c r="C22" s="51"/>
      <c r="D22" s="51"/>
      <c r="E22" s="51"/>
    </row>
    <row r="23" spans="2:5" x14ac:dyDescent="0.2">
      <c r="B23" s="51" t="s">
        <v>504</v>
      </c>
      <c r="C23" s="51"/>
      <c r="D23" s="51"/>
      <c r="E23" s="51"/>
    </row>
  </sheetData>
  <sheetProtection algorithmName="SHA-512" hashValue="SuuK0BF7C4+m2dpxxZE2b0THyM8/2M5AVdYhYKnBUKg2QGTyJVe4EOLVkcHMppbxLcbU4kRVmEyBBOCpog1naw==" saltValue="9IoOkmZFAKUvyEFD27Dy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539</vt:i4>
      </vt:variant>
    </vt:vector>
  </HeadingPairs>
  <TitlesOfParts>
    <vt:vector size="5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2025-06-13T10:39:10Z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