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50BBF635-6C4A-4E17-8E76-9243411BCA4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Z324" i="1"/>
  <c r="X324" i="1"/>
  <c r="BO323" i="1"/>
  <c r="BM323" i="1"/>
  <c r="Z323" i="1"/>
  <c r="Y323" i="1"/>
  <c r="Y325" i="1" s="1"/>
  <c r="X320" i="1"/>
  <c r="X319" i="1"/>
  <c r="BO318" i="1"/>
  <c r="BN318" i="1"/>
  <c r="BM318" i="1"/>
  <c r="Z318" i="1"/>
  <c r="Y318" i="1"/>
  <c r="BP318" i="1" s="1"/>
  <c r="BP317" i="1"/>
  <c r="BO317" i="1"/>
  <c r="BN317" i="1"/>
  <c r="BM317" i="1"/>
  <c r="Z317" i="1"/>
  <c r="Y317" i="1"/>
  <c r="BO316" i="1"/>
  <c r="BM316" i="1"/>
  <c r="Z316" i="1"/>
  <c r="Y316" i="1"/>
  <c r="BP316" i="1" s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M313" i="1"/>
  <c r="Z313" i="1"/>
  <c r="Y313" i="1"/>
  <c r="BN313" i="1" s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O309" i="1"/>
  <c r="BM309" i="1"/>
  <c r="Z309" i="1"/>
  <c r="Y309" i="1"/>
  <c r="BP309" i="1" s="1"/>
  <c r="P309" i="1"/>
  <c r="BO308" i="1"/>
  <c r="BM308" i="1"/>
  <c r="Z308" i="1"/>
  <c r="Y308" i="1"/>
  <c r="BP308" i="1" s="1"/>
  <c r="BP307" i="1"/>
  <c r="BO307" i="1"/>
  <c r="BN307" i="1"/>
  <c r="BM307" i="1"/>
  <c r="Z307" i="1"/>
  <c r="Y307" i="1"/>
  <c r="P307" i="1"/>
  <c r="BO306" i="1"/>
  <c r="BM306" i="1"/>
  <c r="Z306" i="1"/>
  <c r="Y306" i="1"/>
  <c r="BP306" i="1" s="1"/>
  <c r="BP305" i="1"/>
  <c r="BO305" i="1"/>
  <c r="BN305" i="1"/>
  <c r="BM305" i="1"/>
  <c r="Z305" i="1"/>
  <c r="Y305" i="1"/>
  <c r="P305" i="1"/>
  <c r="BP304" i="1"/>
  <c r="BO304" i="1"/>
  <c r="BN304" i="1"/>
  <c r="BM304" i="1"/>
  <c r="Z304" i="1"/>
  <c r="Y304" i="1"/>
  <c r="BO303" i="1"/>
  <c r="BM303" i="1"/>
  <c r="Z303" i="1"/>
  <c r="Z319" i="1" s="1"/>
  <c r="Y303" i="1"/>
  <c r="Y319" i="1" s="1"/>
  <c r="BP302" i="1"/>
  <c r="BO302" i="1"/>
  <c r="BN302" i="1"/>
  <c r="BM302" i="1"/>
  <c r="Z302" i="1"/>
  <c r="Y302" i="1"/>
  <c r="P302" i="1"/>
  <c r="BP301" i="1"/>
  <c r="BO301" i="1"/>
  <c r="BN301" i="1"/>
  <c r="BM301" i="1"/>
  <c r="Z301" i="1"/>
  <c r="Y301" i="1"/>
  <c r="BO300" i="1"/>
  <c r="BM300" i="1"/>
  <c r="Z300" i="1"/>
  <c r="Y300" i="1"/>
  <c r="BP300" i="1" s="1"/>
  <c r="Y298" i="1"/>
  <c r="X298" i="1"/>
  <c r="X297" i="1"/>
  <c r="BO296" i="1"/>
  <c r="BM296" i="1"/>
  <c r="Z296" i="1"/>
  <c r="Y296" i="1"/>
  <c r="BP296" i="1" s="1"/>
  <c r="P296" i="1"/>
  <c r="BP295" i="1"/>
  <c r="BO295" i="1"/>
  <c r="BM295" i="1"/>
  <c r="Z295" i="1"/>
  <c r="Z297" i="1" s="1"/>
  <c r="Y295" i="1"/>
  <c r="BN295" i="1" s="1"/>
  <c r="P295" i="1"/>
  <c r="BP294" i="1"/>
  <c r="BO294" i="1"/>
  <c r="BN294" i="1"/>
  <c r="BM294" i="1"/>
  <c r="Z294" i="1"/>
  <c r="Y294" i="1"/>
  <c r="Y297" i="1" s="1"/>
  <c r="X292" i="1"/>
  <c r="X291" i="1"/>
  <c r="BP290" i="1"/>
  <c r="BO290" i="1"/>
  <c r="BN290" i="1"/>
  <c r="BM290" i="1"/>
  <c r="Z290" i="1"/>
  <c r="Y290" i="1"/>
  <c r="BO289" i="1"/>
  <c r="BM289" i="1"/>
  <c r="Z289" i="1"/>
  <c r="Z291" i="1" s="1"/>
  <c r="Y289" i="1"/>
  <c r="Y292" i="1" s="1"/>
  <c r="P289" i="1"/>
  <c r="Y287" i="1"/>
  <c r="X287" i="1"/>
  <c r="Y286" i="1"/>
  <c r="X286" i="1"/>
  <c r="BP285" i="1"/>
  <c r="BO285" i="1"/>
  <c r="BN285" i="1"/>
  <c r="BM285" i="1"/>
  <c r="Z285" i="1"/>
  <c r="Z286" i="1" s="1"/>
  <c r="Y285" i="1"/>
  <c r="P285" i="1"/>
  <c r="X283" i="1"/>
  <c r="X282" i="1"/>
  <c r="BP281" i="1"/>
  <c r="BO281" i="1"/>
  <c r="BN281" i="1"/>
  <c r="BM281" i="1"/>
  <c r="Z281" i="1"/>
  <c r="Y281" i="1"/>
  <c r="BO280" i="1"/>
  <c r="BN280" i="1"/>
  <c r="BM280" i="1"/>
  <c r="Z280" i="1"/>
  <c r="Y280" i="1"/>
  <c r="BP280" i="1" s="1"/>
  <c r="BP279" i="1"/>
  <c r="BO279" i="1"/>
  <c r="BM279" i="1"/>
  <c r="Z279" i="1"/>
  <c r="Z282" i="1" s="1"/>
  <c r="Y279" i="1"/>
  <c r="BN279" i="1" s="1"/>
  <c r="X275" i="1"/>
  <c r="Z274" i="1"/>
  <c r="Y274" i="1"/>
  <c r="X274" i="1"/>
  <c r="BO273" i="1"/>
  <c r="BM273" i="1"/>
  <c r="Z273" i="1"/>
  <c r="Y273" i="1"/>
  <c r="BP273" i="1" s="1"/>
  <c r="P273" i="1"/>
  <c r="X271" i="1"/>
  <c r="X270" i="1"/>
  <c r="BO269" i="1"/>
  <c r="BM269" i="1"/>
  <c r="Z269" i="1"/>
  <c r="Z270" i="1" s="1"/>
  <c r="Y269" i="1"/>
  <c r="Y271" i="1" s="1"/>
  <c r="P269" i="1"/>
  <c r="X265" i="1"/>
  <c r="Z264" i="1"/>
  <c r="X264" i="1"/>
  <c r="BO263" i="1"/>
  <c r="BM263" i="1"/>
  <c r="Z263" i="1"/>
  <c r="Y263" i="1"/>
  <c r="BP263" i="1" s="1"/>
  <c r="P263" i="1"/>
  <c r="BO262" i="1"/>
  <c r="BM262" i="1"/>
  <c r="Z262" i="1"/>
  <c r="Y262" i="1"/>
  <c r="Y265" i="1" s="1"/>
  <c r="P262" i="1"/>
  <c r="Y258" i="1"/>
  <c r="X258" i="1"/>
  <c r="Y257" i="1"/>
  <c r="X257" i="1"/>
  <c r="BO256" i="1"/>
  <c r="BN256" i="1"/>
  <c r="BM256" i="1"/>
  <c r="Z256" i="1"/>
  <c r="Z257" i="1" s="1"/>
  <c r="Y256" i="1"/>
  <c r="BP256" i="1" s="1"/>
  <c r="P256" i="1"/>
  <c r="X252" i="1"/>
  <c r="X251" i="1"/>
  <c r="BP250" i="1"/>
  <c r="BO250" i="1"/>
  <c r="BN250" i="1"/>
  <c r="BM250" i="1"/>
  <c r="Z250" i="1"/>
  <c r="Y250" i="1"/>
  <c r="P250" i="1"/>
  <c r="BO249" i="1"/>
  <c r="BM249" i="1"/>
  <c r="Z249" i="1"/>
  <c r="Z251" i="1" s="1"/>
  <c r="Y249" i="1"/>
  <c r="BP249" i="1" s="1"/>
  <c r="P249" i="1"/>
  <c r="Y246" i="1"/>
  <c r="X246" i="1"/>
  <c r="X245" i="1"/>
  <c r="BO244" i="1"/>
  <c r="BN244" i="1"/>
  <c r="BM244" i="1"/>
  <c r="Z244" i="1"/>
  <c r="Y244" i="1"/>
  <c r="BP244" i="1" s="1"/>
  <c r="P244" i="1"/>
  <c r="BP243" i="1"/>
  <c r="BO243" i="1"/>
  <c r="BM243" i="1"/>
  <c r="Z243" i="1"/>
  <c r="Z245" i="1" s="1"/>
  <c r="Y243" i="1"/>
  <c r="BN243" i="1" s="1"/>
  <c r="P243" i="1"/>
  <c r="BP242" i="1"/>
  <c r="BO242" i="1"/>
  <c r="BM242" i="1"/>
  <c r="Z242" i="1"/>
  <c r="Y242" i="1"/>
  <c r="BN242" i="1" s="1"/>
  <c r="P242" i="1"/>
  <c r="X240" i="1"/>
  <c r="Z239" i="1"/>
  <c r="Y239" i="1"/>
  <c r="X239" i="1"/>
  <c r="BO238" i="1"/>
  <c r="BM238" i="1"/>
  <c r="Z238" i="1"/>
  <c r="Y238" i="1"/>
  <c r="BP238" i="1" s="1"/>
  <c r="P238" i="1"/>
  <c r="X235" i="1"/>
  <c r="X234" i="1"/>
  <c r="BO233" i="1"/>
  <c r="BM233" i="1"/>
  <c r="Z233" i="1"/>
  <c r="Z234" i="1" s="1"/>
  <c r="Y233" i="1"/>
  <c r="Y235" i="1" s="1"/>
  <c r="Y230" i="1"/>
  <c r="X230" i="1"/>
  <c r="X229" i="1"/>
  <c r="BO228" i="1"/>
  <c r="BM228" i="1"/>
  <c r="Z228" i="1"/>
  <c r="Y228" i="1"/>
  <c r="Y229" i="1" s="1"/>
  <c r="P228" i="1"/>
  <c r="BO227" i="1"/>
  <c r="BM227" i="1"/>
  <c r="Z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Z225" i="1"/>
  <c r="Z229" i="1" s="1"/>
  <c r="Y225" i="1"/>
  <c r="BP225" i="1" s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Z221" i="1" s="1"/>
  <c r="Y215" i="1"/>
  <c r="Y222" i="1" s="1"/>
  <c r="P215" i="1"/>
  <c r="Y212" i="1"/>
  <c r="X212" i="1"/>
  <c r="X211" i="1"/>
  <c r="BO210" i="1"/>
  <c r="BM210" i="1"/>
  <c r="Z210" i="1"/>
  <c r="Y210" i="1"/>
  <c r="Y211" i="1" s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Z211" i="1" s="1"/>
  <c r="Y208" i="1"/>
  <c r="P208" i="1"/>
  <c r="X205" i="1"/>
  <c r="X204" i="1"/>
  <c r="BP203" i="1"/>
  <c r="BO203" i="1"/>
  <c r="BM203" i="1"/>
  <c r="Z203" i="1"/>
  <c r="Y203" i="1"/>
  <c r="BN203" i="1" s="1"/>
  <c r="P203" i="1"/>
  <c r="BP202" i="1"/>
  <c r="BO202" i="1"/>
  <c r="BN202" i="1"/>
  <c r="BM202" i="1"/>
  <c r="Z202" i="1"/>
  <c r="Y202" i="1"/>
  <c r="P202" i="1"/>
  <c r="BO201" i="1"/>
  <c r="BN201" i="1"/>
  <c r="BM201" i="1"/>
  <c r="Z201" i="1"/>
  <c r="Z204" i="1" s="1"/>
  <c r="Y201" i="1"/>
  <c r="BP201" i="1" s="1"/>
  <c r="P201" i="1"/>
  <c r="BO200" i="1"/>
  <c r="BM200" i="1"/>
  <c r="Z200" i="1"/>
  <c r="Y200" i="1"/>
  <c r="Y205" i="1" s="1"/>
  <c r="P200" i="1"/>
  <c r="Y198" i="1"/>
  <c r="X198" i="1"/>
  <c r="Z197" i="1"/>
  <c r="X197" i="1"/>
  <c r="BO196" i="1"/>
  <c r="BM196" i="1"/>
  <c r="Z196" i="1"/>
  <c r="Y196" i="1"/>
  <c r="Y197" i="1" s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Z187" i="1" s="1"/>
  <c r="Y186" i="1"/>
  <c r="BP186" i="1" s="1"/>
  <c r="P186" i="1"/>
  <c r="BO185" i="1"/>
  <c r="BM185" i="1"/>
  <c r="Z185" i="1"/>
  <c r="Y185" i="1"/>
  <c r="Y188" i="1" s="1"/>
  <c r="P185" i="1"/>
  <c r="BP184" i="1"/>
  <c r="BO184" i="1"/>
  <c r="BN184" i="1"/>
  <c r="BM184" i="1"/>
  <c r="Z184" i="1"/>
  <c r="Y184" i="1"/>
  <c r="Y187" i="1" s="1"/>
  <c r="P184" i="1"/>
  <c r="Y180" i="1"/>
  <c r="X180" i="1"/>
  <c r="Y179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P177" i="1"/>
  <c r="X175" i="1"/>
  <c r="X174" i="1"/>
  <c r="BP173" i="1"/>
  <c r="BO173" i="1"/>
  <c r="BM173" i="1"/>
  <c r="Z173" i="1"/>
  <c r="Y173" i="1"/>
  <c r="BN173" i="1" s="1"/>
  <c r="P173" i="1"/>
  <c r="BP172" i="1"/>
  <c r="BO172" i="1"/>
  <c r="BN172" i="1"/>
  <c r="BM172" i="1"/>
  <c r="Z172" i="1"/>
  <c r="Y172" i="1"/>
  <c r="P172" i="1"/>
  <c r="BO171" i="1"/>
  <c r="BN171" i="1"/>
  <c r="BM171" i="1"/>
  <c r="Z171" i="1"/>
  <c r="Y171" i="1"/>
  <c r="BP171" i="1" s="1"/>
  <c r="BP170" i="1"/>
  <c r="BO170" i="1"/>
  <c r="BM170" i="1"/>
  <c r="Z170" i="1"/>
  <c r="Z174" i="1" s="1"/>
  <c r="Y170" i="1"/>
  <c r="BN170" i="1" s="1"/>
  <c r="X167" i="1"/>
  <c r="Z166" i="1"/>
  <c r="Y166" i="1"/>
  <c r="X166" i="1"/>
  <c r="BO165" i="1"/>
  <c r="BM165" i="1"/>
  <c r="Z165" i="1"/>
  <c r="Y165" i="1"/>
  <c r="BP165" i="1" s="1"/>
  <c r="X161" i="1"/>
  <c r="Z160" i="1"/>
  <c r="Y160" i="1"/>
  <c r="X160" i="1"/>
  <c r="BO159" i="1"/>
  <c r="BM159" i="1"/>
  <c r="Z159" i="1"/>
  <c r="Y159" i="1"/>
  <c r="Y161" i="1" s="1"/>
  <c r="P159" i="1"/>
  <c r="Y156" i="1"/>
  <c r="X156" i="1"/>
  <c r="X155" i="1"/>
  <c r="BO154" i="1"/>
  <c r="BN154" i="1"/>
  <c r="BM154" i="1"/>
  <c r="Z154" i="1"/>
  <c r="Z155" i="1" s="1"/>
  <c r="Y154" i="1"/>
  <c r="Y155" i="1" s="1"/>
  <c r="P154" i="1"/>
  <c r="Y151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Z145" i="1"/>
  <c r="Y145" i="1"/>
  <c r="X145" i="1"/>
  <c r="BP144" i="1"/>
  <c r="BO144" i="1"/>
  <c r="BN144" i="1"/>
  <c r="BM144" i="1"/>
  <c r="Z144" i="1"/>
  <c r="Y144" i="1"/>
  <c r="Y146" i="1" s="1"/>
  <c r="P144" i="1"/>
  <c r="X141" i="1"/>
  <c r="Z140" i="1"/>
  <c r="Y140" i="1"/>
  <c r="X140" i="1"/>
  <c r="BP139" i="1"/>
  <c r="BO139" i="1"/>
  <c r="BN139" i="1"/>
  <c r="BM139" i="1"/>
  <c r="Z139" i="1"/>
  <c r="Y139" i="1"/>
  <c r="Y141" i="1" s="1"/>
  <c r="P139" i="1"/>
  <c r="BP138" i="1"/>
  <c r="BO138" i="1"/>
  <c r="BN138" i="1"/>
  <c r="BM138" i="1"/>
  <c r="Z138" i="1"/>
  <c r="Y138" i="1"/>
  <c r="P138" i="1"/>
  <c r="X135" i="1"/>
  <c r="Y134" i="1"/>
  <c r="X134" i="1"/>
  <c r="BP133" i="1"/>
  <c r="BO133" i="1"/>
  <c r="BN133" i="1"/>
  <c r="BM133" i="1"/>
  <c r="Z133" i="1"/>
  <c r="Y133" i="1"/>
  <c r="P133" i="1"/>
  <c r="BP132" i="1"/>
  <c r="BO132" i="1"/>
  <c r="BN132" i="1"/>
  <c r="BM132" i="1"/>
  <c r="Z132" i="1"/>
  <c r="Z134" i="1" s="1"/>
  <c r="Y132" i="1"/>
  <c r="Y135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BP126" i="1" s="1"/>
  <c r="P126" i="1"/>
  <c r="X123" i="1"/>
  <c r="Z122" i="1"/>
  <c r="X122" i="1"/>
  <c r="BP121" i="1"/>
  <c r="BO121" i="1"/>
  <c r="BN121" i="1"/>
  <c r="BM121" i="1"/>
  <c r="Z121" i="1"/>
  <c r="Y121" i="1"/>
  <c r="Y123" i="1" s="1"/>
  <c r="P121" i="1"/>
  <c r="X119" i="1"/>
  <c r="Z118" i="1"/>
  <c r="X118" i="1"/>
  <c r="BP117" i="1"/>
  <c r="BO117" i="1"/>
  <c r="BN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N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P113" i="1"/>
  <c r="BO113" i="1"/>
  <c r="BN113" i="1"/>
  <c r="BM113" i="1"/>
  <c r="Z113" i="1"/>
  <c r="Y113" i="1"/>
  <c r="P113" i="1"/>
  <c r="BO112" i="1"/>
  <c r="BN112" i="1"/>
  <c r="BM112" i="1"/>
  <c r="Z112" i="1"/>
  <c r="Y112" i="1"/>
  <c r="Y119" i="1" s="1"/>
  <c r="P112" i="1"/>
  <c r="Y109" i="1"/>
  <c r="X109" i="1"/>
  <c r="X108" i="1"/>
  <c r="BP107" i="1"/>
  <c r="BO107" i="1"/>
  <c r="BN107" i="1"/>
  <c r="BM107" i="1"/>
  <c r="Z107" i="1"/>
  <c r="Y107" i="1"/>
  <c r="P107" i="1"/>
  <c r="BO106" i="1"/>
  <c r="BN106" i="1"/>
  <c r="BM106" i="1"/>
  <c r="Z106" i="1"/>
  <c r="Z108" i="1" s="1"/>
  <c r="Y106" i="1"/>
  <c r="BP106" i="1" s="1"/>
  <c r="P106" i="1"/>
  <c r="Y103" i="1"/>
  <c r="X103" i="1"/>
  <c r="X102" i="1"/>
  <c r="BO101" i="1"/>
  <c r="BN101" i="1"/>
  <c r="BM101" i="1"/>
  <c r="Z101" i="1"/>
  <c r="Y101" i="1"/>
  <c r="BP101" i="1" s="1"/>
  <c r="P101" i="1"/>
  <c r="BP100" i="1"/>
  <c r="BO100" i="1"/>
  <c r="BM100" i="1"/>
  <c r="Z100" i="1"/>
  <c r="Y100" i="1"/>
  <c r="BN100" i="1" s="1"/>
  <c r="BP99" i="1"/>
  <c r="BO99" i="1"/>
  <c r="BN99" i="1"/>
  <c r="BM99" i="1"/>
  <c r="Z99" i="1"/>
  <c r="Y99" i="1"/>
  <c r="P99" i="1"/>
  <c r="BO98" i="1"/>
  <c r="BN98" i="1"/>
  <c r="BM98" i="1"/>
  <c r="Z98" i="1"/>
  <c r="Y98" i="1"/>
  <c r="BP98" i="1" s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N95" i="1"/>
  <c r="BM95" i="1"/>
  <c r="Z95" i="1"/>
  <c r="Z102" i="1" s="1"/>
  <c r="Y95" i="1"/>
  <c r="Y102" i="1" s="1"/>
  <c r="X92" i="1"/>
  <c r="X91" i="1"/>
  <c r="BO90" i="1"/>
  <c r="BM90" i="1"/>
  <c r="Z90" i="1"/>
  <c r="Y90" i="1"/>
  <c r="BP90" i="1" s="1"/>
  <c r="P90" i="1"/>
  <c r="BO89" i="1"/>
  <c r="BM89" i="1"/>
  <c r="Z89" i="1"/>
  <c r="Z91" i="1" s="1"/>
  <c r="Y89" i="1"/>
  <c r="Y92" i="1" s="1"/>
  <c r="P89" i="1"/>
  <c r="X86" i="1"/>
  <c r="X85" i="1"/>
  <c r="BO84" i="1"/>
  <c r="BM84" i="1"/>
  <c r="Z84" i="1"/>
  <c r="Z85" i="1" s="1"/>
  <c r="Y84" i="1"/>
  <c r="BP84" i="1" s="1"/>
  <c r="P84" i="1"/>
  <c r="BO83" i="1"/>
  <c r="BM83" i="1"/>
  <c r="Z83" i="1"/>
  <c r="Y83" i="1"/>
  <c r="Y86" i="1" s="1"/>
  <c r="P83" i="1"/>
  <c r="Y80" i="1"/>
  <c r="X80" i="1"/>
  <c r="X79" i="1"/>
  <c r="BO78" i="1"/>
  <c r="BN78" i="1"/>
  <c r="BM78" i="1"/>
  <c r="Z78" i="1"/>
  <c r="Z79" i="1" s="1"/>
  <c r="Y78" i="1"/>
  <c r="Y79" i="1" s="1"/>
  <c r="P78" i="1"/>
  <c r="BP77" i="1"/>
  <c r="BO77" i="1"/>
  <c r="BM77" i="1"/>
  <c r="Z77" i="1"/>
  <c r="Y77" i="1"/>
  <c r="BN77" i="1" s="1"/>
  <c r="P77" i="1"/>
  <c r="Y74" i="1"/>
  <c r="X74" i="1"/>
  <c r="Z73" i="1"/>
  <c r="X73" i="1"/>
  <c r="BO72" i="1"/>
  <c r="BN72" i="1"/>
  <c r="BM72" i="1"/>
  <c r="Z72" i="1"/>
  <c r="Y72" i="1"/>
  <c r="BP72" i="1" s="1"/>
  <c r="P72" i="1"/>
  <c r="BP71" i="1"/>
  <c r="BO71" i="1"/>
  <c r="BM71" i="1"/>
  <c r="Z71" i="1"/>
  <c r="Y71" i="1"/>
  <c r="BN71" i="1" s="1"/>
  <c r="P71" i="1"/>
  <c r="BP70" i="1"/>
  <c r="BO70" i="1"/>
  <c r="BN70" i="1"/>
  <c r="BM70" i="1"/>
  <c r="Z70" i="1"/>
  <c r="Y70" i="1"/>
  <c r="Y73" i="1" s="1"/>
  <c r="P70" i="1"/>
  <c r="X68" i="1"/>
  <c r="Z67" i="1"/>
  <c r="X67" i="1"/>
  <c r="BP66" i="1"/>
  <c r="BO66" i="1"/>
  <c r="BN66" i="1"/>
  <c r="BM66" i="1"/>
  <c r="Z66" i="1"/>
  <c r="Y66" i="1"/>
  <c r="Y67" i="1" s="1"/>
  <c r="P66" i="1"/>
  <c r="BP65" i="1"/>
  <c r="BO65" i="1"/>
  <c r="BN65" i="1"/>
  <c r="BM65" i="1"/>
  <c r="Z65" i="1"/>
  <c r="Y65" i="1"/>
  <c r="Y68" i="1" s="1"/>
  <c r="P65" i="1"/>
  <c r="Y63" i="1"/>
  <c r="X63" i="1"/>
  <c r="Z62" i="1"/>
  <c r="Y62" i="1"/>
  <c r="X62" i="1"/>
  <c r="BP61" i="1"/>
  <c r="BO61" i="1"/>
  <c r="BN61" i="1"/>
  <c r="BM61" i="1"/>
  <c r="Z61" i="1"/>
  <c r="Y61" i="1"/>
  <c r="P61" i="1"/>
  <c r="X59" i="1"/>
  <c r="Y58" i="1"/>
  <c r="X58" i="1"/>
  <c r="BO57" i="1"/>
  <c r="BM57" i="1"/>
  <c r="Z57" i="1"/>
  <c r="Y57" i="1"/>
  <c r="BP57" i="1" s="1"/>
  <c r="P57" i="1"/>
  <c r="BP56" i="1"/>
  <c r="BO56" i="1"/>
  <c r="BN56" i="1"/>
  <c r="BM56" i="1"/>
  <c r="Z56" i="1"/>
  <c r="Z58" i="1" s="1"/>
  <c r="Y56" i="1"/>
  <c r="P56" i="1"/>
  <c r="Y54" i="1"/>
  <c r="X54" i="1"/>
  <c r="Z53" i="1"/>
  <c r="Y53" i="1"/>
  <c r="X53" i="1"/>
  <c r="BP52" i="1"/>
  <c r="BO52" i="1"/>
  <c r="BN52" i="1"/>
  <c r="BM52" i="1"/>
  <c r="Z52" i="1"/>
  <c r="Y52" i="1"/>
  <c r="P52" i="1"/>
  <c r="X49" i="1"/>
  <c r="X48" i="1"/>
  <c r="BP47" i="1"/>
  <c r="BO47" i="1"/>
  <c r="BM47" i="1"/>
  <c r="Z47" i="1"/>
  <c r="Y47" i="1"/>
  <c r="BN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Z48" i="1" s="1"/>
  <c r="Y41" i="1"/>
  <c r="Y49" i="1" s="1"/>
  <c r="P41" i="1"/>
  <c r="X38" i="1"/>
  <c r="X37" i="1"/>
  <c r="BO36" i="1"/>
  <c r="BM36" i="1"/>
  <c r="Z36" i="1"/>
  <c r="Z37" i="1" s="1"/>
  <c r="Y36" i="1"/>
  <c r="BP36" i="1" s="1"/>
  <c r="P36" i="1"/>
  <c r="BO35" i="1"/>
  <c r="BM35" i="1"/>
  <c r="Z35" i="1"/>
  <c r="Y35" i="1"/>
  <c r="Y38" i="1" s="1"/>
  <c r="P35" i="1"/>
  <c r="BP34" i="1"/>
  <c r="BO34" i="1"/>
  <c r="BN34" i="1"/>
  <c r="BM34" i="1"/>
  <c r="Z34" i="1"/>
  <c r="Y34" i="1"/>
  <c r="Y37" i="1" s="1"/>
  <c r="P34" i="1"/>
  <c r="Y31" i="1"/>
  <c r="X31" i="1"/>
  <c r="Y30" i="1"/>
  <c r="X30" i="1"/>
  <c r="BP29" i="1"/>
  <c r="BO29" i="1"/>
  <c r="BM29" i="1"/>
  <c r="Z29" i="1"/>
  <c r="Y29" i="1"/>
  <c r="BN29" i="1" s="1"/>
  <c r="P29" i="1"/>
  <c r="BP28" i="1"/>
  <c r="BO28" i="1"/>
  <c r="BN28" i="1"/>
  <c r="BM28" i="1"/>
  <c r="Z28" i="1"/>
  <c r="Z30" i="1" s="1"/>
  <c r="Y28" i="1"/>
  <c r="P28" i="1"/>
  <c r="Y24" i="1"/>
  <c r="X24" i="1"/>
  <c r="X326" i="1" s="1"/>
  <c r="Y23" i="1"/>
  <c r="X23" i="1"/>
  <c r="X330" i="1" s="1"/>
  <c r="BP22" i="1"/>
  <c r="BO22" i="1"/>
  <c r="X328" i="1" s="1"/>
  <c r="BM22" i="1"/>
  <c r="X327" i="1" s="1"/>
  <c r="Z22" i="1"/>
  <c r="Z23" i="1" s="1"/>
  <c r="Y22" i="1"/>
  <c r="BN22" i="1" s="1"/>
  <c r="P22" i="1"/>
  <c r="H10" i="1"/>
  <c r="F10" i="1"/>
  <c r="A10" i="1"/>
  <c r="A9" i="1"/>
  <c r="J9" i="1" s="1"/>
  <c r="D7" i="1"/>
  <c r="Q6" i="1"/>
  <c r="P2" i="1"/>
  <c r="Z331" i="1" l="1"/>
  <c r="X329" i="1"/>
  <c r="Y240" i="1"/>
  <c r="Y275" i="1"/>
  <c r="Y282" i="1"/>
  <c r="BN289" i="1"/>
  <c r="BN306" i="1"/>
  <c r="BN309" i="1"/>
  <c r="BN41" i="1"/>
  <c r="Y59" i="1"/>
  <c r="Y326" i="1" s="1"/>
  <c r="BN89" i="1"/>
  <c r="BP95" i="1"/>
  <c r="Y122" i="1"/>
  <c r="Y221" i="1"/>
  <c r="BN233" i="1"/>
  <c r="BN269" i="1"/>
  <c r="BN303" i="1"/>
  <c r="Y320" i="1"/>
  <c r="BN44" i="1"/>
  <c r="BN83" i="1"/>
  <c r="BN159" i="1"/>
  <c r="BP190" i="1"/>
  <c r="BN215" i="1"/>
  <c r="BP289" i="1"/>
  <c r="BN300" i="1"/>
  <c r="BN316" i="1"/>
  <c r="BP41" i="1"/>
  <c r="BP89" i="1"/>
  <c r="Y129" i="1"/>
  <c r="BN178" i="1"/>
  <c r="BN200" i="1"/>
  <c r="BN209" i="1"/>
  <c r="BN218" i="1"/>
  <c r="BN227" i="1"/>
  <c r="BP233" i="1"/>
  <c r="Y245" i="1"/>
  <c r="BP269" i="1"/>
  <c r="Y283" i="1"/>
  <c r="BP303" i="1"/>
  <c r="Y128" i="1"/>
  <c r="Y167" i="1"/>
  <c r="BN190" i="1"/>
  <c r="BN35" i="1"/>
  <c r="Y327" i="1" s="1"/>
  <c r="Y108" i="1"/>
  <c r="BN185" i="1"/>
  <c r="Y251" i="1"/>
  <c r="BN262" i="1"/>
  <c r="BP35" i="1"/>
  <c r="Y328" i="1" s="1"/>
  <c r="BP83" i="1"/>
  <c r="BP159" i="1"/>
  <c r="BP185" i="1"/>
  <c r="Y191" i="1"/>
  <c r="BP215" i="1"/>
  <c r="BP262" i="1"/>
  <c r="BP200" i="1"/>
  <c r="Y234" i="1"/>
  <c r="Y252" i="1"/>
  <c r="Y270" i="1"/>
  <c r="BN323" i="1"/>
  <c r="BP323" i="1"/>
  <c r="Y48" i="1"/>
  <c r="Y330" i="1" s="1"/>
  <c r="BN42" i="1"/>
  <c r="BN90" i="1"/>
  <c r="Y174" i="1"/>
  <c r="Y204" i="1"/>
  <c r="BN36" i="1"/>
  <c r="BN45" i="1"/>
  <c r="BN84" i="1"/>
  <c r="Y118" i="1"/>
  <c r="BN126" i="1"/>
  <c r="BN186" i="1"/>
  <c r="BN216" i="1"/>
  <c r="BN225" i="1"/>
  <c r="BN263" i="1"/>
  <c r="Y324" i="1"/>
  <c r="BN210" i="1"/>
  <c r="BN219" i="1"/>
  <c r="BN228" i="1"/>
  <c r="Y291" i="1"/>
  <c r="Y175" i="1"/>
  <c r="BN196" i="1"/>
  <c r="BN249" i="1"/>
  <c r="BN296" i="1"/>
  <c r="BP78" i="1"/>
  <c r="Y91" i="1"/>
  <c r="BP112" i="1"/>
  <c r="BP154" i="1"/>
  <c r="BP210" i="1"/>
  <c r="BP228" i="1"/>
  <c r="Y85" i="1"/>
  <c r="BN97" i="1"/>
  <c r="BN165" i="1"/>
  <c r="BP196" i="1"/>
  <c r="BN238" i="1"/>
  <c r="Y264" i="1"/>
  <c r="BN273" i="1"/>
  <c r="BN308" i="1"/>
  <c r="F9" i="1"/>
  <c r="BN57" i="1"/>
  <c r="H9" i="1"/>
  <c r="Y329" i="1" l="1"/>
  <c r="C339" i="1"/>
  <c r="B339" i="1"/>
  <c r="A339" i="1"/>
</calcChain>
</file>

<file path=xl/sharedStrings.xml><?xml version="1.0" encoding="utf-8"?>
<sst xmlns="http://schemas.openxmlformats.org/spreadsheetml/2006/main" count="1569" uniqueCount="505">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</sst>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topLeftCell="A316" zoomScaleNormal="100" zoomScaleSheetLayoutView="100" workbookViewId="0">
      <selection activeCell="AA332" sqref="AA33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86" t="s">
        <v>0</v>
      </c>
      <c r="E1" s="357"/>
      <c r="F1" s="357"/>
      <c r="G1" s="14" t="s">
        <v>1</v>
      </c>
      <c r="H1" s="386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4" t="s">
        <v>8</v>
      </c>
      <c r="B5" s="372"/>
      <c r="C5" s="373"/>
      <c r="D5" s="390"/>
      <c r="E5" s="391"/>
      <c r="F5" s="518" t="s">
        <v>9</v>
      </c>
      <c r="G5" s="373"/>
      <c r="H5" s="390"/>
      <c r="I5" s="481"/>
      <c r="J5" s="481"/>
      <c r="K5" s="481"/>
      <c r="L5" s="481"/>
      <c r="M5" s="391"/>
      <c r="N5" s="72"/>
      <c r="P5" s="26" t="s">
        <v>10</v>
      </c>
      <c r="Q5" s="527">
        <v>45824</v>
      </c>
      <c r="R5" s="413"/>
      <c r="T5" s="441" t="s">
        <v>11</v>
      </c>
      <c r="U5" s="416"/>
      <c r="V5" s="443" t="s">
        <v>12</v>
      </c>
      <c r="W5" s="413"/>
      <c r="AB5" s="57"/>
      <c r="AC5" s="57"/>
      <c r="AD5" s="57"/>
      <c r="AE5" s="57"/>
    </row>
    <row r="6" spans="1:32" s="17" customFormat="1" ht="24" customHeight="1" x14ac:dyDescent="0.2">
      <c r="A6" s="414" t="s">
        <v>13</v>
      </c>
      <c r="B6" s="372"/>
      <c r="C6" s="373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3"/>
      <c r="N6" s="73"/>
      <c r="P6" s="26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445" t="s">
        <v>16</v>
      </c>
      <c r="U6" s="416"/>
      <c r="V6" s="471" t="s">
        <v>17</v>
      </c>
      <c r="W6" s="3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74"/>
      <c r="P7" s="26"/>
      <c r="Q7" s="46"/>
      <c r="R7" s="46"/>
      <c r="T7" s="348"/>
      <c r="U7" s="416"/>
      <c r="V7" s="472"/>
      <c r="W7" s="473"/>
      <c r="AB7" s="57"/>
      <c r="AC7" s="57"/>
      <c r="AD7" s="57"/>
      <c r="AE7" s="57"/>
    </row>
    <row r="8" spans="1:32" s="17" customFormat="1" ht="25.5" customHeight="1" x14ac:dyDescent="0.2">
      <c r="A8" s="541" t="s">
        <v>18</v>
      </c>
      <c r="B8" s="341"/>
      <c r="C8" s="342"/>
      <c r="D8" s="381"/>
      <c r="E8" s="382"/>
      <c r="F8" s="382"/>
      <c r="G8" s="382"/>
      <c r="H8" s="382"/>
      <c r="I8" s="382"/>
      <c r="J8" s="382"/>
      <c r="K8" s="382"/>
      <c r="L8" s="382"/>
      <c r="M8" s="383"/>
      <c r="N8" s="75"/>
      <c r="P8" s="26" t="s">
        <v>19</v>
      </c>
      <c r="Q8" s="419">
        <v>0.41666666666666669</v>
      </c>
      <c r="R8" s="377"/>
      <c r="T8" s="348"/>
      <c r="U8" s="416"/>
      <c r="V8" s="472"/>
      <c r="W8" s="473"/>
      <c r="AB8" s="57"/>
      <c r="AC8" s="57"/>
      <c r="AD8" s="57"/>
      <c r="AE8" s="57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3"/>
      <c r="E9" s="344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70"/>
      <c r="P9" s="29" t="s">
        <v>20</v>
      </c>
      <c r="Q9" s="408"/>
      <c r="R9" s="409"/>
      <c r="T9" s="348"/>
      <c r="U9" s="416"/>
      <c r="V9" s="474"/>
      <c r="W9" s="4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3"/>
      <c r="E10" s="344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66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6"/>
      <c r="R10" s="447"/>
      <c r="U10" s="26" t="s">
        <v>22</v>
      </c>
      <c r="V10" s="366" t="s">
        <v>23</v>
      </c>
      <c r="W10" s="3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2"/>
      <c r="R11" s="413"/>
      <c r="U11" s="26" t="s">
        <v>26</v>
      </c>
      <c r="V11" s="498" t="s">
        <v>27</v>
      </c>
      <c r="W11" s="4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76"/>
      <c r="P12" s="26" t="s">
        <v>29</v>
      </c>
      <c r="Q12" s="419"/>
      <c r="R12" s="377"/>
      <c r="S12" s="27"/>
      <c r="U12" s="26"/>
      <c r="V12" s="357"/>
      <c r="W12" s="348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76"/>
      <c r="O13" s="29"/>
      <c r="P13" s="29" t="s">
        <v>31</v>
      </c>
      <c r="Q13" s="498"/>
      <c r="R13" s="4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3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77"/>
      <c r="P15" s="430" t="s">
        <v>34</v>
      </c>
      <c r="Q15" s="357"/>
      <c r="R15" s="357"/>
      <c r="S15" s="357"/>
      <c r="T15" s="35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2" t="s">
        <v>35</v>
      </c>
      <c r="B17" s="362" t="s">
        <v>36</v>
      </c>
      <c r="C17" s="421" t="s">
        <v>37</v>
      </c>
      <c r="D17" s="362" t="s">
        <v>38</v>
      </c>
      <c r="E17" s="401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362" t="s">
        <v>48</v>
      </c>
      <c r="P17" s="362" t="s">
        <v>49</v>
      </c>
      <c r="Q17" s="400"/>
      <c r="R17" s="400"/>
      <c r="S17" s="400"/>
      <c r="T17" s="401"/>
      <c r="U17" s="540" t="s">
        <v>50</v>
      </c>
      <c r="V17" s="373"/>
      <c r="W17" s="362" t="s">
        <v>51</v>
      </c>
      <c r="X17" s="362" t="s">
        <v>52</v>
      </c>
      <c r="Y17" s="538" t="s">
        <v>53</v>
      </c>
      <c r="Z17" s="479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13"/>
      <c r="AF17" s="514"/>
      <c r="AG17" s="80"/>
      <c r="BD17" s="79" t="s">
        <v>59</v>
      </c>
    </row>
    <row r="18" spans="1:68" ht="14.25" customHeight="1" x14ac:dyDescent="0.2">
      <c r="A18" s="363"/>
      <c r="B18" s="363"/>
      <c r="C18" s="363"/>
      <c r="D18" s="402"/>
      <c r="E18" s="404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02"/>
      <c r="Q18" s="403"/>
      <c r="R18" s="403"/>
      <c r="S18" s="403"/>
      <c r="T18" s="404"/>
      <c r="U18" s="81" t="s">
        <v>60</v>
      </c>
      <c r="V18" s="81" t="s">
        <v>61</v>
      </c>
      <c r="W18" s="363"/>
      <c r="X18" s="363"/>
      <c r="Y18" s="539"/>
      <c r="Z18" s="480"/>
      <c r="AA18" s="465"/>
      <c r="AB18" s="465"/>
      <c r="AC18" s="465"/>
      <c r="AD18" s="515"/>
      <c r="AE18" s="516"/>
      <c r="AF18" s="517"/>
      <c r="AG18" s="80"/>
      <c r="BD18" s="79"/>
    </row>
    <row r="19" spans="1:68" ht="27.75" customHeight="1" x14ac:dyDescent="0.2">
      <c r="A19" s="338" t="s">
        <v>62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52"/>
      <c r="AB19" s="52"/>
      <c r="AC19" s="52"/>
    </row>
    <row r="20" spans="1:68" ht="16.5" customHeight="1" x14ac:dyDescent="0.25">
      <c r="A20" s="364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54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5">
        <v>4607111035752</v>
      </c>
      <c r="E22" s="346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9"/>
      <c r="P23" s="340" t="s">
        <v>72</v>
      </c>
      <c r="Q23" s="341"/>
      <c r="R23" s="341"/>
      <c r="S23" s="341"/>
      <c r="T23" s="341"/>
      <c r="U23" s="341"/>
      <c r="V23" s="34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9"/>
      <c r="P24" s="340" t="s">
        <v>72</v>
      </c>
      <c r="Q24" s="341"/>
      <c r="R24" s="341"/>
      <c r="S24" s="341"/>
      <c r="T24" s="341"/>
      <c r="U24" s="341"/>
      <c r="V24" s="34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38" t="s">
        <v>74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52"/>
      <c r="AB25" s="52"/>
      <c r="AC25" s="52"/>
    </row>
    <row r="26" spans="1:68" ht="16.5" customHeight="1" x14ac:dyDescent="0.25">
      <c r="A26" s="364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54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5">
        <v>4607111036537</v>
      </c>
      <c r="E28" s="346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5">
        <v>4607111036605</v>
      </c>
      <c r="E29" s="346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7"/>
      <c r="V29" s="37"/>
      <c r="W29" s="38" t="s">
        <v>69</v>
      </c>
      <c r="X29" s="56">
        <v>28</v>
      </c>
      <c r="Y29" s="53">
        <f>IFERROR(IF(X29="","",X29),"")</f>
        <v>28</v>
      </c>
      <c r="Z29" s="39">
        <f>IFERROR(IF(X29="","",X29*0.00941),"")</f>
        <v>0.26347999999999999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53.810400000000001</v>
      </c>
      <c r="BN29" s="78">
        <f>IFERROR(Y29*I29,"0")</f>
        <v>53.810400000000001</v>
      </c>
      <c r="BO29" s="78">
        <f>IFERROR(X29/J29,"0")</f>
        <v>0.2</v>
      </c>
      <c r="BP29" s="78">
        <f>IFERROR(Y29/J29,"0")</f>
        <v>0.2</v>
      </c>
    </row>
    <row r="30" spans="1:68" x14ac:dyDescent="0.2">
      <c r="A30" s="347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9"/>
      <c r="P30" s="340" t="s">
        <v>72</v>
      </c>
      <c r="Q30" s="341"/>
      <c r="R30" s="341"/>
      <c r="S30" s="341"/>
      <c r="T30" s="341"/>
      <c r="U30" s="341"/>
      <c r="V30" s="342"/>
      <c r="W30" s="40" t="s">
        <v>69</v>
      </c>
      <c r="X30" s="41">
        <f>IFERROR(SUM(X28:X29),"0")</f>
        <v>28</v>
      </c>
      <c r="Y30" s="41">
        <f>IFERROR(SUM(Y28:Y29),"0")</f>
        <v>28</v>
      </c>
      <c r="Z30" s="41">
        <f>IFERROR(IF(Z28="",0,Z28),"0")+IFERROR(IF(Z29="",0,Z29),"0")</f>
        <v>0.26347999999999999</v>
      </c>
      <c r="AA30" s="64"/>
      <c r="AB30" s="64"/>
      <c r="AC30" s="64"/>
    </row>
    <row r="31" spans="1:68" x14ac:dyDescent="0.2">
      <c r="A31" s="348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9"/>
      <c r="P31" s="340" t="s">
        <v>72</v>
      </c>
      <c r="Q31" s="341"/>
      <c r="R31" s="341"/>
      <c r="S31" s="341"/>
      <c r="T31" s="341"/>
      <c r="U31" s="341"/>
      <c r="V31" s="342"/>
      <c r="W31" s="40" t="s">
        <v>73</v>
      </c>
      <c r="X31" s="41">
        <f>IFERROR(SUMPRODUCT(X28:X29*H28:H29),"0")</f>
        <v>42</v>
      </c>
      <c r="Y31" s="41">
        <f>IFERROR(SUMPRODUCT(Y28:Y29*H28:H29),"0")</f>
        <v>42</v>
      </c>
      <c r="Z31" s="40"/>
      <c r="AA31" s="64"/>
      <c r="AB31" s="64"/>
      <c r="AC31" s="64"/>
    </row>
    <row r="32" spans="1:68" ht="16.5" customHeight="1" x14ac:dyDescent="0.25">
      <c r="A32" s="364" t="s">
        <v>84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2"/>
      <c r="AB32" s="62"/>
      <c r="AC32" s="62"/>
    </row>
    <row r="33" spans="1:68" ht="14.25" customHeight="1" x14ac:dyDescent="0.25">
      <c r="A33" s="354" t="s">
        <v>63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5">
        <v>4620207490075</v>
      </c>
      <c r="E34" s="346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0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7"/>
      <c r="V34" s="37"/>
      <c r="W34" s="38" t="s">
        <v>69</v>
      </c>
      <c r="X34" s="56">
        <v>24</v>
      </c>
      <c r="Y34" s="53">
        <f>IFERROR(IF(X34="","",X34),"")</f>
        <v>24</v>
      </c>
      <c r="Z34" s="39">
        <f>IFERROR(IF(X34="","",X34*0.0155),"")</f>
        <v>0.372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140.88</v>
      </c>
      <c r="BN34" s="78">
        <f>IFERROR(Y34*I34,"0")</f>
        <v>140.88</v>
      </c>
      <c r="BO34" s="78">
        <f>IFERROR(X34/J34,"0")</f>
        <v>0.2857142857142857</v>
      </c>
      <c r="BP34" s="78">
        <f>IFERROR(Y34/J34,"0")</f>
        <v>0.2857142857142857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5">
        <v>4620207490174</v>
      </c>
      <c r="E35" s="346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345">
        <v>4620207490044</v>
      </c>
      <c r="E36" s="346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47"/>
      <c r="B37" s="348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  <c r="N37" s="348"/>
      <c r="O37" s="349"/>
      <c r="P37" s="340" t="s">
        <v>72</v>
      </c>
      <c r="Q37" s="341"/>
      <c r="R37" s="341"/>
      <c r="S37" s="341"/>
      <c r="T37" s="341"/>
      <c r="U37" s="341"/>
      <c r="V37" s="342"/>
      <c r="W37" s="40" t="s">
        <v>69</v>
      </c>
      <c r="X37" s="41">
        <f>IFERROR(SUM(X34:X36),"0")</f>
        <v>36</v>
      </c>
      <c r="Y37" s="41">
        <f>IFERROR(SUM(Y34:Y36),"0")</f>
        <v>36</v>
      </c>
      <c r="Z37" s="41">
        <f>IFERROR(IF(Z34="",0,Z34),"0")+IFERROR(IF(Z35="",0,Z35),"0")+IFERROR(IF(Z36="",0,Z36),"0")</f>
        <v>0.55800000000000005</v>
      </c>
      <c r="AA37" s="64"/>
      <c r="AB37" s="64"/>
      <c r="AC37" s="64"/>
    </row>
    <row r="38" spans="1:68" x14ac:dyDescent="0.2">
      <c r="A38" s="348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9"/>
      <c r="P38" s="340" t="s">
        <v>72</v>
      </c>
      <c r="Q38" s="341"/>
      <c r="R38" s="341"/>
      <c r="S38" s="341"/>
      <c r="T38" s="341"/>
      <c r="U38" s="341"/>
      <c r="V38" s="342"/>
      <c r="W38" s="40" t="s">
        <v>73</v>
      </c>
      <c r="X38" s="41">
        <f>IFERROR(SUMPRODUCT(X34:X36*H34:H36),"0")</f>
        <v>201.59999999999997</v>
      </c>
      <c r="Y38" s="41">
        <f>IFERROR(SUMPRODUCT(Y34:Y36*H34:H36),"0")</f>
        <v>201.59999999999997</v>
      </c>
      <c r="Z38" s="40"/>
      <c r="AA38" s="64"/>
      <c r="AB38" s="64"/>
      <c r="AC38" s="64"/>
    </row>
    <row r="39" spans="1:68" ht="16.5" customHeight="1" x14ac:dyDescent="0.25">
      <c r="A39" s="364" t="s">
        <v>94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2"/>
      <c r="AB39" s="62"/>
      <c r="AC39" s="62"/>
    </row>
    <row r="40" spans="1:68" ht="14.25" customHeight="1" x14ac:dyDescent="0.25">
      <c r="A40" s="354" t="s">
        <v>63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4301071032</v>
      </c>
      <c r="D41" s="345">
        <v>4607111038999</v>
      </c>
      <c r="E41" s="346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4301070972</v>
      </c>
      <c r="D42" s="345">
        <v>4607111037183</v>
      </c>
      <c r="E42" s="346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5">
        <v>4607111039385</v>
      </c>
      <c r="E43" s="346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7"/>
      <c r="V43" s="37"/>
      <c r="W43" s="38" t="s">
        <v>69</v>
      </c>
      <c r="X43" s="56">
        <v>96</v>
      </c>
      <c r="Y43" s="53">
        <f t="shared" si="0"/>
        <v>96</v>
      </c>
      <c r="Z43" s="39">
        <f t="shared" si="1"/>
        <v>1.488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700.8</v>
      </c>
      <c r="BN43" s="78">
        <f t="shared" si="3"/>
        <v>700.8</v>
      </c>
      <c r="BO43" s="78">
        <f t="shared" si="4"/>
        <v>1.1428571428571428</v>
      </c>
      <c r="BP43" s="78">
        <f t="shared" si="5"/>
        <v>1.1428571428571428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5">
        <v>4607111038982</v>
      </c>
      <c r="E44" s="346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105</v>
      </c>
      <c r="B45" s="60" t="s">
        <v>106</v>
      </c>
      <c r="C45" s="34">
        <v>4301071046</v>
      </c>
      <c r="D45" s="345">
        <v>4607111039354</v>
      </c>
      <c r="E45" s="346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4301070968</v>
      </c>
      <c r="D46" s="345">
        <v>4607111036889</v>
      </c>
      <c r="E46" s="346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4301071047</v>
      </c>
      <c r="D47" s="345">
        <v>4607111039330</v>
      </c>
      <c r="E47" s="346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47"/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9"/>
      <c r="P48" s="340" t="s">
        <v>72</v>
      </c>
      <c r="Q48" s="341"/>
      <c r="R48" s="341"/>
      <c r="S48" s="341"/>
      <c r="T48" s="341"/>
      <c r="U48" s="341"/>
      <c r="V48" s="342"/>
      <c r="W48" s="40" t="s">
        <v>69</v>
      </c>
      <c r="X48" s="41">
        <f>IFERROR(SUM(X41:X47),"0")</f>
        <v>96</v>
      </c>
      <c r="Y48" s="41">
        <f>IFERROR(SUM(Y41:Y47),"0")</f>
        <v>96</v>
      </c>
      <c r="Z48" s="41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64"/>
      <c r="AB48" s="64"/>
      <c r="AC48" s="64"/>
    </row>
    <row r="49" spans="1:68" x14ac:dyDescent="0.2">
      <c r="A49" s="348"/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9"/>
      <c r="P49" s="340" t="s">
        <v>72</v>
      </c>
      <c r="Q49" s="341"/>
      <c r="R49" s="341"/>
      <c r="S49" s="341"/>
      <c r="T49" s="341"/>
      <c r="U49" s="341"/>
      <c r="V49" s="342"/>
      <c r="W49" s="40" t="s">
        <v>73</v>
      </c>
      <c r="X49" s="41">
        <f>IFERROR(SUMPRODUCT(X41:X47*H41:H47),"0")</f>
        <v>672</v>
      </c>
      <c r="Y49" s="41">
        <f>IFERROR(SUMPRODUCT(Y41:Y47*H41:H47),"0")</f>
        <v>672</v>
      </c>
      <c r="Z49" s="40"/>
      <c r="AA49" s="64"/>
      <c r="AB49" s="64"/>
      <c r="AC49" s="64"/>
    </row>
    <row r="50" spans="1:68" ht="16.5" customHeight="1" x14ac:dyDescent="0.25">
      <c r="A50" s="364" t="s">
        <v>111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62"/>
      <c r="AB50" s="62"/>
      <c r="AC50" s="62"/>
    </row>
    <row r="51" spans="1:68" ht="14.25" customHeight="1" x14ac:dyDescent="0.25">
      <c r="A51" s="354" t="s">
        <v>63</v>
      </c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63"/>
      <c r="AB51" s="63"/>
      <c r="AC51" s="63"/>
    </row>
    <row r="52" spans="1:68" ht="16.5" customHeight="1" x14ac:dyDescent="0.25">
      <c r="A52" s="60" t="s">
        <v>112</v>
      </c>
      <c r="B52" s="60" t="s">
        <v>113</v>
      </c>
      <c r="C52" s="34">
        <v>4301071073</v>
      </c>
      <c r="D52" s="345">
        <v>4620207490822</v>
      </c>
      <c r="E52" s="346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x14ac:dyDescent="0.2">
      <c r="A53" s="347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9"/>
      <c r="P53" s="340" t="s">
        <v>72</v>
      </c>
      <c r="Q53" s="341"/>
      <c r="R53" s="341"/>
      <c r="S53" s="341"/>
      <c r="T53" s="341"/>
      <c r="U53" s="341"/>
      <c r="V53" s="342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9"/>
      <c r="P54" s="340" t="s">
        <v>72</v>
      </c>
      <c r="Q54" s="341"/>
      <c r="R54" s="341"/>
      <c r="S54" s="341"/>
      <c r="T54" s="341"/>
      <c r="U54" s="341"/>
      <c r="V54" s="342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customHeight="1" x14ac:dyDescent="0.25">
      <c r="A55" s="354" t="s">
        <v>115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63"/>
      <c r="AB55" s="63"/>
      <c r="AC55" s="63"/>
    </row>
    <row r="56" spans="1:68" ht="16.5" customHeight="1" x14ac:dyDescent="0.25">
      <c r="A56" s="60" t="s">
        <v>116</v>
      </c>
      <c r="B56" s="60" t="s">
        <v>117</v>
      </c>
      <c r="C56" s="34">
        <v>4301100088</v>
      </c>
      <c r="D56" s="345">
        <v>4607111037077</v>
      </c>
      <c r="E56" s="346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customHeight="1" x14ac:dyDescent="0.25">
      <c r="A57" s="60" t="s">
        <v>119</v>
      </c>
      <c r="B57" s="60" t="s">
        <v>120</v>
      </c>
      <c r="C57" s="34">
        <v>4301100087</v>
      </c>
      <c r="D57" s="345">
        <v>4607111039743</v>
      </c>
      <c r="E57" s="346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2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47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9"/>
      <c r="P58" s="340" t="s">
        <v>72</v>
      </c>
      <c r="Q58" s="341"/>
      <c r="R58" s="341"/>
      <c r="S58" s="341"/>
      <c r="T58" s="341"/>
      <c r="U58" s="341"/>
      <c r="V58" s="342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9"/>
      <c r="P59" s="340" t="s">
        <v>72</v>
      </c>
      <c r="Q59" s="341"/>
      <c r="R59" s="341"/>
      <c r="S59" s="341"/>
      <c r="T59" s="341"/>
      <c r="U59" s="341"/>
      <c r="V59" s="342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customHeight="1" x14ac:dyDescent="0.25">
      <c r="A60" s="354" t="s">
        <v>76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3"/>
      <c r="AB60" s="63"/>
      <c r="AC60" s="63"/>
    </row>
    <row r="61" spans="1:68" ht="16.5" customHeight="1" x14ac:dyDescent="0.25">
      <c r="A61" s="60" t="s">
        <v>121</v>
      </c>
      <c r="B61" s="60" t="s">
        <v>122</v>
      </c>
      <c r="C61" s="34">
        <v>4301132194</v>
      </c>
      <c r="D61" s="345">
        <v>4607111039712</v>
      </c>
      <c r="E61" s="346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9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x14ac:dyDescent="0.2">
      <c r="A62" s="347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9"/>
      <c r="P62" s="340" t="s">
        <v>72</v>
      </c>
      <c r="Q62" s="341"/>
      <c r="R62" s="341"/>
      <c r="S62" s="341"/>
      <c r="T62" s="341"/>
      <c r="U62" s="341"/>
      <c r="V62" s="342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x14ac:dyDescent="0.2">
      <c r="A63" s="348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9"/>
      <c r="P63" s="340" t="s">
        <v>72</v>
      </c>
      <c r="Q63" s="341"/>
      <c r="R63" s="341"/>
      <c r="S63" s="341"/>
      <c r="T63" s="341"/>
      <c r="U63" s="341"/>
      <c r="V63" s="342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customHeight="1" x14ac:dyDescent="0.25">
      <c r="A64" s="354" t="s">
        <v>124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63"/>
      <c r="AB64" s="63"/>
      <c r="AC64" s="63"/>
    </row>
    <row r="65" spans="1:68" ht="16.5" customHeight="1" x14ac:dyDescent="0.25">
      <c r="A65" s="60" t="s">
        <v>125</v>
      </c>
      <c r="B65" s="60" t="s">
        <v>126</v>
      </c>
      <c r="C65" s="34">
        <v>4301136018</v>
      </c>
      <c r="D65" s="345">
        <v>4607111037008</v>
      </c>
      <c r="E65" s="346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customHeight="1" x14ac:dyDescent="0.25">
      <c r="A66" s="60" t="s">
        <v>128</v>
      </c>
      <c r="B66" s="60" t="s">
        <v>129</v>
      </c>
      <c r="C66" s="34">
        <v>4301136015</v>
      </c>
      <c r="D66" s="345">
        <v>4607111037398</v>
      </c>
      <c r="E66" s="346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x14ac:dyDescent="0.2">
      <c r="A67" s="347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9"/>
      <c r="P67" s="340" t="s">
        <v>72</v>
      </c>
      <c r="Q67" s="341"/>
      <c r="R67" s="341"/>
      <c r="S67" s="341"/>
      <c r="T67" s="341"/>
      <c r="U67" s="341"/>
      <c r="V67" s="342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x14ac:dyDescent="0.2">
      <c r="A68" s="348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9"/>
      <c r="P68" s="340" t="s">
        <v>72</v>
      </c>
      <c r="Q68" s="341"/>
      <c r="R68" s="341"/>
      <c r="S68" s="341"/>
      <c r="T68" s="341"/>
      <c r="U68" s="341"/>
      <c r="V68" s="342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customHeight="1" x14ac:dyDescent="0.25">
      <c r="A69" s="354" t="s">
        <v>130</v>
      </c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63"/>
      <c r="AB69" s="63"/>
      <c r="AC69" s="63"/>
    </row>
    <row r="70" spans="1:68" ht="16.5" customHeight="1" x14ac:dyDescent="0.25">
      <c r="A70" s="60" t="s">
        <v>131</v>
      </c>
      <c r="B70" s="60" t="s">
        <v>132</v>
      </c>
      <c r="C70" s="34">
        <v>4301135664</v>
      </c>
      <c r="D70" s="345">
        <v>4607111039705</v>
      </c>
      <c r="E70" s="346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133</v>
      </c>
      <c r="B71" s="60" t="s">
        <v>134</v>
      </c>
      <c r="C71" s="34">
        <v>4301135665</v>
      </c>
      <c r="D71" s="345">
        <v>4607111039729</v>
      </c>
      <c r="E71" s="346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136</v>
      </c>
      <c r="B72" s="60" t="s">
        <v>137</v>
      </c>
      <c r="C72" s="34">
        <v>4301135702</v>
      </c>
      <c r="D72" s="345">
        <v>4620207490228</v>
      </c>
      <c r="E72" s="346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x14ac:dyDescent="0.2">
      <c r="A73" s="347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9"/>
      <c r="P73" s="340" t="s">
        <v>72</v>
      </c>
      <c r="Q73" s="341"/>
      <c r="R73" s="341"/>
      <c r="S73" s="341"/>
      <c r="T73" s="341"/>
      <c r="U73" s="341"/>
      <c r="V73" s="342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348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9"/>
      <c r="P74" s="340" t="s">
        <v>72</v>
      </c>
      <c r="Q74" s="341"/>
      <c r="R74" s="341"/>
      <c r="S74" s="341"/>
      <c r="T74" s="341"/>
      <c r="U74" s="341"/>
      <c r="V74" s="342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customHeight="1" x14ac:dyDescent="0.25">
      <c r="A75" s="364" t="s">
        <v>138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62"/>
      <c r="AB75" s="62"/>
      <c r="AC75" s="62"/>
    </row>
    <row r="76" spans="1:68" ht="14.25" customHeight="1" x14ac:dyDescent="0.25">
      <c r="A76" s="354" t="s">
        <v>63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3"/>
      <c r="AB76" s="63"/>
      <c r="AC76" s="63"/>
    </row>
    <row r="77" spans="1:68" ht="27" customHeight="1" x14ac:dyDescent="0.25">
      <c r="A77" s="60" t="s">
        <v>139</v>
      </c>
      <c r="B77" s="60" t="s">
        <v>140</v>
      </c>
      <c r="C77" s="34">
        <v>4301070977</v>
      </c>
      <c r="D77" s="345">
        <v>4607111037411</v>
      </c>
      <c r="E77" s="346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5">
        <v>4607111036728</v>
      </c>
      <c r="E78" s="346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7"/>
      <c r="V78" s="37"/>
      <c r="W78" s="38" t="s">
        <v>69</v>
      </c>
      <c r="X78" s="56">
        <v>48</v>
      </c>
      <c r="Y78" s="53">
        <f>IFERROR(IF(X78="","",X78),"")</f>
        <v>48</v>
      </c>
      <c r="Z78" s="39">
        <f>IFERROR(IF(X78="","",X78*0.00866),"")</f>
        <v>0.41567999999999994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250.23359999999997</v>
      </c>
      <c r="BN78" s="78">
        <f>IFERROR(Y78*I78,"0")</f>
        <v>250.23359999999997</v>
      </c>
      <c r="BO78" s="78">
        <f>IFERROR(X78/J78,"0")</f>
        <v>0.33333333333333331</v>
      </c>
      <c r="BP78" s="78">
        <f>IFERROR(Y78/J78,"0")</f>
        <v>0.33333333333333331</v>
      </c>
    </row>
    <row r="79" spans="1:68" x14ac:dyDescent="0.2">
      <c r="A79" s="347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9"/>
      <c r="P79" s="340" t="s">
        <v>72</v>
      </c>
      <c r="Q79" s="341"/>
      <c r="R79" s="341"/>
      <c r="S79" s="341"/>
      <c r="T79" s="341"/>
      <c r="U79" s="341"/>
      <c r="V79" s="342"/>
      <c r="W79" s="40" t="s">
        <v>69</v>
      </c>
      <c r="X79" s="41">
        <f>IFERROR(SUM(X77:X78),"0")</f>
        <v>48</v>
      </c>
      <c r="Y79" s="41">
        <f>IFERROR(SUM(Y77:Y78),"0")</f>
        <v>48</v>
      </c>
      <c r="Z79" s="41">
        <f>IFERROR(IF(Z77="",0,Z77),"0")+IFERROR(IF(Z78="",0,Z78),"0")</f>
        <v>0.41567999999999994</v>
      </c>
      <c r="AA79" s="64"/>
      <c r="AB79" s="64"/>
      <c r="AC79" s="64"/>
    </row>
    <row r="80" spans="1:68" x14ac:dyDescent="0.2">
      <c r="A80" s="348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9"/>
      <c r="P80" s="340" t="s">
        <v>72</v>
      </c>
      <c r="Q80" s="341"/>
      <c r="R80" s="341"/>
      <c r="S80" s="341"/>
      <c r="T80" s="341"/>
      <c r="U80" s="341"/>
      <c r="V80" s="342"/>
      <c r="W80" s="40" t="s">
        <v>73</v>
      </c>
      <c r="X80" s="41">
        <f>IFERROR(SUMPRODUCT(X77:X78*H77:H78),"0")</f>
        <v>240</v>
      </c>
      <c r="Y80" s="41">
        <f>IFERROR(SUMPRODUCT(Y77:Y78*H77:H78),"0")</f>
        <v>240</v>
      </c>
      <c r="Z80" s="40"/>
      <c r="AA80" s="64"/>
      <c r="AB80" s="64"/>
      <c r="AC80" s="64"/>
    </row>
    <row r="81" spans="1:68" ht="16.5" customHeight="1" x14ac:dyDescent="0.25">
      <c r="A81" s="364" t="s">
        <v>145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62"/>
      <c r="AB81" s="62"/>
      <c r="AC81" s="62"/>
    </row>
    <row r="82" spans="1:68" ht="14.25" customHeight="1" x14ac:dyDescent="0.25">
      <c r="A82" s="354" t="s">
        <v>130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5">
        <v>4607111033659</v>
      </c>
      <c r="E83" s="346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7"/>
      <c r="V83" s="37"/>
      <c r="W83" s="38" t="s">
        <v>69</v>
      </c>
      <c r="X83" s="56">
        <v>0</v>
      </c>
      <c r="Y83" s="53">
        <f>IFERROR(IF(X83="","",X83),"")</f>
        <v>0</v>
      </c>
      <c r="Z83" s="39">
        <f>IFERROR(IF(X83="","",X83*0.01788),"")</f>
        <v>0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customHeight="1" x14ac:dyDescent="0.25">
      <c r="A84" s="60" t="s">
        <v>149</v>
      </c>
      <c r="B84" s="60" t="s">
        <v>150</v>
      </c>
      <c r="C84" s="34">
        <v>4301135586</v>
      </c>
      <c r="D84" s="345">
        <v>4607111033659</v>
      </c>
      <c r="E84" s="346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7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9"/>
      <c r="P85" s="340" t="s">
        <v>72</v>
      </c>
      <c r="Q85" s="341"/>
      <c r="R85" s="341"/>
      <c r="S85" s="341"/>
      <c r="T85" s="341"/>
      <c r="U85" s="341"/>
      <c r="V85" s="342"/>
      <c r="W85" s="40" t="s">
        <v>69</v>
      </c>
      <c r="X85" s="41">
        <f>IFERROR(SUM(X83:X84),"0")</f>
        <v>0</v>
      </c>
      <c r="Y85" s="41">
        <f>IFERROR(SUM(Y83:Y84),"0")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9"/>
      <c r="P86" s="340" t="s">
        <v>72</v>
      </c>
      <c r="Q86" s="341"/>
      <c r="R86" s="341"/>
      <c r="S86" s="341"/>
      <c r="T86" s="341"/>
      <c r="U86" s="341"/>
      <c r="V86" s="342"/>
      <c r="W86" s="40" t="s">
        <v>73</v>
      </c>
      <c r="X86" s="41">
        <f>IFERROR(SUMPRODUCT(X83:X84*H83:H84),"0")</f>
        <v>0</v>
      </c>
      <c r="Y86" s="41">
        <f>IFERROR(SUMPRODUCT(Y83:Y84*H83:H84),"0")</f>
        <v>0</v>
      </c>
      <c r="Z86" s="40"/>
      <c r="AA86" s="64"/>
      <c r="AB86" s="64"/>
      <c r="AC86" s="64"/>
    </row>
    <row r="87" spans="1:68" ht="16.5" customHeight="1" x14ac:dyDescent="0.25">
      <c r="A87" s="364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54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5">
        <v>4607111034120</v>
      </c>
      <c r="E89" s="346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5">
        <v>4607111034137</v>
      </c>
      <c r="E90" s="346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7"/>
      <c r="V90" s="37"/>
      <c r="W90" s="38" t="s">
        <v>69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4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9"/>
      <c r="P91" s="340" t="s">
        <v>72</v>
      </c>
      <c r="Q91" s="341"/>
      <c r="R91" s="341"/>
      <c r="S91" s="341"/>
      <c r="T91" s="341"/>
      <c r="U91" s="341"/>
      <c r="V91" s="342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9"/>
      <c r="P92" s="340" t="s">
        <v>72</v>
      </c>
      <c r="Q92" s="341"/>
      <c r="R92" s="341"/>
      <c r="S92" s="341"/>
      <c r="T92" s="341"/>
      <c r="U92" s="341"/>
      <c r="V92" s="342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customHeight="1" x14ac:dyDescent="0.25">
      <c r="A93" s="364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54" t="s">
        <v>130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5">
        <v>4620207491027</v>
      </c>
      <c r="E95" s="346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5" t="s">
        <v>162</v>
      </c>
      <c r="Q95" s="333"/>
      <c r="R95" s="333"/>
      <c r="S95" s="333"/>
      <c r="T95" s="334"/>
      <c r="U95" s="37"/>
      <c r="V95" s="37"/>
      <c r="W95" s="38" t="s">
        <v>69</v>
      </c>
      <c r="X95" s="56">
        <v>0</v>
      </c>
      <c r="Y95" s="53">
        <f t="shared" ref="Y95:Y101" si="6">IFERROR(IF(X95="","",X95),"")</f>
        <v>0</v>
      </c>
      <c r="Z95" s="39">
        <f t="shared" ref="Z95:Z101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1" si="8">IFERROR(X95*I95,"0")</f>
        <v>0</v>
      </c>
      <c r="BN95" s="78">
        <f t="shared" ref="BN95:BN101" si="9">IFERROR(Y95*I95,"0")</f>
        <v>0</v>
      </c>
      <c r="BO95" s="78">
        <f t="shared" ref="BO95:BO101" si="10">IFERROR(X95/J95,"0")</f>
        <v>0</v>
      </c>
      <c r="BP95" s="78">
        <f t="shared" ref="BP95:BP101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5">
        <v>4607111033451</v>
      </c>
      <c r="E96" s="346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165</v>
      </c>
      <c r="B97" s="60" t="s">
        <v>166</v>
      </c>
      <c r="C97" s="34">
        <v>4301135595</v>
      </c>
      <c r="D97" s="345">
        <v>4607111035141</v>
      </c>
      <c r="E97" s="346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4301135768</v>
      </c>
      <c r="D98" s="345">
        <v>4620207491034</v>
      </c>
      <c r="E98" s="346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2" t="s">
        <v>170</v>
      </c>
      <c r="Q98" s="333"/>
      <c r="R98" s="333"/>
      <c r="S98" s="333"/>
      <c r="T98" s="334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167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171</v>
      </c>
      <c r="B99" s="60" t="s">
        <v>172</v>
      </c>
      <c r="C99" s="34">
        <v>4301135578</v>
      </c>
      <c r="D99" s="345">
        <v>4607111033444</v>
      </c>
      <c r="E99" s="346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148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173</v>
      </c>
      <c r="B100" s="60" t="s">
        <v>174</v>
      </c>
      <c r="C100" s="34">
        <v>4301135571</v>
      </c>
      <c r="D100" s="345">
        <v>4607111035028</v>
      </c>
      <c r="E100" s="346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0" t="s">
        <v>175</v>
      </c>
      <c r="Q100" s="333"/>
      <c r="R100" s="333"/>
      <c r="S100" s="333"/>
      <c r="T100" s="334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customHeight="1" x14ac:dyDescent="0.25">
      <c r="A101" s="60" t="s">
        <v>176</v>
      </c>
      <c r="B101" s="60" t="s">
        <v>177</v>
      </c>
      <c r="C101" s="34">
        <v>4301135285</v>
      </c>
      <c r="D101" s="345">
        <v>4607111036407</v>
      </c>
      <c r="E101" s="346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178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x14ac:dyDescent="0.2">
      <c r="A102" s="347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9"/>
      <c r="P102" s="340" t="s">
        <v>72</v>
      </c>
      <c r="Q102" s="341"/>
      <c r="R102" s="341"/>
      <c r="S102" s="341"/>
      <c r="T102" s="341"/>
      <c r="U102" s="341"/>
      <c r="V102" s="342"/>
      <c r="W102" s="40" t="s">
        <v>69</v>
      </c>
      <c r="X102" s="41">
        <f>IFERROR(SUM(X95:X101),"0")</f>
        <v>0</v>
      </c>
      <c r="Y102" s="41">
        <f>IFERROR(SUM(Y95:Y101),"0")</f>
        <v>0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348"/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9"/>
      <c r="P103" s="340" t="s">
        <v>72</v>
      </c>
      <c r="Q103" s="341"/>
      <c r="R103" s="341"/>
      <c r="S103" s="341"/>
      <c r="T103" s="341"/>
      <c r="U103" s="341"/>
      <c r="V103" s="342"/>
      <c r="W103" s="40" t="s">
        <v>73</v>
      </c>
      <c r="X103" s="41">
        <f>IFERROR(SUMPRODUCT(X95:X101*H95:H101),"0")</f>
        <v>0</v>
      </c>
      <c r="Y103" s="41">
        <f>IFERROR(SUMPRODUCT(Y95:Y101*H95:H101),"0")</f>
        <v>0</v>
      </c>
      <c r="Z103" s="40"/>
      <c r="AA103" s="64"/>
      <c r="AB103" s="64"/>
      <c r="AC103" s="64"/>
    </row>
    <row r="104" spans="1:68" ht="16.5" customHeight="1" x14ac:dyDescent="0.25">
      <c r="A104" s="364" t="s">
        <v>179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2"/>
      <c r="AB104" s="62"/>
      <c r="AC104" s="62"/>
    </row>
    <row r="105" spans="1:68" ht="14.25" customHeight="1" x14ac:dyDescent="0.25">
      <c r="A105" s="354" t="s">
        <v>124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3"/>
      <c r="AB105" s="63"/>
      <c r="AC105" s="63"/>
    </row>
    <row r="106" spans="1:68" ht="27" customHeight="1" x14ac:dyDescent="0.25">
      <c r="A106" s="60" t="s">
        <v>180</v>
      </c>
      <c r="B106" s="60" t="s">
        <v>181</v>
      </c>
      <c r="C106" s="34">
        <v>4301136070</v>
      </c>
      <c r="D106" s="345">
        <v>4607025784012</v>
      </c>
      <c r="E106" s="346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IFERROR(IF(X106="","",X106*0.00936),"")</f>
        <v>0</v>
      </c>
      <c r="AA106" s="65"/>
      <c r="AB106" s="66"/>
      <c r="AC106" s="154" t="s">
        <v>182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customHeight="1" x14ac:dyDescent="0.25">
      <c r="A107" s="60" t="s">
        <v>183</v>
      </c>
      <c r="B107" s="60" t="s">
        <v>184</v>
      </c>
      <c r="C107" s="34">
        <v>4301136079</v>
      </c>
      <c r="D107" s="345">
        <v>4607025784319</v>
      </c>
      <c r="E107" s="346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79</v>
      </c>
      <c r="L107" s="35" t="s">
        <v>67</v>
      </c>
      <c r="M107" s="36" t="s">
        <v>68</v>
      </c>
      <c r="N107" s="36"/>
      <c r="O107" s="35">
        <v>180</v>
      </c>
      <c r="P107" s="50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IFERROR(IF(X107="","",X107*0.01788),"")</f>
        <v>0</v>
      </c>
      <c r="AA107" s="65"/>
      <c r="AB107" s="66"/>
      <c r="AC107" s="156" t="s">
        <v>148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47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9"/>
      <c r="P108" s="340" t="s">
        <v>72</v>
      </c>
      <c r="Q108" s="341"/>
      <c r="R108" s="341"/>
      <c r="S108" s="341"/>
      <c r="T108" s="341"/>
      <c r="U108" s="341"/>
      <c r="V108" s="342"/>
      <c r="W108" s="40" t="s">
        <v>69</v>
      </c>
      <c r="X108" s="41">
        <f>IFERROR(SUM(X106:X107),"0")</f>
        <v>0</v>
      </c>
      <c r="Y108" s="41">
        <f>IFERROR(SUM(Y106:Y107),"0")</f>
        <v>0</v>
      </c>
      <c r="Z108" s="41">
        <f>IFERROR(IF(Z106="",0,Z106),"0")+IFERROR(IF(Z107="",0,Z107),"0")</f>
        <v>0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9"/>
      <c r="P109" s="340" t="s">
        <v>72</v>
      </c>
      <c r="Q109" s="341"/>
      <c r="R109" s="341"/>
      <c r="S109" s="341"/>
      <c r="T109" s="341"/>
      <c r="U109" s="341"/>
      <c r="V109" s="342"/>
      <c r="W109" s="40" t="s">
        <v>73</v>
      </c>
      <c r="X109" s="41">
        <f>IFERROR(SUMPRODUCT(X106:X107*H106:H107),"0")</f>
        <v>0</v>
      </c>
      <c r="Y109" s="41">
        <f>IFERROR(SUMPRODUCT(Y106:Y107*H106:H107),"0")</f>
        <v>0</v>
      </c>
      <c r="Z109" s="40"/>
      <c r="AA109" s="64"/>
      <c r="AB109" s="64"/>
      <c r="AC109" s="64"/>
    </row>
    <row r="110" spans="1:68" ht="16.5" customHeight="1" x14ac:dyDescent="0.25">
      <c r="A110" s="364" t="s">
        <v>185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54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5">
        <v>4620207491157</v>
      </c>
      <c r="E112" s="346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5">
        <v>4607111039262</v>
      </c>
      <c r="E113" s="346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7"/>
      <c r="V113" s="37"/>
      <c r="W113" s="38" t="s">
        <v>69</v>
      </c>
      <c r="X113" s="56">
        <v>24</v>
      </c>
      <c r="Y113" s="53">
        <f t="shared" si="12"/>
        <v>24</v>
      </c>
      <c r="Z113" s="39">
        <f t="shared" si="13"/>
        <v>0.372</v>
      </c>
      <c r="AA113" s="65"/>
      <c r="AB113" s="66"/>
      <c r="AC113" s="160" t="s">
        <v>142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161.2704</v>
      </c>
      <c r="BN113" s="78">
        <f t="shared" si="15"/>
        <v>161.2704</v>
      </c>
      <c r="BO113" s="78">
        <f t="shared" si="16"/>
        <v>0.2857142857142857</v>
      </c>
      <c r="BP113" s="78">
        <f t="shared" si="17"/>
        <v>0.2857142857142857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5">
        <v>4607111039248</v>
      </c>
      <c r="E114" s="346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142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5">
        <v>4607111034144</v>
      </c>
      <c r="E115" s="346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5">
        <v>4607111039293</v>
      </c>
      <c r="E116" s="346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7"/>
      <c r="V116" s="37"/>
      <c r="W116" s="38" t="s">
        <v>69</v>
      </c>
      <c r="X116" s="56">
        <v>12</v>
      </c>
      <c r="Y116" s="53">
        <f t="shared" si="12"/>
        <v>12</v>
      </c>
      <c r="Z116" s="39">
        <f t="shared" si="13"/>
        <v>0.186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80.635199999999998</v>
      </c>
      <c r="BN116" s="78">
        <f t="shared" si="15"/>
        <v>80.635199999999998</v>
      </c>
      <c r="BO116" s="78">
        <f t="shared" si="16"/>
        <v>0.14285714285714285</v>
      </c>
      <c r="BP116" s="78">
        <f t="shared" si="17"/>
        <v>0.14285714285714285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5">
        <v>4607111039279</v>
      </c>
      <c r="E117" s="346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1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7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9"/>
      <c r="P118" s="340" t="s">
        <v>72</v>
      </c>
      <c r="Q118" s="341"/>
      <c r="R118" s="341"/>
      <c r="S118" s="341"/>
      <c r="T118" s="341"/>
      <c r="U118" s="341"/>
      <c r="V118" s="342"/>
      <c r="W118" s="40" t="s">
        <v>69</v>
      </c>
      <c r="X118" s="41">
        <f>IFERROR(SUM(X112:X117),"0")</f>
        <v>48</v>
      </c>
      <c r="Y118" s="41">
        <f>IFERROR(SUM(Y112:Y117),"0")</f>
        <v>48</v>
      </c>
      <c r="Z118" s="41">
        <f>IFERROR(IF(Z112="",0,Z112),"0")+IFERROR(IF(Z113="",0,Z113),"0")+IFERROR(IF(Z114="",0,Z114),"0")+IFERROR(IF(Z115="",0,Z115),"0")+IFERROR(IF(Z116="",0,Z116),"0")+IFERROR(IF(Z117="",0,Z117),"0")</f>
        <v>0.74399999999999999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9"/>
      <c r="P119" s="340" t="s">
        <v>72</v>
      </c>
      <c r="Q119" s="341"/>
      <c r="R119" s="341"/>
      <c r="S119" s="341"/>
      <c r="T119" s="341"/>
      <c r="U119" s="341"/>
      <c r="V119" s="342"/>
      <c r="W119" s="40" t="s">
        <v>73</v>
      </c>
      <c r="X119" s="41">
        <f>IFERROR(SUMPRODUCT(X112:X117*H112:H117),"0")</f>
        <v>314.40000000000003</v>
      </c>
      <c r="Y119" s="41">
        <f>IFERROR(SUMPRODUCT(Y112:Y117*H112:H117),"0")</f>
        <v>314.40000000000003</v>
      </c>
      <c r="Z119" s="40"/>
      <c r="AA119" s="64"/>
      <c r="AB119" s="64"/>
      <c r="AC119" s="64"/>
    </row>
    <row r="120" spans="1:68" ht="14.25" customHeight="1" x14ac:dyDescent="0.25">
      <c r="A120" s="354" t="s">
        <v>130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5">
        <v>4620207490983</v>
      </c>
      <c r="E121" s="346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7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9"/>
      <c r="P122" s="340" t="s">
        <v>72</v>
      </c>
      <c r="Q122" s="341"/>
      <c r="R122" s="341"/>
      <c r="S122" s="341"/>
      <c r="T122" s="341"/>
      <c r="U122" s="341"/>
      <c r="V122" s="342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9"/>
      <c r="P123" s="340" t="s">
        <v>72</v>
      </c>
      <c r="Q123" s="341"/>
      <c r="R123" s="341"/>
      <c r="S123" s="341"/>
      <c r="T123" s="341"/>
      <c r="U123" s="341"/>
      <c r="V123" s="342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64" t="s">
        <v>202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54" t="s">
        <v>130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4301135555</v>
      </c>
      <c r="D126" s="345">
        <v>4607111034014</v>
      </c>
      <c r="E126" s="346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7"/>
      <c r="V126" s="37"/>
      <c r="W126" s="38" t="s">
        <v>69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5">
        <v>4607111033994</v>
      </c>
      <c r="E127" s="346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148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47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9"/>
      <c r="P128" s="340" t="s">
        <v>72</v>
      </c>
      <c r="Q128" s="341"/>
      <c r="R128" s="341"/>
      <c r="S128" s="341"/>
      <c r="T128" s="341"/>
      <c r="U128" s="341"/>
      <c r="V128" s="342"/>
      <c r="W128" s="40" t="s">
        <v>69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9"/>
      <c r="P129" s="340" t="s">
        <v>72</v>
      </c>
      <c r="Q129" s="341"/>
      <c r="R129" s="341"/>
      <c r="S129" s="341"/>
      <c r="T129" s="341"/>
      <c r="U129" s="341"/>
      <c r="V129" s="342"/>
      <c r="W129" s="40" t="s">
        <v>73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customHeight="1" x14ac:dyDescent="0.25">
      <c r="A130" s="364" t="s">
        <v>208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54" t="s">
        <v>130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4301135549</v>
      </c>
      <c r="D132" s="345">
        <v>4607111039095</v>
      </c>
      <c r="E132" s="346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212</v>
      </c>
      <c r="B133" s="60" t="s">
        <v>213</v>
      </c>
      <c r="C133" s="34">
        <v>4301135550</v>
      </c>
      <c r="D133" s="345">
        <v>4607111034199</v>
      </c>
      <c r="E133" s="346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7"/>
      <c r="V133" s="37"/>
      <c r="W133" s="38" t="s">
        <v>69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47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9"/>
      <c r="P134" s="340" t="s">
        <v>72</v>
      </c>
      <c r="Q134" s="341"/>
      <c r="R134" s="341"/>
      <c r="S134" s="341"/>
      <c r="T134" s="341"/>
      <c r="U134" s="341"/>
      <c r="V134" s="342"/>
      <c r="W134" s="40" t="s">
        <v>69</v>
      </c>
      <c r="X134" s="41">
        <f>IFERROR(SUM(X132:X133),"0")</f>
        <v>42</v>
      </c>
      <c r="Y134" s="41">
        <f>IFERROR(SUM(Y132:Y133),"0")</f>
        <v>42</v>
      </c>
      <c r="Z134" s="41">
        <f>IFERROR(IF(Z132="",0,Z132),"0")+IFERROR(IF(Z133="",0,Z133),"0")</f>
        <v>0.75095999999999996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9"/>
      <c r="P135" s="340" t="s">
        <v>72</v>
      </c>
      <c r="Q135" s="341"/>
      <c r="R135" s="341"/>
      <c r="S135" s="341"/>
      <c r="T135" s="341"/>
      <c r="U135" s="341"/>
      <c r="V135" s="342"/>
      <c r="W135" s="40" t="s">
        <v>73</v>
      </c>
      <c r="X135" s="41">
        <f>IFERROR(SUMPRODUCT(X132:X133*H132:H133),"0")</f>
        <v>126</v>
      </c>
      <c r="Y135" s="41">
        <f>IFERROR(SUMPRODUCT(Y132:Y133*H132:H133),"0")</f>
        <v>126</v>
      </c>
      <c r="Z135" s="40"/>
      <c r="AA135" s="64"/>
      <c r="AB135" s="64"/>
      <c r="AC135" s="64"/>
    </row>
    <row r="136" spans="1:68" ht="16.5" customHeight="1" x14ac:dyDescent="0.25">
      <c r="A136" s="364" t="s">
        <v>215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54" t="s">
        <v>130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5">
        <v>4607111034380</v>
      </c>
      <c r="E138" s="346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7"/>
      <c r="V138" s="37"/>
      <c r="W138" s="38" t="s">
        <v>69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5">
        <v>4607111034397</v>
      </c>
      <c r="E139" s="346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47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9"/>
      <c r="P140" s="340" t="s">
        <v>72</v>
      </c>
      <c r="Q140" s="341"/>
      <c r="R140" s="341"/>
      <c r="S140" s="341"/>
      <c r="T140" s="341"/>
      <c r="U140" s="341"/>
      <c r="V140" s="342"/>
      <c r="W140" s="40" t="s">
        <v>69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9"/>
      <c r="P141" s="340" t="s">
        <v>72</v>
      </c>
      <c r="Q141" s="341"/>
      <c r="R141" s="341"/>
      <c r="S141" s="341"/>
      <c r="T141" s="341"/>
      <c r="U141" s="341"/>
      <c r="V141" s="342"/>
      <c r="W141" s="40" t="s">
        <v>73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customHeight="1" x14ac:dyDescent="0.25">
      <c r="A142" s="364" t="s">
        <v>221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54" t="s">
        <v>130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5">
        <v>4607111035806</v>
      </c>
      <c r="E144" s="346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3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47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9"/>
      <c r="P145" s="340" t="s">
        <v>72</v>
      </c>
      <c r="Q145" s="341"/>
      <c r="R145" s="341"/>
      <c r="S145" s="341"/>
      <c r="T145" s="341"/>
      <c r="U145" s="341"/>
      <c r="V145" s="342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9"/>
      <c r="P146" s="340" t="s">
        <v>72</v>
      </c>
      <c r="Q146" s="341"/>
      <c r="R146" s="341"/>
      <c r="S146" s="341"/>
      <c r="T146" s="341"/>
      <c r="U146" s="341"/>
      <c r="V146" s="342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64" t="s">
        <v>225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54" t="s">
        <v>130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4301135607</v>
      </c>
      <c r="D149" s="345">
        <v>4607111039613</v>
      </c>
      <c r="E149" s="346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3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47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9"/>
      <c r="P150" s="340" t="s">
        <v>72</v>
      </c>
      <c r="Q150" s="341"/>
      <c r="R150" s="341"/>
      <c r="S150" s="341"/>
      <c r="T150" s="341"/>
      <c r="U150" s="341"/>
      <c r="V150" s="342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9"/>
      <c r="P151" s="340" t="s">
        <v>72</v>
      </c>
      <c r="Q151" s="341"/>
      <c r="R151" s="341"/>
      <c r="S151" s="341"/>
      <c r="T151" s="341"/>
      <c r="U151" s="341"/>
      <c r="V151" s="342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64" t="s">
        <v>228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54" t="s">
        <v>229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4301135540</v>
      </c>
      <c r="D154" s="345">
        <v>4607111035646</v>
      </c>
      <c r="E154" s="346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x14ac:dyDescent="0.2">
      <c r="A155" s="347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9"/>
      <c r="P155" s="340" t="s">
        <v>72</v>
      </c>
      <c r="Q155" s="341"/>
      <c r="R155" s="341"/>
      <c r="S155" s="341"/>
      <c r="T155" s="341"/>
      <c r="U155" s="341"/>
      <c r="V155" s="342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49"/>
      <c r="P156" s="340" t="s">
        <v>72</v>
      </c>
      <c r="Q156" s="341"/>
      <c r="R156" s="341"/>
      <c r="S156" s="341"/>
      <c r="T156" s="341"/>
      <c r="U156" s="341"/>
      <c r="V156" s="342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customHeight="1" x14ac:dyDescent="0.25">
      <c r="A157" s="364" t="s">
        <v>234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62"/>
      <c r="AB157" s="62"/>
      <c r="AC157" s="62"/>
    </row>
    <row r="158" spans="1:68" ht="14.25" customHeight="1" x14ac:dyDescent="0.25">
      <c r="A158" s="354" t="s">
        <v>130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3"/>
      <c r="AB158" s="63"/>
      <c r="AC158" s="63"/>
    </row>
    <row r="159" spans="1:68" ht="27" customHeight="1" x14ac:dyDescent="0.25">
      <c r="A159" s="60" t="s">
        <v>235</v>
      </c>
      <c r="B159" s="60" t="s">
        <v>236</v>
      </c>
      <c r="C159" s="34">
        <v>4301135591</v>
      </c>
      <c r="D159" s="345">
        <v>4607111036568</v>
      </c>
      <c r="E159" s="346"/>
      <c r="F159" s="59">
        <v>0.28000000000000003</v>
      </c>
      <c r="G159" s="35">
        <v>6</v>
      </c>
      <c r="H159" s="59">
        <v>1.68</v>
      </c>
      <c r="I159" s="59">
        <v>2.1017999999999999</v>
      </c>
      <c r="J159" s="35">
        <v>140</v>
      </c>
      <c r="K159" s="35" t="s">
        <v>79</v>
      </c>
      <c r="L159" s="35" t="s">
        <v>67</v>
      </c>
      <c r="M159" s="36" t="s">
        <v>68</v>
      </c>
      <c r="N159" s="36"/>
      <c r="O159" s="35">
        <v>180</v>
      </c>
      <c r="P159" s="4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7"/>
      <c r="V159" s="37"/>
      <c r="W159" s="38" t="s">
        <v>69</v>
      </c>
      <c r="X159" s="56">
        <v>14</v>
      </c>
      <c r="Y159" s="53">
        <f>IFERROR(IF(X159="","",X159),"")</f>
        <v>14</v>
      </c>
      <c r="Z159" s="39">
        <f>IFERROR(IF(X159="","",X159*0.00941),"")</f>
        <v>0.13174</v>
      </c>
      <c r="AA159" s="65"/>
      <c r="AB159" s="66"/>
      <c r="AC159" s="190" t="s">
        <v>237</v>
      </c>
      <c r="AG159" s="78"/>
      <c r="AJ159" s="82" t="s">
        <v>71</v>
      </c>
      <c r="AK159" s="82">
        <v>1</v>
      </c>
      <c r="BB159" s="191" t="s">
        <v>81</v>
      </c>
      <c r="BM159" s="78">
        <f>IFERROR(X159*I159,"0")</f>
        <v>29.425199999999997</v>
      </c>
      <c r="BN159" s="78">
        <f>IFERROR(Y159*I159,"0")</f>
        <v>29.425199999999997</v>
      </c>
      <c r="BO159" s="78">
        <f>IFERROR(X159/J159,"0")</f>
        <v>0.1</v>
      </c>
      <c r="BP159" s="78">
        <f>IFERROR(Y159/J159,"0")</f>
        <v>0.1</v>
      </c>
    </row>
    <row r="160" spans="1:68" x14ac:dyDescent="0.2">
      <c r="A160" s="347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9"/>
      <c r="P160" s="340" t="s">
        <v>72</v>
      </c>
      <c r="Q160" s="341"/>
      <c r="R160" s="341"/>
      <c r="S160" s="341"/>
      <c r="T160" s="341"/>
      <c r="U160" s="341"/>
      <c r="V160" s="342"/>
      <c r="W160" s="40" t="s">
        <v>69</v>
      </c>
      <c r="X160" s="41">
        <f>IFERROR(SUM(X159:X159),"0")</f>
        <v>14</v>
      </c>
      <c r="Y160" s="41">
        <f>IFERROR(SUM(Y159:Y159),"0")</f>
        <v>14</v>
      </c>
      <c r="Z160" s="41">
        <f>IFERROR(IF(Z159="",0,Z159),"0")</f>
        <v>0.13174</v>
      </c>
      <c r="AA160" s="64"/>
      <c r="AB160" s="64"/>
      <c r="AC160" s="64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9"/>
      <c r="P161" s="340" t="s">
        <v>72</v>
      </c>
      <c r="Q161" s="341"/>
      <c r="R161" s="341"/>
      <c r="S161" s="341"/>
      <c r="T161" s="341"/>
      <c r="U161" s="341"/>
      <c r="V161" s="342"/>
      <c r="W161" s="40" t="s">
        <v>73</v>
      </c>
      <c r="X161" s="41">
        <f>IFERROR(SUMPRODUCT(X159:X159*H159:H159),"0")</f>
        <v>23.52</v>
      </c>
      <c r="Y161" s="41">
        <f>IFERROR(SUMPRODUCT(Y159:Y159*H159:H159),"0")</f>
        <v>23.52</v>
      </c>
      <c r="Z161" s="40"/>
      <c r="AA161" s="64"/>
      <c r="AB161" s="64"/>
      <c r="AC161" s="64"/>
    </row>
    <row r="162" spans="1:68" ht="27.75" customHeight="1" x14ac:dyDescent="0.2">
      <c r="A162" s="338" t="s">
        <v>238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39"/>
      <c r="Z162" s="339"/>
      <c r="AA162" s="52"/>
      <c r="AB162" s="52"/>
      <c r="AC162" s="52"/>
    </row>
    <row r="163" spans="1:68" ht="16.5" customHeight="1" x14ac:dyDescent="0.25">
      <c r="A163" s="364" t="s">
        <v>239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62"/>
      <c r="AB163" s="62"/>
      <c r="AC163" s="62"/>
    </row>
    <row r="164" spans="1:68" ht="14.25" customHeight="1" x14ac:dyDescent="0.25">
      <c r="A164" s="354" t="s">
        <v>130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3"/>
      <c r="AB164" s="63"/>
      <c r="AC164" s="63"/>
    </row>
    <row r="165" spans="1:68" ht="27" customHeight="1" x14ac:dyDescent="0.25">
      <c r="A165" s="60" t="s">
        <v>240</v>
      </c>
      <c r="B165" s="60" t="s">
        <v>241</v>
      </c>
      <c r="C165" s="34">
        <v>4301135548</v>
      </c>
      <c r="D165" s="345">
        <v>4607111039057</v>
      </c>
      <c r="E165" s="346"/>
      <c r="F165" s="59">
        <v>1.8</v>
      </c>
      <c r="G165" s="35">
        <v>1</v>
      </c>
      <c r="H165" s="59">
        <v>1.8</v>
      </c>
      <c r="I165" s="59">
        <v>1.9</v>
      </c>
      <c r="J165" s="35">
        <v>234</v>
      </c>
      <c r="K165" s="35" t="s">
        <v>141</v>
      </c>
      <c r="L165" s="35" t="s">
        <v>67</v>
      </c>
      <c r="M165" s="36" t="s">
        <v>68</v>
      </c>
      <c r="N165" s="36"/>
      <c r="O165" s="35">
        <v>180</v>
      </c>
      <c r="P165" s="360" t="s">
        <v>242</v>
      </c>
      <c r="Q165" s="333"/>
      <c r="R165" s="333"/>
      <c r="S165" s="333"/>
      <c r="T165" s="334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IFERROR(IF(X165="","",X165*0.00502),"")</f>
        <v>0</v>
      </c>
      <c r="AA165" s="65"/>
      <c r="AB165" s="66"/>
      <c r="AC165" s="192" t="s">
        <v>211</v>
      </c>
      <c r="AG165" s="78"/>
      <c r="AJ165" s="82" t="s">
        <v>71</v>
      </c>
      <c r="AK165" s="82">
        <v>1</v>
      </c>
      <c r="BB165" s="19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47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9"/>
      <c r="P166" s="340" t="s">
        <v>72</v>
      </c>
      <c r="Q166" s="341"/>
      <c r="R166" s="341"/>
      <c r="S166" s="341"/>
      <c r="T166" s="341"/>
      <c r="U166" s="341"/>
      <c r="V166" s="342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9"/>
      <c r="P167" s="340" t="s">
        <v>72</v>
      </c>
      <c r="Q167" s="341"/>
      <c r="R167" s="341"/>
      <c r="S167" s="341"/>
      <c r="T167" s="341"/>
      <c r="U167" s="341"/>
      <c r="V167" s="342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16.5" customHeight="1" x14ac:dyDescent="0.25">
      <c r="A168" s="364" t="s">
        <v>243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2"/>
      <c r="AB168" s="62"/>
      <c r="AC168" s="62"/>
    </row>
    <row r="169" spans="1:68" ht="14.25" customHeight="1" x14ac:dyDescent="0.25">
      <c r="A169" s="354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3"/>
      <c r="AB169" s="63"/>
      <c r="AC169" s="63"/>
    </row>
    <row r="170" spans="1:68" ht="16.5" customHeight="1" x14ac:dyDescent="0.25">
      <c r="A170" s="60" t="s">
        <v>244</v>
      </c>
      <c r="B170" s="60" t="s">
        <v>245</v>
      </c>
      <c r="C170" s="34">
        <v>4301071062</v>
      </c>
      <c r="D170" s="345">
        <v>4607111036384</v>
      </c>
      <c r="E170" s="346"/>
      <c r="F170" s="59">
        <v>5</v>
      </c>
      <c r="G170" s="35">
        <v>1</v>
      </c>
      <c r="H170" s="59">
        <v>5</v>
      </c>
      <c r="I170" s="59">
        <v>5.2106000000000003</v>
      </c>
      <c r="J170" s="35">
        <v>144</v>
      </c>
      <c r="K170" s="35" t="s">
        <v>66</v>
      </c>
      <c r="L170" s="35" t="s">
        <v>67</v>
      </c>
      <c r="M170" s="36" t="s">
        <v>68</v>
      </c>
      <c r="N170" s="36"/>
      <c r="O170" s="35">
        <v>180</v>
      </c>
      <c r="P170" s="369" t="s">
        <v>246</v>
      </c>
      <c r="Q170" s="333"/>
      <c r="R170" s="333"/>
      <c r="S170" s="333"/>
      <c r="T170" s="334"/>
      <c r="U170" s="37"/>
      <c r="V170" s="37"/>
      <c r="W170" s="38" t="s">
        <v>69</v>
      </c>
      <c r="X170" s="56">
        <v>0</v>
      </c>
      <c r="Y170" s="53">
        <f>IFERROR(IF(X170="","",X170),"")</f>
        <v>0</v>
      </c>
      <c r="Z170" s="39">
        <f>IFERROR(IF(X170="","",X170*0.00866),"")</f>
        <v>0</v>
      </c>
      <c r="AA170" s="65"/>
      <c r="AB170" s="66"/>
      <c r="AC170" s="194" t="s">
        <v>247</v>
      </c>
      <c r="AG170" s="78"/>
      <c r="AJ170" s="82" t="s">
        <v>71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16.5" customHeight="1" x14ac:dyDescent="0.25">
      <c r="A171" s="60" t="s">
        <v>248</v>
      </c>
      <c r="B171" s="60" t="s">
        <v>249</v>
      </c>
      <c r="C171" s="34">
        <v>4301071056</v>
      </c>
      <c r="D171" s="345">
        <v>4640242180250</v>
      </c>
      <c r="E171" s="346"/>
      <c r="F171" s="59">
        <v>5</v>
      </c>
      <c r="G171" s="35">
        <v>1</v>
      </c>
      <c r="H171" s="59">
        <v>5</v>
      </c>
      <c r="I171" s="59">
        <v>5.2131999999999996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88" t="s">
        <v>250</v>
      </c>
      <c r="Q171" s="333"/>
      <c r="R171" s="333"/>
      <c r="S171" s="333"/>
      <c r="T171" s="334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251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customHeight="1" x14ac:dyDescent="0.25">
      <c r="A172" s="60" t="s">
        <v>252</v>
      </c>
      <c r="B172" s="60" t="s">
        <v>253</v>
      </c>
      <c r="C172" s="34">
        <v>4301071050</v>
      </c>
      <c r="D172" s="345">
        <v>4607111036216</v>
      </c>
      <c r="E172" s="346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7"/>
      <c r="V172" s="37"/>
      <c r="W172" s="38" t="s">
        <v>69</v>
      </c>
      <c r="X172" s="56">
        <v>24</v>
      </c>
      <c r="Y172" s="53">
        <f>IFERROR(IF(X172="","",X172),"")</f>
        <v>24</v>
      </c>
      <c r="Z172" s="39">
        <f>IFERROR(IF(X172="","",X172*0.00866),"")</f>
        <v>0.20783999999999997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125.11679999999998</v>
      </c>
      <c r="BN172" s="78">
        <f>IFERROR(Y172*I172,"0")</f>
        <v>125.11679999999998</v>
      </c>
      <c r="BO172" s="78">
        <f>IFERROR(X172/J172,"0")</f>
        <v>0.16666666666666666</v>
      </c>
      <c r="BP172" s="78">
        <f>IFERROR(Y172/J172,"0")</f>
        <v>0.16666666666666666</v>
      </c>
    </row>
    <row r="173" spans="1:68" ht="27" customHeight="1" x14ac:dyDescent="0.25">
      <c r="A173" s="60" t="s">
        <v>255</v>
      </c>
      <c r="B173" s="60" t="s">
        <v>256</v>
      </c>
      <c r="C173" s="34">
        <v>4301071061</v>
      </c>
      <c r="D173" s="345">
        <v>4607111036278</v>
      </c>
      <c r="E173" s="346"/>
      <c r="F173" s="59">
        <v>5</v>
      </c>
      <c r="G173" s="35">
        <v>1</v>
      </c>
      <c r="H173" s="59">
        <v>5</v>
      </c>
      <c r="I173" s="59">
        <v>5.2405999999999997</v>
      </c>
      <c r="J173" s="35">
        <v>84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IFERROR(IF(X173="","",X173*0.0155),"")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x14ac:dyDescent="0.2">
      <c r="A174" s="347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9"/>
      <c r="P174" s="340" t="s">
        <v>72</v>
      </c>
      <c r="Q174" s="341"/>
      <c r="R174" s="341"/>
      <c r="S174" s="341"/>
      <c r="T174" s="341"/>
      <c r="U174" s="341"/>
      <c r="V174" s="342"/>
      <c r="W174" s="40" t="s">
        <v>69</v>
      </c>
      <c r="X174" s="41">
        <f>IFERROR(SUM(X170:X173),"0")</f>
        <v>24</v>
      </c>
      <c r="Y174" s="41">
        <f>IFERROR(SUM(Y170:Y173),"0")</f>
        <v>24</v>
      </c>
      <c r="Z174" s="41">
        <f>IFERROR(IF(Z170="",0,Z170),"0")+IFERROR(IF(Z171="",0,Z171),"0")+IFERROR(IF(Z172="",0,Z172),"0")+IFERROR(IF(Z173="",0,Z173),"0")</f>
        <v>0.20783999999999997</v>
      </c>
      <c r="AA174" s="64"/>
      <c r="AB174" s="64"/>
      <c r="AC174" s="64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9"/>
      <c r="P175" s="340" t="s">
        <v>72</v>
      </c>
      <c r="Q175" s="341"/>
      <c r="R175" s="341"/>
      <c r="S175" s="341"/>
      <c r="T175" s="341"/>
      <c r="U175" s="341"/>
      <c r="V175" s="342"/>
      <c r="W175" s="40" t="s">
        <v>73</v>
      </c>
      <c r="X175" s="41">
        <f>IFERROR(SUMPRODUCT(X170:X173*H170:H173),"0")</f>
        <v>120</v>
      </c>
      <c r="Y175" s="41">
        <f>IFERROR(SUMPRODUCT(Y170:Y173*H170:H173),"0")</f>
        <v>120</v>
      </c>
      <c r="Z175" s="40"/>
      <c r="AA175" s="64"/>
      <c r="AB175" s="64"/>
      <c r="AC175" s="64"/>
    </row>
    <row r="176" spans="1:68" ht="14.25" customHeight="1" x14ac:dyDescent="0.25">
      <c r="A176" s="354" t="s">
        <v>258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63"/>
      <c r="AB176" s="63"/>
      <c r="AC176" s="63"/>
    </row>
    <row r="177" spans="1:68" ht="27" customHeight="1" x14ac:dyDescent="0.25">
      <c r="A177" s="60" t="s">
        <v>259</v>
      </c>
      <c r="B177" s="60" t="s">
        <v>260</v>
      </c>
      <c r="C177" s="34">
        <v>4301080153</v>
      </c>
      <c r="D177" s="345">
        <v>4607111036827</v>
      </c>
      <c r="E177" s="346"/>
      <c r="F177" s="59">
        <v>1</v>
      </c>
      <c r="G177" s="35">
        <v>5</v>
      </c>
      <c r="H177" s="59">
        <v>5</v>
      </c>
      <c r="I177" s="59">
        <v>5.2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90</v>
      </c>
      <c r="P177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2" t="s">
        <v>261</v>
      </c>
      <c r="AG177" s="78"/>
      <c r="AJ177" s="82" t="s">
        <v>71</v>
      </c>
      <c r="AK177" s="82">
        <v>1</v>
      </c>
      <c r="BB177" s="203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262</v>
      </c>
      <c r="B178" s="60" t="s">
        <v>263</v>
      </c>
      <c r="C178" s="34">
        <v>4301080154</v>
      </c>
      <c r="D178" s="345">
        <v>4607111036834</v>
      </c>
      <c r="E178" s="346"/>
      <c r="F178" s="59">
        <v>1</v>
      </c>
      <c r="G178" s="35">
        <v>5</v>
      </c>
      <c r="H178" s="59">
        <v>5</v>
      </c>
      <c r="I178" s="59">
        <v>5.2530000000000001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261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x14ac:dyDescent="0.2">
      <c r="A179" s="347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9"/>
      <c r="P179" s="340" t="s">
        <v>72</v>
      </c>
      <c r="Q179" s="341"/>
      <c r="R179" s="341"/>
      <c r="S179" s="341"/>
      <c r="T179" s="341"/>
      <c r="U179" s="341"/>
      <c r="V179" s="342"/>
      <c r="W179" s="40" t="s">
        <v>69</v>
      </c>
      <c r="X179" s="41">
        <f>IFERROR(SUM(X177:X178),"0")</f>
        <v>0</v>
      </c>
      <c r="Y179" s="41">
        <f>IFERROR(SUM(Y177:Y178),"0")</f>
        <v>0</v>
      </c>
      <c r="Z179" s="41">
        <f>IFERROR(IF(Z177="",0,Z177),"0")+IFERROR(IF(Z178="",0,Z178),"0")</f>
        <v>0</v>
      </c>
      <c r="AA179" s="64"/>
      <c r="AB179" s="64"/>
      <c r="AC179" s="64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9"/>
      <c r="P180" s="340" t="s">
        <v>72</v>
      </c>
      <c r="Q180" s="341"/>
      <c r="R180" s="341"/>
      <c r="S180" s="341"/>
      <c r="T180" s="341"/>
      <c r="U180" s="341"/>
      <c r="V180" s="342"/>
      <c r="W180" s="40" t="s">
        <v>73</v>
      </c>
      <c r="X180" s="41">
        <f>IFERROR(SUMPRODUCT(X177:X178*H177:H178),"0")</f>
        <v>0</v>
      </c>
      <c r="Y180" s="41">
        <f>IFERROR(SUMPRODUCT(Y177:Y178*H177:H178),"0")</f>
        <v>0</v>
      </c>
      <c r="Z180" s="40"/>
      <c r="AA180" s="64"/>
      <c r="AB180" s="64"/>
      <c r="AC180" s="64"/>
    </row>
    <row r="181" spans="1:68" ht="27.75" customHeight="1" x14ac:dyDescent="0.2">
      <c r="A181" s="338" t="s">
        <v>264</v>
      </c>
      <c r="B181" s="339"/>
      <c r="C181" s="339"/>
      <c r="D181" s="339"/>
      <c r="E181" s="339"/>
      <c r="F181" s="339"/>
      <c r="G181" s="339"/>
      <c r="H181" s="339"/>
      <c r="I181" s="339"/>
      <c r="J181" s="339"/>
      <c r="K181" s="339"/>
      <c r="L181" s="339"/>
      <c r="M181" s="339"/>
      <c r="N181" s="339"/>
      <c r="O181" s="339"/>
      <c r="P181" s="339"/>
      <c r="Q181" s="339"/>
      <c r="R181" s="339"/>
      <c r="S181" s="339"/>
      <c r="T181" s="339"/>
      <c r="U181" s="339"/>
      <c r="V181" s="339"/>
      <c r="W181" s="339"/>
      <c r="X181" s="339"/>
      <c r="Y181" s="339"/>
      <c r="Z181" s="339"/>
      <c r="AA181" s="52"/>
      <c r="AB181" s="52"/>
      <c r="AC181" s="52"/>
    </row>
    <row r="182" spans="1:68" ht="16.5" customHeight="1" x14ac:dyDescent="0.25">
      <c r="A182" s="364" t="s">
        <v>265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62"/>
      <c r="AB182" s="62"/>
      <c r="AC182" s="62"/>
    </row>
    <row r="183" spans="1:68" ht="14.25" customHeight="1" x14ac:dyDescent="0.25">
      <c r="A183" s="354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3"/>
      <c r="AB183" s="63"/>
      <c r="AC183" s="63"/>
    </row>
    <row r="184" spans="1:68" ht="16.5" customHeight="1" x14ac:dyDescent="0.25">
      <c r="A184" s="60" t="s">
        <v>266</v>
      </c>
      <c r="B184" s="60" t="s">
        <v>267</v>
      </c>
      <c r="C184" s="34">
        <v>4301132179</v>
      </c>
      <c r="D184" s="345">
        <v>4607111035691</v>
      </c>
      <c r="E184" s="346"/>
      <c r="F184" s="59">
        <v>0.25</v>
      </c>
      <c r="G184" s="35">
        <v>12</v>
      </c>
      <c r="H184" s="59">
        <v>3</v>
      </c>
      <c r="I184" s="59">
        <v>3.3879999999999999</v>
      </c>
      <c r="J184" s="35">
        <v>70</v>
      </c>
      <c r="K184" s="35" t="s">
        <v>79</v>
      </c>
      <c r="L184" s="35" t="s">
        <v>67</v>
      </c>
      <c r="M184" s="36" t="s">
        <v>68</v>
      </c>
      <c r="N184" s="36"/>
      <c r="O184" s="35">
        <v>365</v>
      </c>
      <c r="P184" s="38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7"/>
      <c r="V184" s="37"/>
      <c r="W184" s="38" t="s">
        <v>69</v>
      </c>
      <c r="X184" s="56">
        <v>70</v>
      </c>
      <c r="Y184" s="53">
        <f>IFERROR(IF(X184="","",X184),"")</f>
        <v>70</v>
      </c>
      <c r="Z184" s="39">
        <f>IFERROR(IF(X184="","",X184*0.01788),"")</f>
        <v>1.2516</v>
      </c>
      <c r="AA184" s="65"/>
      <c r="AB184" s="66"/>
      <c r="AC184" s="206" t="s">
        <v>268</v>
      </c>
      <c r="AG184" s="78"/>
      <c r="AJ184" s="82" t="s">
        <v>71</v>
      </c>
      <c r="AK184" s="82">
        <v>1</v>
      </c>
      <c r="BB184" s="207" t="s">
        <v>81</v>
      </c>
      <c r="BM184" s="78">
        <f>IFERROR(X184*I184,"0")</f>
        <v>237.16</v>
      </c>
      <c r="BN184" s="78">
        <f>IFERROR(Y184*I184,"0")</f>
        <v>237.16</v>
      </c>
      <c r="BO184" s="78">
        <f>IFERROR(X184/J184,"0")</f>
        <v>1</v>
      </c>
      <c r="BP184" s="78">
        <f>IFERROR(Y184/J184,"0")</f>
        <v>1</v>
      </c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5">
        <v>4607111035721</v>
      </c>
      <c r="E185" s="346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272</v>
      </c>
      <c r="B186" s="60" t="s">
        <v>273</v>
      </c>
      <c r="C186" s="34">
        <v>4301132170</v>
      </c>
      <c r="D186" s="345">
        <v>4607111038487</v>
      </c>
      <c r="E186" s="346"/>
      <c r="F186" s="59">
        <v>0.25</v>
      </c>
      <c r="G186" s="35">
        <v>12</v>
      </c>
      <c r="H186" s="59">
        <v>3</v>
      </c>
      <c r="I186" s="59">
        <v>3.7360000000000002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180</v>
      </c>
      <c r="P186" s="5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7"/>
      <c r="V186" s="37"/>
      <c r="W186" s="38" t="s">
        <v>69</v>
      </c>
      <c r="X186" s="56">
        <v>14</v>
      </c>
      <c r="Y186" s="53">
        <f>IFERROR(IF(X186="","",X186),"")</f>
        <v>14</v>
      </c>
      <c r="Z186" s="39">
        <f>IFERROR(IF(X186="","",X186*0.01788),"")</f>
        <v>0.25031999999999999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52.304000000000002</v>
      </c>
      <c r="BN186" s="78">
        <f>IFERROR(Y186*I186,"0")</f>
        <v>52.304000000000002</v>
      </c>
      <c r="BO186" s="78">
        <f>IFERROR(X186/J186,"0")</f>
        <v>0.2</v>
      </c>
      <c r="BP186" s="78">
        <f>IFERROR(Y186/J186,"0")</f>
        <v>0.2</v>
      </c>
    </row>
    <row r="187" spans="1:68" x14ac:dyDescent="0.2">
      <c r="A187" s="347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49"/>
      <c r="P187" s="340" t="s">
        <v>72</v>
      </c>
      <c r="Q187" s="341"/>
      <c r="R187" s="341"/>
      <c r="S187" s="341"/>
      <c r="T187" s="341"/>
      <c r="U187" s="341"/>
      <c r="V187" s="342"/>
      <c r="W187" s="40" t="s">
        <v>69</v>
      </c>
      <c r="X187" s="41">
        <f>IFERROR(SUM(X184:X186),"0")</f>
        <v>84</v>
      </c>
      <c r="Y187" s="41">
        <f>IFERROR(SUM(Y184:Y186),"0")</f>
        <v>84</v>
      </c>
      <c r="Z187" s="41">
        <f>IFERROR(IF(Z184="",0,Z184),"0")+IFERROR(IF(Z185="",0,Z185),"0")+IFERROR(IF(Z186="",0,Z186),"0")</f>
        <v>1.5019200000000001</v>
      </c>
      <c r="AA187" s="64"/>
      <c r="AB187" s="64"/>
      <c r="AC187" s="64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9"/>
      <c r="P188" s="340" t="s">
        <v>72</v>
      </c>
      <c r="Q188" s="341"/>
      <c r="R188" s="341"/>
      <c r="S188" s="341"/>
      <c r="T188" s="341"/>
      <c r="U188" s="341"/>
      <c r="V188" s="342"/>
      <c r="W188" s="40" t="s">
        <v>73</v>
      </c>
      <c r="X188" s="41">
        <f>IFERROR(SUMPRODUCT(X184:X186*H184:H186),"0")</f>
        <v>252</v>
      </c>
      <c r="Y188" s="41">
        <f>IFERROR(SUMPRODUCT(Y184:Y186*H184:H186),"0")</f>
        <v>252</v>
      </c>
      <c r="Z188" s="40"/>
      <c r="AA188" s="64"/>
      <c r="AB188" s="64"/>
      <c r="AC188" s="64"/>
    </row>
    <row r="189" spans="1:68" ht="14.25" customHeight="1" x14ac:dyDescent="0.25">
      <c r="A189" s="354" t="s">
        <v>275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63"/>
      <c r="AB189" s="63"/>
      <c r="AC189" s="63"/>
    </row>
    <row r="190" spans="1:68" ht="27" customHeight="1" x14ac:dyDescent="0.25">
      <c r="A190" s="60" t="s">
        <v>276</v>
      </c>
      <c r="B190" s="60" t="s">
        <v>277</v>
      </c>
      <c r="C190" s="34">
        <v>4301051855</v>
      </c>
      <c r="D190" s="345">
        <v>4680115885875</v>
      </c>
      <c r="E190" s="346"/>
      <c r="F190" s="59">
        <v>1</v>
      </c>
      <c r="G190" s="35">
        <v>9</v>
      </c>
      <c r="H190" s="59">
        <v>9</v>
      </c>
      <c r="I190" s="59">
        <v>9.4350000000000005</v>
      </c>
      <c r="J190" s="35">
        <v>64</v>
      </c>
      <c r="K190" s="35" t="s">
        <v>278</v>
      </c>
      <c r="L190" s="35" t="s">
        <v>67</v>
      </c>
      <c r="M190" s="36" t="s">
        <v>279</v>
      </c>
      <c r="N190" s="36"/>
      <c r="O190" s="35">
        <v>365</v>
      </c>
      <c r="P190" s="492" t="s">
        <v>280</v>
      </c>
      <c r="Q190" s="333"/>
      <c r="R190" s="333"/>
      <c r="S190" s="333"/>
      <c r="T190" s="334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IFERROR(IF(X190="","",X190*0.01898),"")</f>
        <v>0</v>
      </c>
      <c r="AA190" s="65"/>
      <c r="AB190" s="66"/>
      <c r="AC190" s="212" t="s">
        <v>281</v>
      </c>
      <c r="AG190" s="78"/>
      <c r="AJ190" s="82" t="s">
        <v>71</v>
      </c>
      <c r="AK190" s="82">
        <v>1</v>
      </c>
      <c r="BB190" s="213" t="s">
        <v>282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47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9"/>
      <c r="P191" s="340" t="s">
        <v>72</v>
      </c>
      <c r="Q191" s="341"/>
      <c r="R191" s="341"/>
      <c r="S191" s="341"/>
      <c r="T191" s="341"/>
      <c r="U191" s="341"/>
      <c r="V191" s="342"/>
      <c r="W191" s="40" t="s">
        <v>69</v>
      </c>
      <c r="X191" s="41">
        <f>IFERROR(SUM(X190:X190),"0")</f>
        <v>0</v>
      </c>
      <c r="Y191" s="41">
        <f>IFERROR(SUM(Y190:Y190),"0")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9"/>
      <c r="P192" s="340" t="s">
        <v>72</v>
      </c>
      <c r="Q192" s="341"/>
      <c r="R192" s="341"/>
      <c r="S192" s="341"/>
      <c r="T192" s="341"/>
      <c r="U192" s="341"/>
      <c r="V192" s="342"/>
      <c r="W192" s="40" t="s">
        <v>73</v>
      </c>
      <c r="X192" s="41">
        <f>IFERROR(SUMPRODUCT(X190:X190*H190:H190),"0")</f>
        <v>0</v>
      </c>
      <c r="Y192" s="41">
        <f>IFERROR(SUMPRODUCT(Y190:Y190*H190:H190),"0")</f>
        <v>0</v>
      </c>
      <c r="Z192" s="40"/>
      <c r="AA192" s="64"/>
      <c r="AB192" s="64"/>
      <c r="AC192" s="64"/>
    </row>
    <row r="193" spans="1:68" ht="27.75" customHeight="1" x14ac:dyDescent="0.2">
      <c r="A193" s="338" t="s">
        <v>283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52"/>
      <c r="AB193" s="52"/>
      <c r="AC193" s="52"/>
    </row>
    <row r="194" spans="1:68" ht="16.5" customHeight="1" x14ac:dyDescent="0.25">
      <c r="A194" s="364" t="s">
        <v>284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62"/>
      <c r="AB194" s="62"/>
      <c r="AC194" s="62"/>
    </row>
    <row r="195" spans="1:68" ht="14.25" customHeight="1" x14ac:dyDescent="0.25">
      <c r="A195" s="354" t="s">
        <v>76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3"/>
      <c r="AB195" s="63"/>
      <c r="AC195" s="63"/>
    </row>
    <row r="196" spans="1:68" ht="27" customHeight="1" x14ac:dyDescent="0.25">
      <c r="A196" s="60" t="s">
        <v>285</v>
      </c>
      <c r="B196" s="60" t="s">
        <v>286</v>
      </c>
      <c r="C196" s="34">
        <v>4301132227</v>
      </c>
      <c r="D196" s="345">
        <v>4620207491133</v>
      </c>
      <c r="E196" s="346"/>
      <c r="F196" s="59">
        <v>0.23</v>
      </c>
      <c r="G196" s="35">
        <v>12</v>
      </c>
      <c r="H196" s="59">
        <v>2.76</v>
      </c>
      <c r="I196" s="59">
        <v>2.98</v>
      </c>
      <c r="J196" s="35">
        <v>70</v>
      </c>
      <c r="K196" s="35" t="s">
        <v>79</v>
      </c>
      <c r="L196" s="35" t="s">
        <v>67</v>
      </c>
      <c r="M196" s="36" t="s">
        <v>68</v>
      </c>
      <c r="N196" s="36"/>
      <c r="O196" s="35">
        <v>180</v>
      </c>
      <c r="P196" s="509" t="s">
        <v>287</v>
      </c>
      <c r="Q196" s="333"/>
      <c r="R196" s="333"/>
      <c r="S196" s="333"/>
      <c r="T196" s="334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IFERROR(IF(X196="","",X196*0.01788),"")</f>
        <v>0</v>
      </c>
      <c r="AA196" s="65"/>
      <c r="AB196" s="66"/>
      <c r="AC196" s="214" t="s">
        <v>288</v>
      </c>
      <c r="AG196" s="78"/>
      <c r="AJ196" s="82" t="s">
        <v>71</v>
      </c>
      <c r="AK196" s="82">
        <v>1</v>
      </c>
      <c r="BB196" s="215" t="s">
        <v>81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347"/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48"/>
      <c r="N197" s="348"/>
      <c r="O197" s="349"/>
      <c r="P197" s="340" t="s">
        <v>72</v>
      </c>
      <c r="Q197" s="341"/>
      <c r="R197" s="341"/>
      <c r="S197" s="341"/>
      <c r="T197" s="341"/>
      <c r="U197" s="341"/>
      <c r="V197" s="342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348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49"/>
      <c r="P198" s="340" t="s">
        <v>72</v>
      </c>
      <c r="Q198" s="341"/>
      <c r="R198" s="341"/>
      <c r="S198" s="341"/>
      <c r="T198" s="341"/>
      <c r="U198" s="341"/>
      <c r="V198" s="342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14.25" customHeight="1" x14ac:dyDescent="0.25">
      <c r="A199" s="354" t="s">
        <v>130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3"/>
      <c r="AB199" s="63"/>
      <c r="AC199" s="63"/>
    </row>
    <row r="200" spans="1:68" ht="27" customHeight="1" x14ac:dyDescent="0.25">
      <c r="A200" s="60" t="s">
        <v>289</v>
      </c>
      <c r="B200" s="60" t="s">
        <v>290</v>
      </c>
      <c r="C200" s="34">
        <v>4301135707</v>
      </c>
      <c r="D200" s="345">
        <v>4620207490198</v>
      </c>
      <c r="E200" s="346"/>
      <c r="F200" s="59">
        <v>0.2</v>
      </c>
      <c r="G200" s="35">
        <v>12</v>
      </c>
      <c r="H200" s="59">
        <v>2.4</v>
      </c>
      <c r="I200" s="59">
        <v>3.1036000000000001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291</v>
      </c>
      <c r="AG200" s="78"/>
      <c r="AJ200" s="82" t="s">
        <v>71</v>
      </c>
      <c r="AK200" s="82">
        <v>1</v>
      </c>
      <c r="BB200" s="217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t="27" customHeight="1" x14ac:dyDescent="0.25">
      <c r="A201" s="60" t="s">
        <v>292</v>
      </c>
      <c r="B201" s="60" t="s">
        <v>293</v>
      </c>
      <c r="C201" s="34">
        <v>4301135696</v>
      </c>
      <c r="D201" s="345">
        <v>4620207490235</v>
      </c>
      <c r="E201" s="346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79</v>
      </c>
      <c r="L201" s="35" t="s">
        <v>67</v>
      </c>
      <c r="M201" s="36" t="s">
        <v>68</v>
      </c>
      <c r="N201" s="36"/>
      <c r="O201" s="35">
        <v>180</v>
      </c>
      <c r="P201" s="4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7"/>
      <c r="V201" s="37"/>
      <c r="W201" s="38" t="s">
        <v>69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294</v>
      </c>
      <c r="AG201" s="78"/>
      <c r="AJ201" s="82" t="s">
        <v>71</v>
      </c>
      <c r="AK201" s="82">
        <v>1</v>
      </c>
      <c r="BB201" s="219" t="s">
        <v>81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customHeight="1" x14ac:dyDescent="0.25">
      <c r="A202" s="60" t="s">
        <v>295</v>
      </c>
      <c r="B202" s="60" t="s">
        <v>296</v>
      </c>
      <c r="C202" s="34">
        <v>4301135697</v>
      </c>
      <c r="D202" s="345">
        <v>4620207490259</v>
      </c>
      <c r="E202" s="346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4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0" t="s">
        <v>291</v>
      </c>
      <c r="AG202" s="78"/>
      <c r="AJ202" s="82" t="s">
        <v>71</v>
      </c>
      <c r="AK202" s="82">
        <v>1</v>
      </c>
      <c r="BB202" s="221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297</v>
      </c>
      <c r="B203" s="60" t="s">
        <v>298</v>
      </c>
      <c r="C203" s="34">
        <v>4301135681</v>
      </c>
      <c r="D203" s="345">
        <v>4620207490143</v>
      </c>
      <c r="E203" s="346"/>
      <c r="F203" s="59">
        <v>0.22</v>
      </c>
      <c r="G203" s="35">
        <v>12</v>
      </c>
      <c r="H203" s="59">
        <v>2.64</v>
      </c>
      <c r="I203" s="59">
        <v>3.3435999999999999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2" t="s">
        <v>299</v>
      </c>
      <c r="AG203" s="78"/>
      <c r="AJ203" s="82" t="s">
        <v>71</v>
      </c>
      <c r="AK203" s="82">
        <v>1</v>
      </c>
      <c r="BB203" s="223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x14ac:dyDescent="0.2">
      <c r="A204" s="347"/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9"/>
      <c r="P204" s="340" t="s">
        <v>72</v>
      </c>
      <c r="Q204" s="341"/>
      <c r="R204" s="341"/>
      <c r="S204" s="341"/>
      <c r="T204" s="341"/>
      <c r="U204" s="341"/>
      <c r="V204" s="342"/>
      <c r="W204" s="40" t="s">
        <v>69</v>
      </c>
      <c r="X204" s="41">
        <f>IFERROR(SUM(X200:X203),"0")</f>
        <v>0</v>
      </c>
      <c r="Y204" s="41">
        <f>IFERROR(SUM(Y200:Y203),"0")</f>
        <v>0</v>
      </c>
      <c r="Z204" s="41">
        <f>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348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9"/>
      <c r="P205" s="340" t="s">
        <v>72</v>
      </c>
      <c r="Q205" s="341"/>
      <c r="R205" s="341"/>
      <c r="S205" s="341"/>
      <c r="T205" s="341"/>
      <c r="U205" s="341"/>
      <c r="V205" s="342"/>
      <c r="W205" s="40" t="s">
        <v>73</v>
      </c>
      <c r="X205" s="41">
        <f>IFERROR(SUMPRODUCT(X200:X203*H200:H203),"0")</f>
        <v>0</v>
      </c>
      <c r="Y205" s="41">
        <f>IFERROR(SUMPRODUCT(Y200:Y203*H200:H203),"0")</f>
        <v>0</v>
      </c>
      <c r="Z205" s="40"/>
      <c r="AA205" s="64"/>
      <c r="AB205" s="64"/>
      <c r="AC205" s="64"/>
    </row>
    <row r="206" spans="1:68" ht="16.5" customHeight="1" x14ac:dyDescent="0.25">
      <c r="A206" s="364" t="s">
        <v>300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48"/>
      <c r="Z206" s="348"/>
      <c r="AA206" s="62"/>
      <c r="AB206" s="62"/>
      <c r="AC206" s="62"/>
    </row>
    <row r="207" spans="1:68" ht="14.25" customHeight="1" x14ac:dyDescent="0.25">
      <c r="A207" s="354" t="s">
        <v>63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48"/>
      <c r="Z207" s="348"/>
      <c r="AA207" s="63"/>
      <c r="AB207" s="63"/>
      <c r="AC207" s="63"/>
    </row>
    <row r="208" spans="1:68" ht="16.5" customHeight="1" x14ac:dyDescent="0.25">
      <c r="A208" s="60" t="s">
        <v>301</v>
      </c>
      <c r="B208" s="60" t="s">
        <v>302</v>
      </c>
      <c r="C208" s="34">
        <v>4301070948</v>
      </c>
      <c r="D208" s="345">
        <v>4607111037022</v>
      </c>
      <c r="E208" s="346"/>
      <c r="F208" s="59">
        <v>0.7</v>
      </c>
      <c r="G208" s="35">
        <v>8</v>
      </c>
      <c r="H208" s="59">
        <v>5.6</v>
      </c>
      <c r="I208" s="59">
        <v>5.87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303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ht="27" customHeight="1" x14ac:dyDescent="0.25">
      <c r="A209" s="60" t="s">
        <v>304</v>
      </c>
      <c r="B209" s="60" t="s">
        <v>305</v>
      </c>
      <c r="C209" s="34">
        <v>4301070990</v>
      </c>
      <c r="D209" s="345">
        <v>4607111038494</v>
      </c>
      <c r="E209" s="346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66</v>
      </c>
      <c r="L209" s="35" t="s">
        <v>67</v>
      </c>
      <c r="M209" s="36" t="s">
        <v>68</v>
      </c>
      <c r="N209" s="36"/>
      <c r="O209" s="35">
        <v>180</v>
      </c>
      <c r="P209" s="3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7"/>
      <c r="V209" s="37"/>
      <c r="W209" s="38" t="s">
        <v>69</v>
      </c>
      <c r="X209" s="56">
        <v>0</v>
      </c>
      <c r="Y209" s="53">
        <f>IFERROR(IF(X209="","",X209),"")</f>
        <v>0</v>
      </c>
      <c r="Z209" s="39">
        <f>IFERROR(IF(X209="","",X209*0.0155),"")</f>
        <v>0</v>
      </c>
      <c r="AA209" s="65"/>
      <c r="AB209" s="66"/>
      <c r="AC209" s="226" t="s">
        <v>306</v>
      </c>
      <c r="AG209" s="78"/>
      <c r="AJ209" s="82" t="s">
        <v>71</v>
      </c>
      <c r="AK209" s="82">
        <v>1</v>
      </c>
      <c r="BB209" s="227" t="s">
        <v>1</v>
      </c>
      <c r="BM209" s="78">
        <f>IFERROR(X209*I209,"0")</f>
        <v>0</v>
      </c>
      <c r="BN209" s="78">
        <f>IFERROR(Y209*I209,"0")</f>
        <v>0</v>
      </c>
      <c r="BO209" s="78">
        <f>IFERROR(X209/J209,"0")</f>
        <v>0</v>
      </c>
      <c r="BP209" s="78">
        <f>IFERROR(Y209/J209,"0")</f>
        <v>0</v>
      </c>
    </row>
    <row r="210" spans="1:68" ht="27" customHeight="1" x14ac:dyDescent="0.25">
      <c r="A210" s="60" t="s">
        <v>307</v>
      </c>
      <c r="B210" s="60" t="s">
        <v>308</v>
      </c>
      <c r="C210" s="34">
        <v>4301070966</v>
      </c>
      <c r="D210" s="345">
        <v>4607111038135</v>
      </c>
      <c r="E210" s="346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309</v>
      </c>
      <c r="AG210" s="78"/>
      <c r="AJ210" s="82" t="s">
        <v>71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x14ac:dyDescent="0.2">
      <c r="A211" s="347"/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9"/>
      <c r="P211" s="340" t="s">
        <v>72</v>
      </c>
      <c r="Q211" s="341"/>
      <c r="R211" s="341"/>
      <c r="S211" s="341"/>
      <c r="T211" s="341"/>
      <c r="U211" s="341"/>
      <c r="V211" s="342"/>
      <c r="W211" s="40" t="s">
        <v>69</v>
      </c>
      <c r="X211" s="41">
        <f>IFERROR(SUM(X208:X210),"0")</f>
        <v>0</v>
      </c>
      <c r="Y211" s="41">
        <f>IFERROR(SUM(Y208:Y210),"0")</f>
        <v>0</v>
      </c>
      <c r="Z211" s="41">
        <f>IFERROR(IF(Z208="",0,Z208),"0")+IFERROR(IF(Z209="",0,Z209),"0")+IFERROR(IF(Z210="",0,Z210),"0")</f>
        <v>0</v>
      </c>
      <c r="AA211" s="64"/>
      <c r="AB211" s="64"/>
      <c r="AC211" s="64"/>
    </row>
    <row r="212" spans="1:68" x14ac:dyDescent="0.2">
      <c r="A212" s="348"/>
      <c r="B212" s="348"/>
      <c r="C212" s="348"/>
      <c r="D212" s="348"/>
      <c r="E212" s="348"/>
      <c r="F212" s="348"/>
      <c r="G212" s="348"/>
      <c r="H212" s="348"/>
      <c r="I212" s="348"/>
      <c r="J212" s="348"/>
      <c r="K212" s="348"/>
      <c r="L212" s="348"/>
      <c r="M212" s="348"/>
      <c r="N212" s="348"/>
      <c r="O212" s="349"/>
      <c r="P212" s="340" t="s">
        <v>72</v>
      </c>
      <c r="Q212" s="341"/>
      <c r="R212" s="341"/>
      <c r="S212" s="341"/>
      <c r="T212" s="341"/>
      <c r="U212" s="341"/>
      <c r="V212" s="342"/>
      <c r="W212" s="40" t="s">
        <v>73</v>
      </c>
      <c r="X212" s="41">
        <f>IFERROR(SUMPRODUCT(X208:X210*H208:H210),"0")</f>
        <v>0</v>
      </c>
      <c r="Y212" s="41">
        <f>IFERROR(SUMPRODUCT(Y208:Y210*H208:H210),"0")</f>
        <v>0</v>
      </c>
      <c r="Z212" s="40"/>
      <c r="AA212" s="64"/>
      <c r="AB212" s="64"/>
      <c r="AC212" s="64"/>
    </row>
    <row r="213" spans="1:68" ht="16.5" customHeight="1" x14ac:dyDescent="0.25">
      <c r="A213" s="364" t="s">
        <v>310</v>
      </c>
      <c r="B213" s="348"/>
      <c r="C213" s="348"/>
      <c r="D213" s="348"/>
      <c r="E213" s="348"/>
      <c r="F213" s="348"/>
      <c r="G213" s="348"/>
      <c r="H213" s="348"/>
      <c r="I213" s="348"/>
      <c r="J213" s="348"/>
      <c r="K213" s="348"/>
      <c r="L213" s="348"/>
      <c r="M213" s="348"/>
      <c r="N213" s="348"/>
      <c r="O213" s="348"/>
      <c r="P213" s="348"/>
      <c r="Q213" s="348"/>
      <c r="R213" s="348"/>
      <c r="S213" s="348"/>
      <c r="T213" s="348"/>
      <c r="U213" s="348"/>
      <c r="V213" s="348"/>
      <c r="W213" s="348"/>
      <c r="X213" s="348"/>
      <c r="Y213" s="348"/>
      <c r="Z213" s="348"/>
      <c r="AA213" s="62"/>
      <c r="AB213" s="62"/>
      <c r="AC213" s="62"/>
    </row>
    <row r="214" spans="1:68" ht="14.25" customHeight="1" x14ac:dyDescent="0.25">
      <c r="A214" s="354" t="s">
        <v>63</v>
      </c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48"/>
      <c r="P214" s="348"/>
      <c r="Q214" s="348"/>
      <c r="R214" s="348"/>
      <c r="S214" s="348"/>
      <c r="T214" s="348"/>
      <c r="U214" s="348"/>
      <c r="V214" s="348"/>
      <c r="W214" s="348"/>
      <c r="X214" s="348"/>
      <c r="Y214" s="348"/>
      <c r="Z214" s="348"/>
      <c r="AA214" s="63"/>
      <c r="AB214" s="63"/>
      <c r="AC214" s="63"/>
    </row>
    <row r="215" spans="1:68" ht="27" customHeight="1" x14ac:dyDescent="0.25">
      <c r="A215" s="60" t="s">
        <v>311</v>
      </c>
      <c r="B215" s="60" t="s">
        <v>312</v>
      </c>
      <c r="C215" s="34">
        <v>4301070996</v>
      </c>
      <c r="D215" s="345">
        <v>4607111038654</v>
      </c>
      <c r="E215" s="346"/>
      <c r="F215" s="59">
        <v>0.4</v>
      </c>
      <c r="G215" s="35">
        <v>16</v>
      </c>
      <c r="H215" s="59">
        <v>6.4</v>
      </c>
      <c r="I215" s="59">
        <v>6.63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7"/>
      <c r="V215" s="37"/>
      <c r="W215" s="38" t="s">
        <v>69</v>
      </c>
      <c r="X215" s="56">
        <v>0</v>
      </c>
      <c r="Y215" s="53">
        <f t="shared" ref="Y215:Y220" si="18">IFERROR(IF(X215="","",X215),"")</f>
        <v>0</v>
      </c>
      <c r="Z215" s="39">
        <f t="shared" ref="Z215:Z220" si="19">IFERROR(IF(X215="","",X215*0.0155),"")</f>
        <v>0</v>
      </c>
      <c r="AA215" s="65"/>
      <c r="AB215" s="66"/>
      <c r="AC215" s="230" t="s">
        <v>313</v>
      </c>
      <c r="AG215" s="78"/>
      <c r="AJ215" s="82" t="s">
        <v>71</v>
      </c>
      <c r="AK215" s="82">
        <v>1</v>
      </c>
      <c r="BB215" s="231" t="s">
        <v>1</v>
      </c>
      <c r="BM215" s="78">
        <f t="shared" ref="BM215:BM220" si="20">IFERROR(X215*I215,"0")</f>
        <v>0</v>
      </c>
      <c r="BN215" s="78">
        <f t="shared" ref="BN215:BN220" si="21">IFERROR(Y215*I215,"0")</f>
        <v>0</v>
      </c>
      <c r="BO215" s="78">
        <f t="shared" ref="BO215:BO220" si="22">IFERROR(X215/J215,"0")</f>
        <v>0</v>
      </c>
      <c r="BP215" s="78">
        <f t="shared" ref="BP215:BP220" si="23">IFERROR(Y215/J215,"0")</f>
        <v>0</v>
      </c>
    </row>
    <row r="216" spans="1:68" ht="27" customHeight="1" x14ac:dyDescent="0.25">
      <c r="A216" s="60" t="s">
        <v>314</v>
      </c>
      <c r="B216" s="60" t="s">
        <v>315</v>
      </c>
      <c r="C216" s="34">
        <v>4301070997</v>
      </c>
      <c r="D216" s="345">
        <v>4607111038586</v>
      </c>
      <c r="E216" s="346"/>
      <c r="F216" s="59">
        <v>0.7</v>
      </c>
      <c r="G216" s="35">
        <v>8</v>
      </c>
      <c r="H216" s="59">
        <v>5.6</v>
      </c>
      <c r="I216" s="59">
        <v>5.83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313</v>
      </c>
      <c r="AG216" s="78"/>
      <c r="AJ216" s="82" t="s">
        <v>71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316</v>
      </c>
      <c r="B217" s="60" t="s">
        <v>317</v>
      </c>
      <c r="C217" s="34">
        <v>4301070962</v>
      </c>
      <c r="D217" s="345">
        <v>4607111038609</v>
      </c>
      <c r="E217" s="346"/>
      <c r="F217" s="59">
        <v>0.4</v>
      </c>
      <c r="G217" s="35">
        <v>16</v>
      </c>
      <c r="H217" s="59">
        <v>6.4</v>
      </c>
      <c r="I217" s="59">
        <v>6.71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318</v>
      </c>
      <c r="AG217" s="78"/>
      <c r="AJ217" s="82" t="s">
        <v>71</v>
      </c>
      <c r="AK217" s="82">
        <v>1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t="27" customHeight="1" x14ac:dyDescent="0.25">
      <c r="A218" s="60" t="s">
        <v>319</v>
      </c>
      <c r="B218" s="60" t="s">
        <v>320</v>
      </c>
      <c r="C218" s="34">
        <v>4301070963</v>
      </c>
      <c r="D218" s="345">
        <v>4607111038630</v>
      </c>
      <c r="E218" s="346"/>
      <c r="F218" s="59">
        <v>0.7</v>
      </c>
      <c r="G218" s="35">
        <v>8</v>
      </c>
      <c r="H218" s="59">
        <v>5.6</v>
      </c>
      <c r="I218" s="59">
        <v>5.87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318</v>
      </c>
      <c r="AG218" s="78"/>
      <c r="AJ218" s="82" t="s">
        <v>71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321</v>
      </c>
      <c r="B219" s="60" t="s">
        <v>322</v>
      </c>
      <c r="C219" s="34">
        <v>4301070959</v>
      </c>
      <c r="D219" s="345">
        <v>4607111038616</v>
      </c>
      <c r="E219" s="346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313</v>
      </c>
      <c r="AG219" s="78"/>
      <c r="AJ219" s="82" t="s">
        <v>71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323</v>
      </c>
      <c r="B220" s="60" t="s">
        <v>324</v>
      </c>
      <c r="C220" s="34">
        <v>4301070960</v>
      </c>
      <c r="D220" s="345">
        <v>4607111038623</v>
      </c>
      <c r="E220" s="346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313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x14ac:dyDescent="0.2">
      <c r="A221" s="347"/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9"/>
      <c r="P221" s="340" t="s">
        <v>72</v>
      </c>
      <c r="Q221" s="341"/>
      <c r="R221" s="341"/>
      <c r="S221" s="341"/>
      <c r="T221" s="341"/>
      <c r="U221" s="341"/>
      <c r="V221" s="342"/>
      <c r="W221" s="40" t="s">
        <v>69</v>
      </c>
      <c r="X221" s="41">
        <f>IFERROR(SUM(X215:X220),"0")</f>
        <v>0</v>
      </c>
      <c r="Y221" s="41">
        <f>IFERROR(SUM(Y215:Y220),"0")</f>
        <v>0</v>
      </c>
      <c r="Z221" s="41">
        <f>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348"/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9"/>
      <c r="P222" s="340" t="s">
        <v>72</v>
      </c>
      <c r="Q222" s="341"/>
      <c r="R222" s="341"/>
      <c r="S222" s="341"/>
      <c r="T222" s="341"/>
      <c r="U222" s="341"/>
      <c r="V222" s="342"/>
      <c r="W222" s="40" t="s">
        <v>73</v>
      </c>
      <c r="X222" s="41">
        <f>IFERROR(SUMPRODUCT(X215:X220*H215:H220),"0")</f>
        <v>0</v>
      </c>
      <c r="Y222" s="41">
        <f>IFERROR(SUMPRODUCT(Y215:Y220*H215:H220),"0")</f>
        <v>0</v>
      </c>
      <c r="Z222" s="40"/>
      <c r="AA222" s="64"/>
      <c r="AB222" s="64"/>
      <c r="AC222" s="64"/>
    </row>
    <row r="223" spans="1:68" ht="16.5" customHeight="1" x14ac:dyDescent="0.25">
      <c r="A223" s="364" t="s">
        <v>325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2"/>
      <c r="AB223" s="62"/>
      <c r="AC223" s="62"/>
    </row>
    <row r="224" spans="1:68" ht="14.25" customHeight="1" x14ac:dyDescent="0.25">
      <c r="A224" s="354" t="s">
        <v>63</v>
      </c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  <c r="Y224" s="348"/>
      <c r="Z224" s="348"/>
      <c r="AA224" s="63"/>
      <c r="AB224" s="63"/>
      <c r="AC224" s="63"/>
    </row>
    <row r="225" spans="1:68" ht="27" customHeight="1" x14ac:dyDescent="0.25">
      <c r="A225" s="60" t="s">
        <v>326</v>
      </c>
      <c r="B225" s="60" t="s">
        <v>327</v>
      </c>
      <c r="C225" s="34">
        <v>4301070917</v>
      </c>
      <c r="D225" s="345">
        <v>4607111035912</v>
      </c>
      <c r="E225" s="346"/>
      <c r="F225" s="59">
        <v>0.43</v>
      </c>
      <c r="G225" s="35">
        <v>16</v>
      </c>
      <c r="H225" s="59">
        <v>6.88</v>
      </c>
      <c r="I225" s="59">
        <v>7.19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328</v>
      </c>
      <c r="AG225" s="78"/>
      <c r="AJ225" s="82" t="s">
        <v>71</v>
      </c>
      <c r="AK225" s="82">
        <v>1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t="27" customHeight="1" x14ac:dyDescent="0.25">
      <c r="A226" s="60" t="s">
        <v>329</v>
      </c>
      <c r="B226" s="60" t="s">
        <v>330</v>
      </c>
      <c r="C226" s="34">
        <v>4301070920</v>
      </c>
      <c r="D226" s="345">
        <v>4607111035929</v>
      </c>
      <c r="E226" s="346"/>
      <c r="F226" s="59">
        <v>0.9</v>
      </c>
      <c r="G226" s="35">
        <v>8</v>
      </c>
      <c r="H226" s="59">
        <v>7.2</v>
      </c>
      <c r="I226" s="59">
        <v>7.47</v>
      </c>
      <c r="J226" s="35">
        <v>84</v>
      </c>
      <c r="K226" s="35" t="s">
        <v>66</v>
      </c>
      <c r="L226" s="35" t="s">
        <v>67</v>
      </c>
      <c r="M226" s="36" t="s">
        <v>68</v>
      </c>
      <c r="N226" s="36"/>
      <c r="O226" s="35">
        <v>180</v>
      </c>
      <c r="P226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7"/>
      <c r="V226" s="37"/>
      <c r="W226" s="38" t="s">
        <v>69</v>
      </c>
      <c r="X226" s="56">
        <v>0</v>
      </c>
      <c r="Y226" s="53">
        <f>IFERROR(IF(X226="","",X226),"")</f>
        <v>0</v>
      </c>
      <c r="Z226" s="39">
        <f>IFERROR(IF(X226="","",X226*0.0155),"")</f>
        <v>0</v>
      </c>
      <c r="AA226" s="65"/>
      <c r="AB226" s="66"/>
      <c r="AC226" s="244" t="s">
        <v>328</v>
      </c>
      <c r="AG226" s="78"/>
      <c r="AJ226" s="82" t="s">
        <v>71</v>
      </c>
      <c r="AK226" s="82">
        <v>1</v>
      </c>
      <c r="BB226" s="245" t="s">
        <v>1</v>
      </c>
      <c r="BM226" s="78">
        <f>IFERROR(X226*I226,"0")</f>
        <v>0</v>
      </c>
      <c r="BN226" s="78">
        <f>IFERROR(Y226*I226,"0")</f>
        <v>0</v>
      </c>
      <c r="BO226" s="78">
        <f>IFERROR(X226/J226,"0")</f>
        <v>0</v>
      </c>
      <c r="BP226" s="78">
        <f>IFERROR(Y226/J226,"0")</f>
        <v>0</v>
      </c>
    </row>
    <row r="227" spans="1:68" ht="27" customHeight="1" x14ac:dyDescent="0.25">
      <c r="A227" s="60" t="s">
        <v>331</v>
      </c>
      <c r="B227" s="60" t="s">
        <v>332</v>
      </c>
      <c r="C227" s="34">
        <v>4301070915</v>
      </c>
      <c r="D227" s="345">
        <v>4607111035882</v>
      </c>
      <c r="E227" s="346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46" t="s">
        <v>333</v>
      </c>
      <c r="AG227" s="78"/>
      <c r="AJ227" s="82" t="s">
        <v>71</v>
      </c>
      <c r="AK227" s="82">
        <v>1</v>
      </c>
      <c r="BB227" s="247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334</v>
      </c>
      <c r="B228" s="60" t="s">
        <v>335</v>
      </c>
      <c r="C228" s="34">
        <v>4301070921</v>
      </c>
      <c r="D228" s="345">
        <v>4607111035905</v>
      </c>
      <c r="E228" s="346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7"/>
      <c r="V228" s="37"/>
      <c r="W228" s="38" t="s">
        <v>69</v>
      </c>
      <c r="X228" s="56">
        <v>12</v>
      </c>
      <c r="Y228" s="53">
        <f>IFERROR(IF(X228="","",X228),"")</f>
        <v>12</v>
      </c>
      <c r="Z228" s="39">
        <f>IFERROR(IF(X228="","",X228*0.0155),"")</f>
        <v>0.186</v>
      </c>
      <c r="AA228" s="65"/>
      <c r="AB228" s="66"/>
      <c r="AC228" s="248" t="s">
        <v>333</v>
      </c>
      <c r="AG228" s="78"/>
      <c r="AJ228" s="82" t="s">
        <v>71</v>
      </c>
      <c r="AK228" s="82">
        <v>1</v>
      </c>
      <c r="BB228" s="249" t="s">
        <v>1</v>
      </c>
      <c r="BM228" s="78">
        <f>IFERROR(X228*I228,"0")</f>
        <v>89.64</v>
      </c>
      <c r="BN228" s="78">
        <f>IFERROR(Y228*I228,"0")</f>
        <v>89.64</v>
      </c>
      <c r="BO228" s="78">
        <f>IFERROR(X228/J228,"0")</f>
        <v>0.14285714285714285</v>
      </c>
      <c r="BP228" s="78">
        <f>IFERROR(Y228/J228,"0")</f>
        <v>0.14285714285714285</v>
      </c>
    </row>
    <row r="229" spans="1:68" x14ac:dyDescent="0.2">
      <c r="A229" s="347"/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9"/>
      <c r="P229" s="340" t="s">
        <v>72</v>
      </c>
      <c r="Q229" s="341"/>
      <c r="R229" s="341"/>
      <c r="S229" s="341"/>
      <c r="T229" s="341"/>
      <c r="U229" s="341"/>
      <c r="V229" s="342"/>
      <c r="W229" s="40" t="s">
        <v>69</v>
      </c>
      <c r="X229" s="41">
        <f>IFERROR(SUM(X225:X228),"0")</f>
        <v>12</v>
      </c>
      <c r="Y229" s="41">
        <f>IFERROR(SUM(Y225:Y228),"0")</f>
        <v>12</v>
      </c>
      <c r="Z229" s="41">
        <f>IFERROR(IF(Z225="",0,Z225),"0")+IFERROR(IF(Z226="",0,Z226),"0")+IFERROR(IF(Z227="",0,Z227),"0")+IFERROR(IF(Z228="",0,Z228),"0")</f>
        <v>0.186</v>
      </c>
      <c r="AA229" s="64"/>
      <c r="AB229" s="64"/>
      <c r="AC229" s="64"/>
    </row>
    <row r="230" spans="1:68" x14ac:dyDescent="0.2">
      <c r="A230" s="34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49"/>
      <c r="P230" s="340" t="s">
        <v>72</v>
      </c>
      <c r="Q230" s="341"/>
      <c r="R230" s="341"/>
      <c r="S230" s="341"/>
      <c r="T230" s="341"/>
      <c r="U230" s="341"/>
      <c r="V230" s="342"/>
      <c r="W230" s="40" t="s">
        <v>73</v>
      </c>
      <c r="X230" s="41">
        <f>IFERROR(SUMPRODUCT(X225:X228*H225:H228),"0")</f>
        <v>86.4</v>
      </c>
      <c r="Y230" s="41">
        <f>IFERROR(SUMPRODUCT(Y225:Y228*H225:H228),"0")</f>
        <v>86.4</v>
      </c>
      <c r="Z230" s="40"/>
      <c r="AA230" s="64"/>
      <c r="AB230" s="64"/>
      <c r="AC230" s="64"/>
    </row>
    <row r="231" spans="1:68" ht="16.5" customHeight="1" x14ac:dyDescent="0.25">
      <c r="A231" s="364" t="s">
        <v>336</v>
      </c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48"/>
      <c r="P231" s="348"/>
      <c r="Q231" s="348"/>
      <c r="R231" s="348"/>
      <c r="S231" s="348"/>
      <c r="T231" s="348"/>
      <c r="U231" s="348"/>
      <c r="V231" s="348"/>
      <c r="W231" s="348"/>
      <c r="X231" s="348"/>
      <c r="Y231" s="348"/>
      <c r="Z231" s="348"/>
      <c r="AA231" s="62"/>
      <c r="AB231" s="62"/>
      <c r="AC231" s="62"/>
    </row>
    <row r="232" spans="1:68" ht="14.25" customHeight="1" x14ac:dyDescent="0.25">
      <c r="A232" s="354" t="s">
        <v>63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63"/>
      <c r="AB232" s="63"/>
      <c r="AC232" s="63"/>
    </row>
    <row r="233" spans="1:68" ht="27" customHeight="1" x14ac:dyDescent="0.25">
      <c r="A233" s="60" t="s">
        <v>337</v>
      </c>
      <c r="B233" s="60" t="s">
        <v>338</v>
      </c>
      <c r="C233" s="34">
        <v>4301071097</v>
      </c>
      <c r="D233" s="345">
        <v>4620207491096</v>
      </c>
      <c r="E233" s="346"/>
      <c r="F233" s="59">
        <v>1</v>
      </c>
      <c r="G233" s="35">
        <v>5</v>
      </c>
      <c r="H233" s="59">
        <v>5</v>
      </c>
      <c r="I233" s="59">
        <v>5.23</v>
      </c>
      <c r="J233" s="35">
        <v>84</v>
      </c>
      <c r="K233" s="35" t="s">
        <v>66</v>
      </c>
      <c r="L233" s="35" t="s">
        <v>67</v>
      </c>
      <c r="M233" s="36" t="s">
        <v>68</v>
      </c>
      <c r="N233" s="36"/>
      <c r="O233" s="35">
        <v>180</v>
      </c>
      <c r="P233" s="456" t="s">
        <v>339</v>
      </c>
      <c r="Q233" s="333"/>
      <c r="R233" s="333"/>
      <c r="S233" s="333"/>
      <c r="T233" s="334"/>
      <c r="U233" s="37"/>
      <c r="V233" s="37"/>
      <c r="W233" s="38" t="s">
        <v>69</v>
      </c>
      <c r="X233" s="56">
        <v>0</v>
      </c>
      <c r="Y233" s="53">
        <f>IFERROR(IF(X233="","",X233),"")</f>
        <v>0</v>
      </c>
      <c r="Z233" s="39">
        <f>IFERROR(IF(X233="","",X233*0.0155),"")</f>
        <v>0</v>
      </c>
      <c r="AA233" s="65"/>
      <c r="AB233" s="66"/>
      <c r="AC233" s="250" t="s">
        <v>340</v>
      </c>
      <c r="AG233" s="78"/>
      <c r="AJ233" s="82" t="s">
        <v>71</v>
      </c>
      <c r="AK233" s="82">
        <v>1</v>
      </c>
      <c r="BB233" s="251" t="s">
        <v>1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x14ac:dyDescent="0.2">
      <c r="A234" s="347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9"/>
      <c r="P234" s="340" t="s">
        <v>72</v>
      </c>
      <c r="Q234" s="341"/>
      <c r="R234" s="341"/>
      <c r="S234" s="341"/>
      <c r="T234" s="341"/>
      <c r="U234" s="341"/>
      <c r="V234" s="342"/>
      <c r="W234" s="40" t="s">
        <v>69</v>
      </c>
      <c r="X234" s="41">
        <f>IFERROR(SUM(X233:X233),"0")</f>
        <v>0</v>
      </c>
      <c r="Y234" s="41">
        <f>IFERROR(SUM(Y233:Y233),"0")</f>
        <v>0</v>
      </c>
      <c r="Z234" s="41">
        <f>IFERROR(IF(Z233="",0,Z233),"0")</f>
        <v>0</v>
      </c>
      <c r="AA234" s="64"/>
      <c r="AB234" s="64"/>
      <c r="AC234" s="64"/>
    </row>
    <row r="235" spans="1:68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9"/>
      <c r="P235" s="340" t="s">
        <v>72</v>
      </c>
      <c r="Q235" s="341"/>
      <c r="R235" s="341"/>
      <c r="S235" s="341"/>
      <c r="T235" s="341"/>
      <c r="U235" s="341"/>
      <c r="V235" s="342"/>
      <c r="W235" s="40" t="s">
        <v>73</v>
      </c>
      <c r="X235" s="41">
        <f>IFERROR(SUMPRODUCT(X233:X233*H233:H233),"0")</f>
        <v>0</v>
      </c>
      <c r="Y235" s="41">
        <f>IFERROR(SUMPRODUCT(Y233:Y233*H233:H233),"0")</f>
        <v>0</v>
      </c>
      <c r="Z235" s="40"/>
      <c r="AA235" s="64"/>
      <c r="AB235" s="64"/>
      <c r="AC235" s="64"/>
    </row>
    <row r="236" spans="1:68" ht="16.5" customHeight="1" x14ac:dyDescent="0.25">
      <c r="A236" s="364" t="s">
        <v>341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48"/>
      <c r="Z236" s="348"/>
      <c r="AA236" s="62"/>
      <c r="AB236" s="62"/>
      <c r="AC236" s="62"/>
    </row>
    <row r="237" spans="1:68" ht="14.25" customHeight="1" x14ac:dyDescent="0.25">
      <c r="A237" s="354" t="s">
        <v>63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63"/>
      <c r="AB237" s="63"/>
      <c r="AC237" s="63"/>
    </row>
    <row r="238" spans="1:68" ht="27" customHeight="1" x14ac:dyDescent="0.25">
      <c r="A238" s="60" t="s">
        <v>342</v>
      </c>
      <c r="B238" s="60" t="s">
        <v>343</v>
      </c>
      <c r="C238" s="34">
        <v>4301071093</v>
      </c>
      <c r="D238" s="345">
        <v>4620207490709</v>
      </c>
      <c r="E238" s="346"/>
      <c r="F238" s="59">
        <v>0.65</v>
      </c>
      <c r="G238" s="35">
        <v>8</v>
      </c>
      <c r="H238" s="59">
        <v>5.2</v>
      </c>
      <c r="I238" s="59">
        <v>5.47</v>
      </c>
      <c r="J238" s="35">
        <v>84</v>
      </c>
      <c r="K238" s="35" t="s">
        <v>66</v>
      </c>
      <c r="L238" s="35" t="s">
        <v>67</v>
      </c>
      <c r="M238" s="36" t="s">
        <v>68</v>
      </c>
      <c r="N238" s="36"/>
      <c r="O238" s="35">
        <v>180</v>
      </c>
      <c r="P238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7"/>
      <c r="V238" s="37"/>
      <c r="W238" s="38" t="s">
        <v>69</v>
      </c>
      <c r="X238" s="56">
        <v>0</v>
      </c>
      <c r="Y238" s="53">
        <f>IFERROR(IF(X238="","",X238),"")</f>
        <v>0</v>
      </c>
      <c r="Z238" s="39">
        <f>IFERROR(IF(X238="","",X238*0.0155),"")</f>
        <v>0</v>
      </c>
      <c r="AA238" s="65"/>
      <c r="AB238" s="66"/>
      <c r="AC238" s="252" t="s">
        <v>344</v>
      </c>
      <c r="AG238" s="78"/>
      <c r="AJ238" s="82" t="s">
        <v>71</v>
      </c>
      <c r="AK238" s="82">
        <v>1</v>
      </c>
      <c r="BB238" s="253" t="s">
        <v>1</v>
      </c>
      <c r="BM238" s="78">
        <f>IFERROR(X238*I238,"0")</f>
        <v>0</v>
      </c>
      <c r="BN238" s="78">
        <f>IFERROR(Y238*I238,"0")</f>
        <v>0</v>
      </c>
      <c r="BO238" s="78">
        <f>IFERROR(X238/J238,"0")</f>
        <v>0</v>
      </c>
      <c r="BP238" s="78">
        <f>IFERROR(Y238/J238,"0")</f>
        <v>0</v>
      </c>
    </row>
    <row r="239" spans="1:68" x14ac:dyDescent="0.2">
      <c r="A239" s="347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9"/>
      <c r="P239" s="340" t="s">
        <v>72</v>
      </c>
      <c r="Q239" s="341"/>
      <c r="R239" s="341"/>
      <c r="S239" s="341"/>
      <c r="T239" s="341"/>
      <c r="U239" s="341"/>
      <c r="V239" s="342"/>
      <c r="W239" s="40" t="s">
        <v>69</v>
      </c>
      <c r="X239" s="41">
        <f>IFERROR(SUM(X238:X238),"0")</f>
        <v>0</v>
      </c>
      <c r="Y239" s="41">
        <f>IFERROR(SUM(Y238:Y238),"0")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348"/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9"/>
      <c r="P240" s="340" t="s">
        <v>72</v>
      </c>
      <c r="Q240" s="341"/>
      <c r="R240" s="341"/>
      <c r="S240" s="341"/>
      <c r="T240" s="341"/>
      <c r="U240" s="341"/>
      <c r="V240" s="342"/>
      <c r="W240" s="40" t="s">
        <v>73</v>
      </c>
      <c r="X240" s="41">
        <f>IFERROR(SUMPRODUCT(X238:X238*H238:H238),"0")</f>
        <v>0</v>
      </c>
      <c r="Y240" s="41">
        <f>IFERROR(SUMPRODUCT(Y238:Y238*H238:H238),"0")</f>
        <v>0</v>
      </c>
      <c r="Z240" s="40"/>
      <c r="AA240" s="64"/>
      <c r="AB240" s="64"/>
      <c r="AC240" s="64"/>
    </row>
    <row r="241" spans="1:68" ht="14.25" customHeight="1" x14ac:dyDescent="0.25">
      <c r="A241" s="354" t="s">
        <v>130</v>
      </c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  <c r="Y241" s="348"/>
      <c r="Z241" s="348"/>
      <c r="AA241" s="63"/>
      <c r="AB241" s="63"/>
      <c r="AC241" s="63"/>
    </row>
    <row r="242" spans="1:68" ht="27" customHeight="1" x14ac:dyDescent="0.25">
      <c r="A242" s="60" t="s">
        <v>345</v>
      </c>
      <c r="B242" s="60" t="s">
        <v>346</v>
      </c>
      <c r="C242" s="34">
        <v>4301135692</v>
      </c>
      <c r="D242" s="345">
        <v>4620207490570</v>
      </c>
      <c r="E242" s="346"/>
      <c r="F242" s="59">
        <v>0.2</v>
      </c>
      <c r="G242" s="35">
        <v>12</v>
      </c>
      <c r="H242" s="59">
        <v>2.4</v>
      </c>
      <c r="I242" s="59">
        <v>3.1036000000000001</v>
      </c>
      <c r="J242" s="35">
        <v>70</v>
      </c>
      <c r="K242" s="35" t="s">
        <v>79</v>
      </c>
      <c r="L242" s="35" t="s">
        <v>67</v>
      </c>
      <c r="M242" s="36" t="s">
        <v>68</v>
      </c>
      <c r="N242" s="36"/>
      <c r="O242" s="35">
        <v>180</v>
      </c>
      <c r="P24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IFERROR(IF(X242="","",X242*0.01788),"")</f>
        <v>0</v>
      </c>
      <c r="AA242" s="65"/>
      <c r="AB242" s="66"/>
      <c r="AC242" s="254" t="s">
        <v>347</v>
      </c>
      <c r="AG242" s="78"/>
      <c r="AJ242" s="82" t="s">
        <v>71</v>
      </c>
      <c r="AK242" s="82">
        <v>1</v>
      </c>
      <c r="BB242" s="255" t="s">
        <v>81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t="27" customHeight="1" x14ac:dyDescent="0.25">
      <c r="A243" s="60" t="s">
        <v>348</v>
      </c>
      <c r="B243" s="60" t="s">
        <v>349</v>
      </c>
      <c r="C243" s="34">
        <v>4301135691</v>
      </c>
      <c r="D243" s="345">
        <v>4620207490549</v>
      </c>
      <c r="E243" s="346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79</v>
      </c>
      <c r="L243" s="35" t="s">
        <v>67</v>
      </c>
      <c r="M243" s="36" t="s">
        <v>68</v>
      </c>
      <c r="N243" s="36"/>
      <c r="O243" s="35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7"/>
      <c r="V243" s="37"/>
      <c r="W243" s="38" t="s">
        <v>69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347</v>
      </c>
      <c r="AG243" s="78"/>
      <c r="AJ243" s="82" t="s">
        <v>71</v>
      </c>
      <c r="AK243" s="82">
        <v>1</v>
      </c>
      <c r="BB243" s="257" t="s">
        <v>81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customHeight="1" x14ac:dyDescent="0.25">
      <c r="A244" s="60" t="s">
        <v>350</v>
      </c>
      <c r="B244" s="60" t="s">
        <v>351</v>
      </c>
      <c r="C244" s="34">
        <v>4301135694</v>
      </c>
      <c r="D244" s="345">
        <v>4620207490501</v>
      </c>
      <c r="E244" s="346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79</v>
      </c>
      <c r="L244" s="35" t="s">
        <v>67</v>
      </c>
      <c r="M244" s="36" t="s">
        <v>68</v>
      </c>
      <c r="N244" s="36"/>
      <c r="O244" s="35">
        <v>180</v>
      </c>
      <c r="P244" s="3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7"/>
      <c r="V244" s="37"/>
      <c r="W244" s="38" t="s">
        <v>69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347</v>
      </c>
      <c r="AG244" s="78"/>
      <c r="AJ244" s="82" t="s">
        <v>71</v>
      </c>
      <c r="AK244" s="82">
        <v>1</v>
      </c>
      <c r="BB244" s="259" t="s">
        <v>81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x14ac:dyDescent="0.2">
      <c r="A245" s="347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9"/>
      <c r="P245" s="340" t="s">
        <v>72</v>
      </c>
      <c r="Q245" s="341"/>
      <c r="R245" s="341"/>
      <c r="S245" s="341"/>
      <c r="T245" s="341"/>
      <c r="U245" s="341"/>
      <c r="V245" s="342"/>
      <c r="W245" s="40" t="s">
        <v>69</v>
      </c>
      <c r="X245" s="41">
        <f>IFERROR(SUM(X242:X244),"0")</f>
        <v>0</v>
      </c>
      <c r="Y245" s="41">
        <f>IFERROR(SUM(Y242:Y244),"0")</f>
        <v>0</v>
      </c>
      <c r="Z245" s="41">
        <f>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49"/>
      <c r="P246" s="340" t="s">
        <v>72</v>
      </c>
      <c r="Q246" s="341"/>
      <c r="R246" s="341"/>
      <c r="S246" s="341"/>
      <c r="T246" s="341"/>
      <c r="U246" s="341"/>
      <c r="V246" s="342"/>
      <c r="W246" s="40" t="s">
        <v>73</v>
      </c>
      <c r="X246" s="41">
        <f>IFERROR(SUMPRODUCT(X242:X244*H242:H244),"0")</f>
        <v>0</v>
      </c>
      <c r="Y246" s="41">
        <f>IFERROR(SUMPRODUCT(Y242:Y244*H242:H244),"0")</f>
        <v>0</v>
      </c>
      <c r="Z246" s="40"/>
      <c r="AA246" s="64"/>
      <c r="AB246" s="64"/>
      <c r="AC246" s="64"/>
    </row>
    <row r="247" spans="1:68" ht="16.5" customHeight="1" x14ac:dyDescent="0.25">
      <c r="A247" s="364" t="s">
        <v>352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48"/>
      <c r="Z247" s="348"/>
      <c r="AA247" s="62"/>
      <c r="AB247" s="62"/>
      <c r="AC247" s="62"/>
    </row>
    <row r="248" spans="1:68" ht="14.25" customHeight="1" x14ac:dyDescent="0.25">
      <c r="A248" s="354" t="s">
        <v>63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63"/>
      <c r="AB248" s="63"/>
      <c r="AC248" s="63"/>
    </row>
    <row r="249" spans="1:68" ht="16.5" customHeight="1" x14ac:dyDescent="0.25">
      <c r="A249" s="60" t="s">
        <v>353</v>
      </c>
      <c r="B249" s="60" t="s">
        <v>354</v>
      </c>
      <c r="C249" s="34">
        <v>4301071063</v>
      </c>
      <c r="D249" s="345">
        <v>4607111039019</v>
      </c>
      <c r="E249" s="346"/>
      <c r="F249" s="59">
        <v>0.43</v>
      </c>
      <c r="G249" s="35">
        <v>16</v>
      </c>
      <c r="H249" s="59">
        <v>6.88</v>
      </c>
      <c r="I249" s="59">
        <v>7.2060000000000004</v>
      </c>
      <c r="J249" s="35">
        <v>84</v>
      </c>
      <c r="K249" s="35" t="s">
        <v>66</v>
      </c>
      <c r="L249" s="35" t="s">
        <v>67</v>
      </c>
      <c r="M249" s="36" t="s">
        <v>68</v>
      </c>
      <c r="N249" s="36"/>
      <c r="O249" s="35">
        <v>180</v>
      </c>
      <c r="P249" s="35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7"/>
      <c r="V249" s="37"/>
      <c r="W249" s="38" t="s">
        <v>69</v>
      </c>
      <c r="X249" s="56">
        <v>0</v>
      </c>
      <c r="Y249" s="53">
        <f>IFERROR(IF(X249="","",X249),"")</f>
        <v>0</v>
      </c>
      <c r="Z249" s="39">
        <f>IFERROR(IF(X249="","",X249*0.0155),"")</f>
        <v>0</v>
      </c>
      <c r="AA249" s="65"/>
      <c r="AB249" s="66"/>
      <c r="AC249" s="260" t="s">
        <v>355</v>
      </c>
      <c r="AG249" s="78"/>
      <c r="AJ249" s="82" t="s">
        <v>71</v>
      </c>
      <c r="AK249" s="82">
        <v>1</v>
      </c>
      <c r="BB249" s="261" t="s">
        <v>1</v>
      </c>
      <c r="BM249" s="78">
        <f>IFERROR(X249*I249,"0")</f>
        <v>0</v>
      </c>
      <c r="BN249" s="78">
        <f>IFERROR(Y249*I249,"0")</f>
        <v>0</v>
      </c>
      <c r="BO249" s="78">
        <f>IFERROR(X249/J249,"0")</f>
        <v>0</v>
      </c>
      <c r="BP249" s="78">
        <f>IFERROR(Y249/J249,"0")</f>
        <v>0</v>
      </c>
    </row>
    <row r="250" spans="1:68" ht="16.5" customHeight="1" x14ac:dyDescent="0.25">
      <c r="A250" s="60" t="s">
        <v>356</v>
      </c>
      <c r="B250" s="60" t="s">
        <v>357</v>
      </c>
      <c r="C250" s="34">
        <v>4301071000</v>
      </c>
      <c r="D250" s="345">
        <v>4607111038708</v>
      </c>
      <c r="E250" s="346"/>
      <c r="F250" s="59">
        <v>0.8</v>
      </c>
      <c r="G250" s="35">
        <v>8</v>
      </c>
      <c r="H250" s="59">
        <v>6.4</v>
      </c>
      <c r="I250" s="59">
        <v>6.67</v>
      </c>
      <c r="J250" s="35">
        <v>84</v>
      </c>
      <c r="K250" s="35" t="s">
        <v>66</v>
      </c>
      <c r="L250" s="35" t="s">
        <v>67</v>
      </c>
      <c r="M250" s="36" t="s">
        <v>68</v>
      </c>
      <c r="N250" s="36"/>
      <c r="O250" s="35">
        <v>180</v>
      </c>
      <c r="P250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7"/>
      <c r="V250" s="37"/>
      <c r="W250" s="38" t="s">
        <v>69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355</v>
      </c>
      <c r="AG250" s="78"/>
      <c r="AJ250" s="82" t="s">
        <v>71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x14ac:dyDescent="0.2">
      <c r="A251" s="347"/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9"/>
      <c r="P251" s="340" t="s">
        <v>72</v>
      </c>
      <c r="Q251" s="341"/>
      <c r="R251" s="341"/>
      <c r="S251" s="341"/>
      <c r="T251" s="341"/>
      <c r="U251" s="341"/>
      <c r="V251" s="342"/>
      <c r="W251" s="40" t="s">
        <v>69</v>
      </c>
      <c r="X251" s="41">
        <f>IFERROR(SUM(X249:X250),"0")</f>
        <v>0</v>
      </c>
      <c r="Y251" s="41">
        <f>IFERROR(SUM(Y249:Y250),"0")</f>
        <v>0</v>
      </c>
      <c r="Z251" s="41">
        <f>IFERROR(IF(Z249="",0,Z249),"0")+IFERROR(IF(Z250="",0,Z250),"0")</f>
        <v>0</v>
      </c>
      <c r="AA251" s="64"/>
      <c r="AB251" s="64"/>
      <c r="AC251" s="64"/>
    </row>
    <row r="252" spans="1:68" x14ac:dyDescent="0.2">
      <c r="A252" s="34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9"/>
      <c r="P252" s="340" t="s">
        <v>72</v>
      </c>
      <c r="Q252" s="341"/>
      <c r="R252" s="341"/>
      <c r="S252" s="341"/>
      <c r="T252" s="341"/>
      <c r="U252" s="341"/>
      <c r="V252" s="342"/>
      <c r="W252" s="40" t="s">
        <v>73</v>
      </c>
      <c r="X252" s="41">
        <f>IFERROR(SUMPRODUCT(X249:X250*H249:H250),"0")</f>
        <v>0</v>
      </c>
      <c r="Y252" s="41">
        <f>IFERROR(SUMPRODUCT(Y249:Y250*H249:H250),"0")</f>
        <v>0</v>
      </c>
      <c r="Z252" s="40"/>
      <c r="AA252" s="64"/>
      <c r="AB252" s="64"/>
      <c r="AC252" s="64"/>
    </row>
    <row r="253" spans="1:68" ht="27.75" customHeight="1" x14ac:dyDescent="0.2">
      <c r="A253" s="338" t="s">
        <v>358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39"/>
      <c r="Z253" s="339"/>
      <c r="AA253" s="52"/>
      <c r="AB253" s="52"/>
      <c r="AC253" s="52"/>
    </row>
    <row r="254" spans="1:68" ht="16.5" customHeight="1" x14ac:dyDescent="0.25">
      <c r="A254" s="364" t="s">
        <v>359</v>
      </c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48"/>
      <c r="P254" s="348"/>
      <c r="Q254" s="348"/>
      <c r="R254" s="348"/>
      <c r="S254" s="348"/>
      <c r="T254" s="348"/>
      <c r="U254" s="348"/>
      <c r="V254" s="348"/>
      <c r="W254" s="348"/>
      <c r="X254" s="348"/>
      <c r="Y254" s="348"/>
      <c r="Z254" s="348"/>
      <c r="AA254" s="62"/>
      <c r="AB254" s="62"/>
      <c r="AC254" s="62"/>
    </row>
    <row r="255" spans="1:68" ht="14.25" customHeight="1" x14ac:dyDescent="0.25">
      <c r="A255" s="354" t="s">
        <v>63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63"/>
      <c r="AB255" s="63"/>
      <c r="AC255" s="63"/>
    </row>
    <row r="256" spans="1:68" ht="27" customHeight="1" x14ac:dyDescent="0.25">
      <c r="A256" s="60" t="s">
        <v>360</v>
      </c>
      <c r="B256" s="60" t="s">
        <v>361</v>
      </c>
      <c r="C256" s="34">
        <v>4301071036</v>
      </c>
      <c r="D256" s="345">
        <v>4607111036162</v>
      </c>
      <c r="E256" s="346"/>
      <c r="F256" s="59">
        <v>0.8</v>
      </c>
      <c r="G256" s="35">
        <v>8</v>
      </c>
      <c r="H256" s="59">
        <v>6.4</v>
      </c>
      <c r="I256" s="59">
        <v>6.6811999999999996</v>
      </c>
      <c r="J256" s="35">
        <v>84</v>
      </c>
      <c r="K256" s="35" t="s">
        <v>66</v>
      </c>
      <c r="L256" s="35" t="s">
        <v>67</v>
      </c>
      <c r="M256" s="36" t="s">
        <v>68</v>
      </c>
      <c r="N256" s="36"/>
      <c r="O256" s="35">
        <v>90</v>
      </c>
      <c r="P256" s="4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7"/>
      <c r="V256" s="37"/>
      <c r="W256" s="38" t="s">
        <v>69</v>
      </c>
      <c r="X256" s="56">
        <v>0</v>
      </c>
      <c r="Y256" s="53">
        <f>IFERROR(IF(X256="","",X256),"")</f>
        <v>0</v>
      </c>
      <c r="Z256" s="39">
        <f>IFERROR(IF(X256="","",X256*0.0155),"")</f>
        <v>0</v>
      </c>
      <c r="AA256" s="65"/>
      <c r="AB256" s="66"/>
      <c r="AC256" s="264" t="s">
        <v>362</v>
      </c>
      <c r="AG256" s="78"/>
      <c r="AJ256" s="82" t="s">
        <v>71</v>
      </c>
      <c r="AK256" s="82">
        <v>1</v>
      </c>
      <c r="BB256" s="265" t="s">
        <v>1</v>
      </c>
      <c r="BM256" s="78">
        <f>IFERROR(X256*I256,"0")</f>
        <v>0</v>
      </c>
      <c r="BN256" s="78">
        <f>IFERROR(Y256*I256,"0")</f>
        <v>0</v>
      </c>
      <c r="BO256" s="78">
        <f>IFERROR(X256/J256,"0")</f>
        <v>0</v>
      </c>
      <c r="BP256" s="78">
        <f>IFERROR(Y256/J256,"0")</f>
        <v>0</v>
      </c>
    </row>
    <row r="257" spans="1:68" x14ac:dyDescent="0.2">
      <c r="A257" s="347"/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9"/>
      <c r="P257" s="340" t="s">
        <v>72</v>
      </c>
      <c r="Q257" s="341"/>
      <c r="R257" s="341"/>
      <c r="S257" s="341"/>
      <c r="T257" s="341"/>
      <c r="U257" s="341"/>
      <c r="V257" s="342"/>
      <c r="W257" s="40" t="s">
        <v>69</v>
      </c>
      <c r="X257" s="41">
        <f>IFERROR(SUM(X256:X256),"0")</f>
        <v>0</v>
      </c>
      <c r="Y257" s="41">
        <f>IFERROR(SUM(Y256:Y256),"0")</f>
        <v>0</v>
      </c>
      <c r="Z257" s="41">
        <f>IFERROR(IF(Z256="",0,Z256),"0")</f>
        <v>0</v>
      </c>
      <c r="AA257" s="64"/>
      <c r="AB257" s="64"/>
      <c r="AC257" s="64"/>
    </row>
    <row r="258" spans="1:68" x14ac:dyDescent="0.2">
      <c r="A258" s="34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9"/>
      <c r="P258" s="340" t="s">
        <v>72</v>
      </c>
      <c r="Q258" s="341"/>
      <c r="R258" s="341"/>
      <c r="S258" s="341"/>
      <c r="T258" s="341"/>
      <c r="U258" s="341"/>
      <c r="V258" s="342"/>
      <c r="W258" s="40" t="s">
        <v>73</v>
      </c>
      <c r="X258" s="41">
        <f>IFERROR(SUMPRODUCT(X256:X256*H256:H256),"0")</f>
        <v>0</v>
      </c>
      <c r="Y258" s="41">
        <f>IFERROR(SUMPRODUCT(Y256:Y256*H256:H256),"0")</f>
        <v>0</v>
      </c>
      <c r="Z258" s="40"/>
      <c r="AA258" s="64"/>
      <c r="AB258" s="64"/>
      <c r="AC258" s="64"/>
    </row>
    <row r="259" spans="1:68" ht="27.75" customHeight="1" x14ac:dyDescent="0.2">
      <c r="A259" s="338" t="s">
        <v>363</v>
      </c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  <c r="V259" s="339"/>
      <c r="W259" s="339"/>
      <c r="X259" s="339"/>
      <c r="Y259" s="339"/>
      <c r="Z259" s="339"/>
      <c r="AA259" s="52"/>
      <c r="AB259" s="52"/>
      <c r="AC259" s="52"/>
    </row>
    <row r="260" spans="1:68" ht="16.5" customHeight="1" x14ac:dyDescent="0.25">
      <c r="A260" s="364" t="s">
        <v>364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48"/>
      <c r="Z260" s="348"/>
      <c r="AA260" s="62"/>
      <c r="AB260" s="62"/>
      <c r="AC260" s="62"/>
    </row>
    <row r="261" spans="1:68" ht="14.25" customHeight="1" x14ac:dyDescent="0.25">
      <c r="A261" s="354" t="s">
        <v>63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63"/>
      <c r="AB261" s="63"/>
      <c r="AC261" s="63"/>
    </row>
    <row r="262" spans="1:68" ht="27" customHeight="1" x14ac:dyDescent="0.25">
      <c r="A262" s="60" t="s">
        <v>365</v>
      </c>
      <c r="B262" s="60" t="s">
        <v>366</v>
      </c>
      <c r="C262" s="34">
        <v>4301071029</v>
      </c>
      <c r="D262" s="345">
        <v>4607111035899</v>
      </c>
      <c r="E262" s="346"/>
      <c r="F262" s="59">
        <v>1</v>
      </c>
      <c r="G262" s="35">
        <v>5</v>
      </c>
      <c r="H262" s="59">
        <v>5</v>
      </c>
      <c r="I262" s="59">
        <v>5.2619999999999996</v>
      </c>
      <c r="J262" s="35">
        <v>84</v>
      </c>
      <c r="K262" s="35" t="s">
        <v>66</v>
      </c>
      <c r="L262" s="35" t="s">
        <v>67</v>
      </c>
      <c r="M262" s="36" t="s">
        <v>68</v>
      </c>
      <c r="N262" s="36"/>
      <c r="O262" s="35">
        <v>180</v>
      </c>
      <c r="P262" s="52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7"/>
      <c r="V262" s="37"/>
      <c r="W262" s="38" t="s">
        <v>69</v>
      </c>
      <c r="X262" s="56">
        <v>0</v>
      </c>
      <c r="Y262" s="53">
        <f>IFERROR(IF(X262="","",X262),"")</f>
        <v>0</v>
      </c>
      <c r="Z262" s="39">
        <f>IFERROR(IF(X262="","",X262*0.0155),"")</f>
        <v>0</v>
      </c>
      <c r="AA262" s="65"/>
      <c r="AB262" s="66"/>
      <c r="AC262" s="266" t="s">
        <v>254</v>
      </c>
      <c r="AG262" s="78"/>
      <c r="AJ262" s="82" t="s">
        <v>71</v>
      </c>
      <c r="AK262" s="82">
        <v>1</v>
      </c>
      <c r="BB262" s="267" t="s">
        <v>1</v>
      </c>
      <c r="BM262" s="78">
        <f>IFERROR(X262*I262,"0")</f>
        <v>0</v>
      </c>
      <c r="BN262" s="78">
        <f>IFERROR(Y262*I262,"0")</f>
        <v>0</v>
      </c>
      <c r="BO262" s="78">
        <f>IFERROR(X262/J262,"0")</f>
        <v>0</v>
      </c>
      <c r="BP262" s="78">
        <f>IFERROR(Y262/J262,"0")</f>
        <v>0</v>
      </c>
    </row>
    <row r="263" spans="1:68" ht="27" customHeight="1" x14ac:dyDescent="0.25">
      <c r="A263" s="60" t="s">
        <v>367</v>
      </c>
      <c r="B263" s="60" t="s">
        <v>368</v>
      </c>
      <c r="C263" s="34">
        <v>4301070991</v>
      </c>
      <c r="D263" s="345">
        <v>4607111038180</v>
      </c>
      <c r="E263" s="346"/>
      <c r="F263" s="59">
        <v>0.4</v>
      </c>
      <c r="G263" s="35">
        <v>16</v>
      </c>
      <c r="H263" s="59">
        <v>6.4</v>
      </c>
      <c r="I263" s="59">
        <v>6.71</v>
      </c>
      <c r="J263" s="35">
        <v>84</v>
      </c>
      <c r="K263" s="35" t="s">
        <v>66</v>
      </c>
      <c r="L263" s="35" t="s">
        <v>67</v>
      </c>
      <c r="M263" s="36" t="s">
        <v>68</v>
      </c>
      <c r="N263" s="36"/>
      <c r="O263" s="35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7"/>
      <c r="V263" s="37"/>
      <c r="W263" s="38" t="s">
        <v>69</v>
      </c>
      <c r="X263" s="56">
        <v>0</v>
      </c>
      <c r="Y263" s="53">
        <f>IFERROR(IF(X263="","",X263),"")</f>
        <v>0</v>
      </c>
      <c r="Z263" s="39">
        <f>IFERROR(IF(X263="","",X263*0.0155),"")</f>
        <v>0</v>
      </c>
      <c r="AA263" s="65"/>
      <c r="AB263" s="66"/>
      <c r="AC263" s="268" t="s">
        <v>369</v>
      </c>
      <c r="AG263" s="78"/>
      <c r="AJ263" s="82" t="s">
        <v>71</v>
      </c>
      <c r="AK263" s="82">
        <v>1</v>
      </c>
      <c r="BB263" s="269" t="s">
        <v>1</v>
      </c>
      <c r="BM263" s="78">
        <f>IFERROR(X263*I263,"0")</f>
        <v>0</v>
      </c>
      <c r="BN263" s="78">
        <f>IFERROR(Y263*I263,"0")</f>
        <v>0</v>
      </c>
      <c r="BO263" s="78">
        <f>IFERROR(X263/J263,"0")</f>
        <v>0</v>
      </c>
      <c r="BP263" s="78">
        <f>IFERROR(Y263/J263,"0")</f>
        <v>0</v>
      </c>
    </row>
    <row r="264" spans="1:68" x14ac:dyDescent="0.2">
      <c r="A264" s="347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9"/>
      <c r="P264" s="340" t="s">
        <v>72</v>
      </c>
      <c r="Q264" s="341"/>
      <c r="R264" s="341"/>
      <c r="S264" s="341"/>
      <c r="T264" s="341"/>
      <c r="U264" s="341"/>
      <c r="V264" s="342"/>
      <c r="W264" s="40" t="s">
        <v>69</v>
      </c>
      <c r="X264" s="41">
        <f>IFERROR(SUM(X262:X263),"0")</f>
        <v>0</v>
      </c>
      <c r="Y264" s="41">
        <f>IFERROR(SUM(Y262:Y263),"0")</f>
        <v>0</v>
      </c>
      <c r="Z264" s="41">
        <f>IFERROR(IF(Z262="",0,Z262),"0")+IFERROR(IF(Z263="",0,Z263),"0")</f>
        <v>0</v>
      </c>
      <c r="AA264" s="64"/>
      <c r="AB264" s="64"/>
      <c r="AC264" s="64"/>
    </row>
    <row r="265" spans="1:68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9"/>
      <c r="P265" s="340" t="s">
        <v>72</v>
      </c>
      <c r="Q265" s="341"/>
      <c r="R265" s="341"/>
      <c r="S265" s="341"/>
      <c r="T265" s="341"/>
      <c r="U265" s="341"/>
      <c r="V265" s="342"/>
      <c r="W265" s="40" t="s">
        <v>73</v>
      </c>
      <c r="X265" s="41">
        <f>IFERROR(SUMPRODUCT(X262:X263*H262:H263),"0")</f>
        <v>0</v>
      </c>
      <c r="Y265" s="41">
        <f>IFERROR(SUMPRODUCT(Y262:Y263*H262:H263),"0")</f>
        <v>0</v>
      </c>
      <c r="Z265" s="40"/>
      <c r="AA265" s="64"/>
      <c r="AB265" s="64"/>
      <c r="AC265" s="64"/>
    </row>
    <row r="266" spans="1:68" ht="27.75" customHeight="1" x14ac:dyDescent="0.2">
      <c r="A266" s="338" t="s">
        <v>370</v>
      </c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  <c r="V266" s="339"/>
      <c r="W266" s="339"/>
      <c r="X266" s="339"/>
      <c r="Y266" s="339"/>
      <c r="Z266" s="339"/>
      <c r="AA266" s="52"/>
      <c r="AB266" s="52"/>
      <c r="AC266" s="52"/>
    </row>
    <row r="267" spans="1:68" ht="16.5" customHeight="1" x14ac:dyDescent="0.25">
      <c r="A267" s="364" t="s">
        <v>371</v>
      </c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48"/>
      <c r="P267" s="348"/>
      <c r="Q267" s="348"/>
      <c r="R267" s="348"/>
      <c r="S267" s="348"/>
      <c r="T267" s="348"/>
      <c r="U267" s="348"/>
      <c r="V267" s="348"/>
      <c r="W267" s="348"/>
      <c r="X267" s="348"/>
      <c r="Y267" s="348"/>
      <c r="Z267" s="348"/>
      <c r="AA267" s="62"/>
      <c r="AB267" s="62"/>
      <c r="AC267" s="62"/>
    </row>
    <row r="268" spans="1:68" ht="14.25" customHeight="1" x14ac:dyDescent="0.25">
      <c r="A268" s="354" t="s">
        <v>372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63"/>
      <c r="AB268" s="63"/>
      <c r="AC268" s="63"/>
    </row>
    <row r="269" spans="1:68" ht="27" customHeight="1" x14ac:dyDescent="0.25">
      <c r="A269" s="60" t="s">
        <v>373</v>
      </c>
      <c r="B269" s="60" t="s">
        <v>374</v>
      </c>
      <c r="C269" s="34">
        <v>4301133004</v>
      </c>
      <c r="D269" s="345">
        <v>4607111039774</v>
      </c>
      <c r="E269" s="346"/>
      <c r="F269" s="59">
        <v>0.25</v>
      </c>
      <c r="G269" s="35">
        <v>12</v>
      </c>
      <c r="H269" s="59">
        <v>3</v>
      </c>
      <c r="I269" s="59">
        <v>3.22</v>
      </c>
      <c r="J269" s="35">
        <v>70</v>
      </c>
      <c r="K269" s="35" t="s">
        <v>79</v>
      </c>
      <c r="L269" s="35" t="s">
        <v>67</v>
      </c>
      <c r="M269" s="36" t="s">
        <v>68</v>
      </c>
      <c r="N269" s="36"/>
      <c r="O269" s="35">
        <v>180</v>
      </c>
      <c r="P269" s="4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IFERROR(IF(X269="","",X269*0.01788),"")</f>
        <v>0</v>
      </c>
      <c r="AA269" s="65"/>
      <c r="AB269" s="66"/>
      <c r="AC269" s="270" t="s">
        <v>375</v>
      </c>
      <c r="AG269" s="78"/>
      <c r="AJ269" s="82" t="s">
        <v>71</v>
      </c>
      <c r="AK269" s="82">
        <v>1</v>
      </c>
      <c r="BB269" s="271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x14ac:dyDescent="0.2">
      <c r="A270" s="347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9"/>
      <c r="P270" s="340" t="s">
        <v>72</v>
      </c>
      <c r="Q270" s="341"/>
      <c r="R270" s="341"/>
      <c r="S270" s="341"/>
      <c r="T270" s="341"/>
      <c r="U270" s="341"/>
      <c r="V270" s="342"/>
      <c r="W270" s="40" t="s">
        <v>69</v>
      </c>
      <c r="X270" s="41">
        <f>IFERROR(SUM(X269:X269),"0")</f>
        <v>0</v>
      </c>
      <c r="Y270" s="41">
        <f>IFERROR(SUM(Y269:Y269),"0")</f>
        <v>0</v>
      </c>
      <c r="Z270" s="41">
        <f>IFERROR(IF(Z269="",0,Z269),"0")</f>
        <v>0</v>
      </c>
      <c r="AA270" s="64"/>
      <c r="AB270" s="64"/>
      <c r="AC270" s="64"/>
    </row>
    <row r="271" spans="1:68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49"/>
      <c r="P271" s="340" t="s">
        <v>72</v>
      </c>
      <c r="Q271" s="341"/>
      <c r="R271" s="341"/>
      <c r="S271" s="341"/>
      <c r="T271" s="341"/>
      <c r="U271" s="341"/>
      <c r="V271" s="342"/>
      <c r="W271" s="40" t="s">
        <v>73</v>
      </c>
      <c r="X271" s="41">
        <f>IFERROR(SUMPRODUCT(X269:X269*H269:H269),"0")</f>
        <v>0</v>
      </c>
      <c r="Y271" s="41">
        <f>IFERROR(SUMPRODUCT(Y269:Y269*H269:H269),"0")</f>
        <v>0</v>
      </c>
      <c r="Z271" s="40"/>
      <c r="AA271" s="64"/>
      <c r="AB271" s="64"/>
      <c r="AC271" s="64"/>
    </row>
    <row r="272" spans="1:68" ht="14.25" customHeight="1" x14ac:dyDescent="0.25">
      <c r="A272" s="354" t="s">
        <v>130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48"/>
      <c r="Z272" s="348"/>
      <c r="AA272" s="63"/>
      <c r="AB272" s="63"/>
      <c r="AC272" s="63"/>
    </row>
    <row r="273" spans="1:68" ht="37.5" customHeight="1" x14ac:dyDescent="0.25">
      <c r="A273" s="60" t="s">
        <v>376</v>
      </c>
      <c r="B273" s="60" t="s">
        <v>377</v>
      </c>
      <c r="C273" s="34">
        <v>4301135400</v>
      </c>
      <c r="D273" s="345">
        <v>4607111039361</v>
      </c>
      <c r="E273" s="346"/>
      <c r="F273" s="59">
        <v>0.25</v>
      </c>
      <c r="G273" s="35">
        <v>12</v>
      </c>
      <c r="H273" s="59">
        <v>3</v>
      </c>
      <c r="I273" s="59">
        <v>3.7035999999999998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2" t="s">
        <v>375</v>
      </c>
      <c r="AG273" s="78"/>
      <c r="AJ273" s="82" t="s">
        <v>71</v>
      </c>
      <c r="AK273" s="82">
        <v>1</v>
      </c>
      <c r="BB273" s="273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x14ac:dyDescent="0.2">
      <c r="A274" s="347"/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9"/>
      <c r="P274" s="340" t="s">
        <v>72</v>
      </c>
      <c r="Q274" s="341"/>
      <c r="R274" s="341"/>
      <c r="S274" s="341"/>
      <c r="T274" s="341"/>
      <c r="U274" s="341"/>
      <c r="V274" s="342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34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9"/>
      <c r="P275" s="340" t="s">
        <v>72</v>
      </c>
      <c r="Q275" s="341"/>
      <c r="R275" s="341"/>
      <c r="S275" s="341"/>
      <c r="T275" s="341"/>
      <c r="U275" s="341"/>
      <c r="V275" s="342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27.75" customHeight="1" x14ac:dyDescent="0.2">
      <c r="A276" s="338" t="s">
        <v>239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39"/>
      <c r="Z276" s="339"/>
      <c r="AA276" s="52"/>
      <c r="AB276" s="52"/>
      <c r="AC276" s="52"/>
    </row>
    <row r="277" spans="1:68" ht="16.5" customHeight="1" x14ac:dyDescent="0.25">
      <c r="A277" s="364" t="s">
        <v>239</v>
      </c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48"/>
      <c r="P277" s="348"/>
      <c r="Q277" s="348"/>
      <c r="R277" s="348"/>
      <c r="S277" s="348"/>
      <c r="T277" s="348"/>
      <c r="U277" s="348"/>
      <c r="V277" s="348"/>
      <c r="W277" s="348"/>
      <c r="X277" s="348"/>
      <c r="Y277" s="348"/>
      <c r="Z277" s="348"/>
      <c r="AA277" s="62"/>
      <c r="AB277" s="62"/>
      <c r="AC277" s="62"/>
    </row>
    <row r="278" spans="1:68" ht="14.25" customHeight="1" x14ac:dyDescent="0.25">
      <c r="A278" s="354" t="s">
        <v>63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63"/>
      <c r="AB278" s="63"/>
      <c r="AC278" s="63"/>
    </row>
    <row r="279" spans="1:68" ht="27" customHeight="1" x14ac:dyDescent="0.25">
      <c r="A279" s="60" t="s">
        <v>378</v>
      </c>
      <c r="B279" s="60" t="s">
        <v>379</v>
      </c>
      <c r="C279" s="34">
        <v>4301071014</v>
      </c>
      <c r="D279" s="345">
        <v>4640242181264</v>
      </c>
      <c r="E279" s="346"/>
      <c r="F279" s="59">
        <v>0.7</v>
      </c>
      <c r="G279" s="35">
        <v>10</v>
      </c>
      <c r="H279" s="59">
        <v>7</v>
      </c>
      <c r="I279" s="59">
        <v>7.28</v>
      </c>
      <c r="J279" s="35">
        <v>84</v>
      </c>
      <c r="K279" s="35" t="s">
        <v>66</v>
      </c>
      <c r="L279" s="35" t="s">
        <v>67</v>
      </c>
      <c r="M279" s="36" t="s">
        <v>68</v>
      </c>
      <c r="N279" s="36"/>
      <c r="O279" s="35">
        <v>180</v>
      </c>
      <c r="P279" s="467" t="s">
        <v>380</v>
      </c>
      <c r="Q279" s="333"/>
      <c r="R279" s="333"/>
      <c r="S279" s="333"/>
      <c r="T279" s="334"/>
      <c r="U279" s="37"/>
      <c r="V279" s="37"/>
      <c r="W279" s="38" t="s">
        <v>69</v>
      </c>
      <c r="X279" s="56">
        <v>0</v>
      </c>
      <c r="Y279" s="53">
        <f>IFERROR(IF(X279="","",X279),"")</f>
        <v>0</v>
      </c>
      <c r="Z279" s="39">
        <f>IFERROR(IF(X279="","",X279*0.0155),"")</f>
        <v>0</v>
      </c>
      <c r="AA279" s="65"/>
      <c r="AB279" s="66"/>
      <c r="AC279" s="274" t="s">
        <v>381</v>
      </c>
      <c r="AG279" s="78"/>
      <c r="AJ279" s="82" t="s">
        <v>71</v>
      </c>
      <c r="AK279" s="82">
        <v>1</v>
      </c>
      <c r="BB279" s="275" t="s">
        <v>1</v>
      </c>
      <c r="BM279" s="78">
        <f>IFERROR(X279*I279,"0")</f>
        <v>0</v>
      </c>
      <c r="BN279" s="78">
        <f>IFERROR(Y279*I279,"0")</f>
        <v>0</v>
      </c>
      <c r="BO279" s="78">
        <f>IFERROR(X279/J279,"0")</f>
        <v>0</v>
      </c>
      <c r="BP279" s="78">
        <f>IFERROR(Y279/J279,"0")</f>
        <v>0</v>
      </c>
    </row>
    <row r="280" spans="1:68" ht="27" customHeight="1" x14ac:dyDescent="0.25">
      <c r="A280" s="60" t="s">
        <v>382</v>
      </c>
      <c r="B280" s="60" t="s">
        <v>383</v>
      </c>
      <c r="C280" s="34">
        <v>4301071021</v>
      </c>
      <c r="D280" s="345">
        <v>4640242181325</v>
      </c>
      <c r="E280" s="346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66</v>
      </c>
      <c r="L280" s="35" t="s">
        <v>67</v>
      </c>
      <c r="M280" s="36" t="s">
        <v>68</v>
      </c>
      <c r="N280" s="36"/>
      <c r="O280" s="35">
        <v>180</v>
      </c>
      <c r="P280" s="418" t="s">
        <v>384</v>
      </c>
      <c r="Q280" s="333"/>
      <c r="R280" s="333"/>
      <c r="S280" s="333"/>
      <c r="T280" s="334"/>
      <c r="U280" s="37"/>
      <c r="V280" s="37"/>
      <c r="W280" s="38" t="s">
        <v>69</v>
      </c>
      <c r="X280" s="56">
        <v>0</v>
      </c>
      <c r="Y280" s="53">
        <f>IFERROR(IF(X280="","",X280),"")</f>
        <v>0</v>
      </c>
      <c r="Z280" s="39">
        <f>IFERROR(IF(X280="","",X280*0.0155),"")</f>
        <v>0</v>
      </c>
      <c r="AA280" s="65"/>
      <c r="AB280" s="66"/>
      <c r="AC280" s="276" t="s">
        <v>381</v>
      </c>
      <c r="AG280" s="78"/>
      <c r="AJ280" s="82" t="s">
        <v>71</v>
      </c>
      <c r="AK280" s="82">
        <v>1</v>
      </c>
      <c r="BB280" s="277" t="s">
        <v>1</v>
      </c>
      <c r="BM280" s="78">
        <f>IFERROR(X280*I280,"0")</f>
        <v>0</v>
      </c>
      <c r="BN280" s="78">
        <f>IFERROR(Y280*I280,"0")</f>
        <v>0</v>
      </c>
      <c r="BO280" s="78">
        <f>IFERROR(X280/J280,"0")</f>
        <v>0</v>
      </c>
      <c r="BP280" s="78">
        <f>IFERROR(Y280/J280,"0")</f>
        <v>0</v>
      </c>
    </row>
    <row r="281" spans="1:68" ht="27" customHeight="1" x14ac:dyDescent="0.25">
      <c r="A281" s="60" t="s">
        <v>385</v>
      </c>
      <c r="B281" s="60" t="s">
        <v>386</v>
      </c>
      <c r="C281" s="34">
        <v>4301070993</v>
      </c>
      <c r="D281" s="345">
        <v>4640242180670</v>
      </c>
      <c r="E281" s="346"/>
      <c r="F281" s="59">
        <v>1</v>
      </c>
      <c r="G281" s="35">
        <v>6</v>
      </c>
      <c r="H281" s="59">
        <v>6</v>
      </c>
      <c r="I281" s="59">
        <v>6.23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07" t="s">
        <v>387</v>
      </c>
      <c r="Q281" s="333"/>
      <c r="R281" s="333"/>
      <c r="S281" s="333"/>
      <c r="T281" s="334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388</v>
      </c>
      <c r="AG281" s="78"/>
      <c r="AJ281" s="82" t="s">
        <v>71</v>
      </c>
      <c r="AK281" s="82">
        <v>1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x14ac:dyDescent="0.2">
      <c r="A282" s="347"/>
      <c r="B282" s="348"/>
      <c r="C282" s="348"/>
      <c r="D282" s="348"/>
      <c r="E282" s="348"/>
      <c r="F282" s="348"/>
      <c r="G282" s="348"/>
      <c r="H282" s="348"/>
      <c r="I282" s="348"/>
      <c r="J282" s="348"/>
      <c r="K282" s="348"/>
      <c r="L282" s="348"/>
      <c r="M282" s="348"/>
      <c r="N282" s="348"/>
      <c r="O282" s="349"/>
      <c r="P282" s="340" t="s">
        <v>72</v>
      </c>
      <c r="Q282" s="341"/>
      <c r="R282" s="341"/>
      <c r="S282" s="341"/>
      <c r="T282" s="341"/>
      <c r="U282" s="341"/>
      <c r="V282" s="342"/>
      <c r="W282" s="40" t="s">
        <v>69</v>
      </c>
      <c r="X282" s="41">
        <f>IFERROR(SUM(X279:X281),"0")</f>
        <v>0</v>
      </c>
      <c r="Y282" s="41">
        <f>IFERROR(SUM(Y279:Y281),"0")</f>
        <v>0</v>
      </c>
      <c r="Z282" s="41">
        <f>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34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49"/>
      <c r="P283" s="340" t="s">
        <v>72</v>
      </c>
      <c r="Q283" s="341"/>
      <c r="R283" s="341"/>
      <c r="S283" s="341"/>
      <c r="T283" s="341"/>
      <c r="U283" s="341"/>
      <c r="V283" s="342"/>
      <c r="W283" s="40" t="s">
        <v>73</v>
      </c>
      <c r="X283" s="41">
        <f>IFERROR(SUMPRODUCT(X279:X281*H279:H281),"0")</f>
        <v>0</v>
      </c>
      <c r="Y283" s="41">
        <f>IFERROR(SUMPRODUCT(Y279:Y281*H279:H281),"0")</f>
        <v>0</v>
      </c>
      <c r="Z283" s="40"/>
      <c r="AA283" s="64"/>
      <c r="AB283" s="64"/>
      <c r="AC283" s="64"/>
    </row>
    <row r="284" spans="1:68" ht="14.25" customHeight="1" x14ac:dyDescent="0.25">
      <c r="A284" s="354" t="s">
        <v>152</v>
      </c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48"/>
      <c r="P284" s="348"/>
      <c r="Q284" s="348"/>
      <c r="R284" s="348"/>
      <c r="S284" s="348"/>
      <c r="T284" s="348"/>
      <c r="U284" s="348"/>
      <c r="V284" s="348"/>
      <c r="W284" s="348"/>
      <c r="X284" s="348"/>
      <c r="Y284" s="348"/>
      <c r="Z284" s="348"/>
      <c r="AA284" s="63"/>
      <c r="AB284" s="63"/>
      <c r="AC284" s="63"/>
    </row>
    <row r="285" spans="1:68" ht="27" customHeight="1" x14ac:dyDescent="0.25">
      <c r="A285" s="60" t="s">
        <v>389</v>
      </c>
      <c r="B285" s="60" t="s">
        <v>390</v>
      </c>
      <c r="C285" s="34">
        <v>4301131019</v>
      </c>
      <c r="D285" s="345">
        <v>4640242180427</v>
      </c>
      <c r="E285" s="346"/>
      <c r="F285" s="59">
        <v>1.8</v>
      </c>
      <c r="G285" s="35">
        <v>1</v>
      </c>
      <c r="H285" s="59">
        <v>1.8</v>
      </c>
      <c r="I285" s="59">
        <v>1.915</v>
      </c>
      <c r="J285" s="35">
        <v>234</v>
      </c>
      <c r="K285" s="35" t="s">
        <v>141</v>
      </c>
      <c r="L285" s="35" t="s">
        <v>67</v>
      </c>
      <c r="M285" s="36" t="s">
        <v>68</v>
      </c>
      <c r="N285" s="36"/>
      <c r="O285" s="35">
        <v>180</v>
      </c>
      <c r="P285" s="43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7"/>
      <c r="V285" s="37"/>
      <c r="W285" s="38" t="s">
        <v>69</v>
      </c>
      <c r="X285" s="56">
        <v>0</v>
      </c>
      <c r="Y285" s="53">
        <f>IFERROR(IF(X285="","",X285),"")</f>
        <v>0</v>
      </c>
      <c r="Z285" s="39">
        <f>IFERROR(IF(X285="","",X285*0.00502),"")</f>
        <v>0</v>
      </c>
      <c r="AA285" s="65"/>
      <c r="AB285" s="66"/>
      <c r="AC285" s="280" t="s">
        <v>391</v>
      </c>
      <c r="AG285" s="78"/>
      <c r="AJ285" s="82" t="s">
        <v>71</v>
      </c>
      <c r="AK285" s="82">
        <v>1</v>
      </c>
      <c r="BB285" s="281" t="s">
        <v>81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x14ac:dyDescent="0.2">
      <c r="A286" s="347"/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9"/>
      <c r="P286" s="340" t="s">
        <v>72</v>
      </c>
      <c r="Q286" s="341"/>
      <c r="R286" s="341"/>
      <c r="S286" s="341"/>
      <c r="T286" s="341"/>
      <c r="U286" s="341"/>
      <c r="V286" s="342"/>
      <c r="W286" s="40" t="s">
        <v>69</v>
      </c>
      <c r="X286" s="41">
        <f>IFERROR(SUM(X285:X285),"0")</f>
        <v>0</v>
      </c>
      <c r="Y286" s="41">
        <f>IFERROR(SUM(Y285:Y285),"0")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34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9"/>
      <c r="P287" s="340" t="s">
        <v>72</v>
      </c>
      <c r="Q287" s="341"/>
      <c r="R287" s="341"/>
      <c r="S287" s="341"/>
      <c r="T287" s="341"/>
      <c r="U287" s="341"/>
      <c r="V287" s="342"/>
      <c r="W287" s="40" t="s">
        <v>73</v>
      </c>
      <c r="X287" s="41">
        <f>IFERROR(SUMPRODUCT(X285:X285*H285:H285),"0")</f>
        <v>0</v>
      </c>
      <c r="Y287" s="41">
        <f>IFERROR(SUMPRODUCT(Y285:Y285*H285:H285),"0")</f>
        <v>0</v>
      </c>
      <c r="Z287" s="40"/>
      <c r="AA287" s="64"/>
      <c r="AB287" s="64"/>
      <c r="AC287" s="64"/>
    </row>
    <row r="288" spans="1:68" ht="14.25" customHeight="1" x14ac:dyDescent="0.25">
      <c r="A288" s="354" t="s">
        <v>76</v>
      </c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48"/>
      <c r="P288" s="348"/>
      <c r="Q288" s="348"/>
      <c r="R288" s="348"/>
      <c r="S288" s="348"/>
      <c r="T288" s="348"/>
      <c r="U288" s="348"/>
      <c r="V288" s="348"/>
      <c r="W288" s="348"/>
      <c r="X288" s="348"/>
      <c r="Y288" s="348"/>
      <c r="Z288" s="348"/>
      <c r="AA288" s="63"/>
      <c r="AB288" s="63"/>
      <c r="AC288" s="63"/>
    </row>
    <row r="289" spans="1:68" ht="27" customHeight="1" x14ac:dyDescent="0.25">
      <c r="A289" s="60" t="s">
        <v>392</v>
      </c>
      <c r="B289" s="60" t="s">
        <v>393</v>
      </c>
      <c r="C289" s="34">
        <v>4301132080</v>
      </c>
      <c r="D289" s="345">
        <v>4640242180397</v>
      </c>
      <c r="E289" s="346"/>
      <c r="F289" s="59">
        <v>1</v>
      </c>
      <c r="G289" s="35">
        <v>6</v>
      </c>
      <c r="H289" s="59">
        <v>6</v>
      </c>
      <c r="I289" s="59">
        <v>6.26</v>
      </c>
      <c r="J289" s="35">
        <v>84</v>
      </c>
      <c r="K289" s="35" t="s">
        <v>66</v>
      </c>
      <c r="L289" s="35" t="s">
        <v>67</v>
      </c>
      <c r="M289" s="36" t="s">
        <v>68</v>
      </c>
      <c r="N289" s="36"/>
      <c r="O289" s="35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7"/>
      <c r="V289" s="37"/>
      <c r="W289" s="38" t="s">
        <v>69</v>
      </c>
      <c r="X289" s="56">
        <v>72</v>
      </c>
      <c r="Y289" s="53">
        <f>IFERROR(IF(X289="","",X289),"")</f>
        <v>72</v>
      </c>
      <c r="Z289" s="39">
        <f>IFERROR(IF(X289="","",X289*0.0155),"")</f>
        <v>1.1160000000000001</v>
      </c>
      <c r="AA289" s="65"/>
      <c r="AB289" s="66"/>
      <c r="AC289" s="282" t="s">
        <v>394</v>
      </c>
      <c r="AG289" s="78"/>
      <c r="AJ289" s="82" t="s">
        <v>71</v>
      </c>
      <c r="AK289" s="82">
        <v>1</v>
      </c>
      <c r="BB289" s="283" t="s">
        <v>81</v>
      </c>
      <c r="BM289" s="78">
        <f>IFERROR(X289*I289,"0")</f>
        <v>450.71999999999997</v>
      </c>
      <c r="BN289" s="78">
        <f>IFERROR(Y289*I289,"0")</f>
        <v>450.71999999999997</v>
      </c>
      <c r="BO289" s="78">
        <f>IFERROR(X289/J289,"0")</f>
        <v>0.8571428571428571</v>
      </c>
      <c r="BP289" s="78">
        <f>IFERROR(Y289/J289,"0")</f>
        <v>0.8571428571428571</v>
      </c>
    </row>
    <row r="290" spans="1:68" ht="27" customHeight="1" x14ac:dyDescent="0.25">
      <c r="A290" s="60" t="s">
        <v>395</v>
      </c>
      <c r="B290" s="60" t="s">
        <v>396</v>
      </c>
      <c r="C290" s="34">
        <v>4301132104</v>
      </c>
      <c r="D290" s="345">
        <v>4640242181219</v>
      </c>
      <c r="E290" s="346"/>
      <c r="F290" s="59">
        <v>0.3</v>
      </c>
      <c r="G290" s="35">
        <v>9</v>
      </c>
      <c r="H290" s="59">
        <v>2.7</v>
      </c>
      <c r="I290" s="59">
        <v>2.8450000000000002</v>
      </c>
      <c r="J290" s="35">
        <v>234</v>
      </c>
      <c r="K290" s="35" t="s">
        <v>141</v>
      </c>
      <c r="L290" s="35" t="s">
        <v>67</v>
      </c>
      <c r="M290" s="36" t="s">
        <v>68</v>
      </c>
      <c r="N290" s="36"/>
      <c r="O290" s="35">
        <v>180</v>
      </c>
      <c r="P290" s="361" t="s">
        <v>397</v>
      </c>
      <c r="Q290" s="333"/>
      <c r="R290" s="333"/>
      <c r="S290" s="333"/>
      <c r="T290" s="334"/>
      <c r="U290" s="37"/>
      <c r="V290" s="37"/>
      <c r="W290" s="38" t="s">
        <v>69</v>
      </c>
      <c r="X290" s="56">
        <v>0</v>
      </c>
      <c r="Y290" s="53">
        <f>IFERROR(IF(X290="","",X290),"")</f>
        <v>0</v>
      </c>
      <c r="Z290" s="39">
        <f>IFERROR(IF(X290="","",X290*0.00502),"")</f>
        <v>0</v>
      </c>
      <c r="AA290" s="65"/>
      <c r="AB290" s="66"/>
      <c r="AC290" s="284" t="s">
        <v>394</v>
      </c>
      <c r="AG290" s="78"/>
      <c r="AJ290" s="82" t="s">
        <v>71</v>
      </c>
      <c r="AK290" s="82">
        <v>1</v>
      </c>
      <c r="BB290" s="285" t="s">
        <v>81</v>
      </c>
      <c r="BM290" s="78">
        <f>IFERROR(X290*I290,"0")</f>
        <v>0</v>
      </c>
      <c r="BN290" s="78">
        <f>IFERROR(Y290*I290,"0")</f>
        <v>0</v>
      </c>
      <c r="BO290" s="78">
        <f>IFERROR(X290/J290,"0")</f>
        <v>0</v>
      </c>
      <c r="BP290" s="78">
        <f>IFERROR(Y290/J290,"0")</f>
        <v>0</v>
      </c>
    </row>
    <row r="291" spans="1:68" x14ac:dyDescent="0.2">
      <c r="A291" s="347"/>
      <c r="B291" s="348"/>
      <c r="C291" s="348"/>
      <c r="D291" s="348"/>
      <c r="E291" s="348"/>
      <c r="F291" s="348"/>
      <c r="G291" s="348"/>
      <c r="H291" s="348"/>
      <c r="I291" s="348"/>
      <c r="J291" s="348"/>
      <c r="K291" s="348"/>
      <c r="L291" s="348"/>
      <c r="M291" s="348"/>
      <c r="N291" s="348"/>
      <c r="O291" s="349"/>
      <c r="P291" s="340" t="s">
        <v>72</v>
      </c>
      <c r="Q291" s="341"/>
      <c r="R291" s="341"/>
      <c r="S291" s="341"/>
      <c r="T291" s="341"/>
      <c r="U291" s="341"/>
      <c r="V291" s="342"/>
      <c r="W291" s="40" t="s">
        <v>69</v>
      </c>
      <c r="X291" s="41">
        <f>IFERROR(SUM(X289:X290),"0")</f>
        <v>72</v>
      </c>
      <c r="Y291" s="41">
        <f>IFERROR(SUM(Y289:Y290),"0")</f>
        <v>72</v>
      </c>
      <c r="Z291" s="41">
        <f>IFERROR(IF(Z289="",0,Z289),"0")+IFERROR(IF(Z290="",0,Z290),"0")</f>
        <v>1.1160000000000001</v>
      </c>
      <c r="AA291" s="64"/>
      <c r="AB291" s="64"/>
      <c r="AC291" s="64"/>
    </row>
    <row r="292" spans="1:68" x14ac:dyDescent="0.2">
      <c r="A292" s="34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49"/>
      <c r="P292" s="340" t="s">
        <v>72</v>
      </c>
      <c r="Q292" s="341"/>
      <c r="R292" s="341"/>
      <c r="S292" s="341"/>
      <c r="T292" s="341"/>
      <c r="U292" s="341"/>
      <c r="V292" s="342"/>
      <c r="W292" s="40" t="s">
        <v>73</v>
      </c>
      <c r="X292" s="41">
        <f>IFERROR(SUMPRODUCT(X289:X290*H289:H290),"0")</f>
        <v>432</v>
      </c>
      <c r="Y292" s="41">
        <f>IFERROR(SUMPRODUCT(Y289:Y290*H289:H290),"0")</f>
        <v>432</v>
      </c>
      <c r="Z292" s="40"/>
      <c r="AA292" s="64"/>
      <c r="AB292" s="64"/>
      <c r="AC292" s="64"/>
    </row>
    <row r="293" spans="1:68" ht="14.25" customHeight="1" x14ac:dyDescent="0.25">
      <c r="A293" s="354" t="s">
        <v>124</v>
      </c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48"/>
      <c r="P293" s="348"/>
      <c r="Q293" s="348"/>
      <c r="R293" s="348"/>
      <c r="S293" s="348"/>
      <c r="T293" s="348"/>
      <c r="U293" s="348"/>
      <c r="V293" s="348"/>
      <c r="W293" s="348"/>
      <c r="X293" s="348"/>
      <c r="Y293" s="348"/>
      <c r="Z293" s="348"/>
      <c r="AA293" s="63"/>
      <c r="AB293" s="63"/>
      <c r="AC293" s="63"/>
    </row>
    <row r="294" spans="1:68" ht="27" customHeight="1" x14ac:dyDescent="0.25">
      <c r="A294" s="60" t="s">
        <v>398</v>
      </c>
      <c r="B294" s="60" t="s">
        <v>399</v>
      </c>
      <c r="C294" s="34">
        <v>4301136051</v>
      </c>
      <c r="D294" s="345">
        <v>4640242180304</v>
      </c>
      <c r="E294" s="346"/>
      <c r="F294" s="59">
        <v>2.7</v>
      </c>
      <c r="G294" s="35">
        <v>1</v>
      </c>
      <c r="H294" s="59">
        <v>2.7</v>
      </c>
      <c r="I294" s="59">
        <v>2.8906000000000001</v>
      </c>
      <c r="J294" s="35">
        <v>126</v>
      </c>
      <c r="K294" s="35" t="s">
        <v>79</v>
      </c>
      <c r="L294" s="35" t="s">
        <v>67</v>
      </c>
      <c r="M294" s="36" t="s">
        <v>68</v>
      </c>
      <c r="N294" s="36"/>
      <c r="O294" s="35">
        <v>180</v>
      </c>
      <c r="P294" s="535" t="s">
        <v>400</v>
      </c>
      <c r="Q294" s="333"/>
      <c r="R294" s="333"/>
      <c r="S294" s="333"/>
      <c r="T294" s="33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IFERROR(IF(X294="","",X294*0.00936),"")</f>
        <v>0</v>
      </c>
      <c r="AA294" s="65"/>
      <c r="AB294" s="66"/>
      <c r="AC294" s="286" t="s">
        <v>401</v>
      </c>
      <c r="AG294" s="78"/>
      <c r="AJ294" s="82" t="s">
        <v>71</v>
      </c>
      <c r="AK294" s="82">
        <v>1</v>
      </c>
      <c r="BB294" s="287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ht="27" customHeight="1" x14ac:dyDescent="0.25">
      <c r="A295" s="60" t="s">
        <v>402</v>
      </c>
      <c r="B295" s="60" t="s">
        <v>403</v>
      </c>
      <c r="C295" s="34">
        <v>4301136053</v>
      </c>
      <c r="D295" s="345">
        <v>4640242180236</v>
      </c>
      <c r="E295" s="346"/>
      <c r="F295" s="59">
        <v>5</v>
      </c>
      <c r="G295" s="35">
        <v>1</v>
      </c>
      <c r="H295" s="59">
        <v>5</v>
      </c>
      <c r="I295" s="59">
        <v>5.2350000000000003</v>
      </c>
      <c r="J295" s="35">
        <v>84</v>
      </c>
      <c r="K295" s="35" t="s">
        <v>66</v>
      </c>
      <c r="L295" s="35" t="s">
        <v>67</v>
      </c>
      <c r="M295" s="36" t="s">
        <v>68</v>
      </c>
      <c r="N295" s="36"/>
      <c r="O295" s="35">
        <v>180</v>
      </c>
      <c r="P295" s="50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7"/>
      <c r="V295" s="37"/>
      <c r="W295" s="38" t="s">
        <v>69</v>
      </c>
      <c r="X295" s="56">
        <v>36</v>
      </c>
      <c r="Y295" s="53">
        <f>IFERROR(IF(X295="","",X295),"")</f>
        <v>36</v>
      </c>
      <c r="Z295" s="39">
        <f>IFERROR(IF(X295="","",X295*0.0155),"")</f>
        <v>0.55800000000000005</v>
      </c>
      <c r="AA295" s="65"/>
      <c r="AB295" s="66"/>
      <c r="AC295" s="288" t="s">
        <v>401</v>
      </c>
      <c r="AG295" s="78"/>
      <c r="AJ295" s="82" t="s">
        <v>71</v>
      </c>
      <c r="AK295" s="82">
        <v>1</v>
      </c>
      <c r="BB295" s="289" t="s">
        <v>81</v>
      </c>
      <c r="BM295" s="78">
        <f>IFERROR(X295*I295,"0")</f>
        <v>188.46</v>
      </c>
      <c r="BN295" s="78">
        <f>IFERROR(Y295*I295,"0")</f>
        <v>188.46</v>
      </c>
      <c r="BO295" s="78">
        <f>IFERROR(X295/J295,"0")</f>
        <v>0.42857142857142855</v>
      </c>
      <c r="BP295" s="78">
        <f>IFERROR(Y295/J295,"0")</f>
        <v>0.42857142857142855</v>
      </c>
    </row>
    <row r="296" spans="1:68" ht="27" customHeight="1" x14ac:dyDescent="0.25">
      <c r="A296" s="60" t="s">
        <v>404</v>
      </c>
      <c r="B296" s="60" t="s">
        <v>405</v>
      </c>
      <c r="C296" s="34">
        <v>4301136052</v>
      </c>
      <c r="D296" s="345">
        <v>4640242180410</v>
      </c>
      <c r="E296" s="346"/>
      <c r="F296" s="59">
        <v>2.2400000000000002</v>
      </c>
      <c r="G296" s="35">
        <v>1</v>
      </c>
      <c r="H296" s="59">
        <v>2.2400000000000002</v>
      </c>
      <c r="I296" s="59">
        <v>2.4319999999999999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0" t="s">
        <v>401</v>
      </c>
      <c r="AG296" s="78"/>
      <c r="AJ296" s="82" t="s">
        <v>71</v>
      </c>
      <c r="AK296" s="82">
        <v>1</v>
      </c>
      <c r="BB296" s="291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x14ac:dyDescent="0.2">
      <c r="A297" s="347"/>
      <c r="B297" s="348"/>
      <c r="C297" s="348"/>
      <c r="D297" s="348"/>
      <c r="E297" s="348"/>
      <c r="F297" s="348"/>
      <c r="G297" s="348"/>
      <c r="H297" s="348"/>
      <c r="I297" s="348"/>
      <c r="J297" s="348"/>
      <c r="K297" s="348"/>
      <c r="L297" s="348"/>
      <c r="M297" s="348"/>
      <c r="N297" s="348"/>
      <c r="O297" s="349"/>
      <c r="P297" s="340" t="s">
        <v>72</v>
      </c>
      <c r="Q297" s="341"/>
      <c r="R297" s="341"/>
      <c r="S297" s="341"/>
      <c r="T297" s="341"/>
      <c r="U297" s="341"/>
      <c r="V297" s="342"/>
      <c r="W297" s="40" t="s">
        <v>69</v>
      </c>
      <c r="X297" s="41">
        <f>IFERROR(SUM(X294:X296),"0")</f>
        <v>36</v>
      </c>
      <c r="Y297" s="41">
        <f>IFERROR(SUM(Y294:Y296),"0")</f>
        <v>36</v>
      </c>
      <c r="Z297" s="41">
        <f>IFERROR(IF(Z294="",0,Z294),"0")+IFERROR(IF(Z295="",0,Z295),"0")+IFERROR(IF(Z296="",0,Z296),"0")</f>
        <v>0.55800000000000005</v>
      </c>
      <c r="AA297" s="64"/>
      <c r="AB297" s="64"/>
      <c r="AC297" s="64"/>
    </row>
    <row r="298" spans="1:68" x14ac:dyDescent="0.2">
      <c r="A298" s="34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49"/>
      <c r="P298" s="340" t="s">
        <v>72</v>
      </c>
      <c r="Q298" s="341"/>
      <c r="R298" s="341"/>
      <c r="S298" s="341"/>
      <c r="T298" s="341"/>
      <c r="U298" s="341"/>
      <c r="V298" s="342"/>
      <c r="W298" s="40" t="s">
        <v>73</v>
      </c>
      <c r="X298" s="41">
        <f>IFERROR(SUMPRODUCT(X294:X296*H294:H296),"0")</f>
        <v>180</v>
      </c>
      <c r="Y298" s="41">
        <f>IFERROR(SUMPRODUCT(Y294:Y296*H294:H296),"0")</f>
        <v>180</v>
      </c>
      <c r="Z298" s="40"/>
      <c r="AA298" s="64"/>
      <c r="AB298" s="64"/>
      <c r="AC298" s="64"/>
    </row>
    <row r="299" spans="1:68" ht="14.25" customHeight="1" x14ac:dyDescent="0.25">
      <c r="A299" s="354" t="s">
        <v>130</v>
      </c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48"/>
      <c r="P299" s="348"/>
      <c r="Q299" s="348"/>
      <c r="R299" s="348"/>
      <c r="S299" s="348"/>
      <c r="T299" s="348"/>
      <c r="U299" s="348"/>
      <c r="V299" s="348"/>
      <c r="W299" s="348"/>
      <c r="X299" s="348"/>
      <c r="Y299" s="348"/>
      <c r="Z299" s="348"/>
      <c r="AA299" s="63"/>
      <c r="AB299" s="63"/>
      <c r="AC299" s="63"/>
    </row>
    <row r="300" spans="1:68" ht="37.5" customHeight="1" x14ac:dyDescent="0.25">
      <c r="A300" s="60" t="s">
        <v>406</v>
      </c>
      <c r="B300" s="60" t="s">
        <v>407</v>
      </c>
      <c r="C300" s="34">
        <v>4301135504</v>
      </c>
      <c r="D300" s="345">
        <v>4640242181554</v>
      </c>
      <c r="E300" s="346"/>
      <c r="F300" s="59">
        <v>3</v>
      </c>
      <c r="G300" s="35">
        <v>1</v>
      </c>
      <c r="H300" s="59">
        <v>3</v>
      </c>
      <c r="I300" s="59">
        <v>3.1920000000000002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0" t="s">
        <v>408</v>
      </c>
      <c r="Q300" s="333"/>
      <c r="R300" s="333"/>
      <c r="S300" s="333"/>
      <c r="T300" s="334"/>
      <c r="U300" s="37"/>
      <c r="V300" s="37"/>
      <c r="W300" s="38" t="s">
        <v>69</v>
      </c>
      <c r="X300" s="56">
        <v>0</v>
      </c>
      <c r="Y300" s="53">
        <f t="shared" ref="Y300:Y318" si="24">IFERROR(IF(X300="","",X300),"")</f>
        <v>0</v>
      </c>
      <c r="Z300" s="39">
        <f>IFERROR(IF(X300="","",X300*0.00936),"")</f>
        <v>0</v>
      </c>
      <c r="AA300" s="65"/>
      <c r="AB300" s="66"/>
      <c r="AC300" s="292" t="s">
        <v>409</v>
      </c>
      <c r="AG300" s="78"/>
      <c r="AJ300" s="82" t="s">
        <v>71</v>
      </c>
      <c r="AK300" s="82">
        <v>1</v>
      </c>
      <c r="BB300" s="293" t="s">
        <v>81</v>
      </c>
      <c r="BM300" s="78">
        <f t="shared" ref="BM300:BM318" si="25">IFERROR(X300*I300,"0")</f>
        <v>0</v>
      </c>
      <c r="BN300" s="78">
        <f t="shared" ref="BN300:BN318" si="26">IFERROR(Y300*I300,"0")</f>
        <v>0</v>
      </c>
      <c r="BO300" s="78">
        <f t="shared" ref="BO300:BO318" si="27">IFERROR(X300/J300,"0")</f>
        <v>0</v>
      </c>
      <c r="BP300" s="78">
        <f t="shared" ref="BP300:BP318" si="28">IFERROR(Y300/J300,"0")</f>
        <v>0</v>
      </c>
    </row>
    <row r="301" spans="1:68" ht="27" customHeight="1" x14ac:dyDescent="0.25">
      <c r="A301" s="60" t="s">
        <v>410</v>
      </c>
      <c r="B301" s="60" t="s">
        <v>411</v>
      </c>
      <c r="C301" s="34">
        <v>4301135518</v>
      </c>
      <c r="D301" s="345">
        <v>4640242181561</v>
      </c>
      <c r="E301" s="346"/>
      <c r="F301" s="59">
        <v>3.7</v>
      </c>
      <c r="G301" s="35">
        <v>1</v>
      </c>
      <c r="H301" s="59">
        <v>3.7</v>
      </c>
      <c r="I301" s="59">
        <v>3.8919999999999999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412</v>
      </c>
      <c r="Q301" s="333"/>
      <c r="R301" s="333"/>
      <c r="S301" s="333"/>
      <c r="T301" s="334"/>
      <c r="U301" s="37"/>
      <c r="V301" s="37"/>
      <c r="W301" s="38" t="s">
        <v>69</v>
      </c>
      <c r="X301" s="56">
        <v>14</v>
      </c>
      <c r="Y301" s="53">
        <f t="shared" si="24"/>
        <v>14</v>
      </c>
      <c r="Z301" s="39">
        <f>IFERROR(IF(X301="","",X301*0.00936),"")</f>
        <v>0.13103999999999999</v>
      </c>
      <c r="AA301" s="65"/>
      <c r="AB301" s="66"/>
      <c r="AC301" s="294" t="s">
        <v>413</v>
      </c>
      <c r="AG301" s="78"/>
      <c r="AJ301" s="82" t="s">
        <v>71</v>
      </c>
      <c r="AK301" s="82">
        <v>1</v>
      </c>
      <c r="BB301" s="295" t="s">
        <v>81</v>
      </c>
      <c r="BM301" s="78">
        <f t="shared" si="25"/>
        <v>54.488</v>
      </c>
      <c r="BN301" s="78">
        <f t="shared" si="26"/>
        <v>54.488</v>
      </c>
      <c r="BO301" s="78">
        <f t="shared" si="27"/>
        <v>0.1111111111111111</v>
      </c>
      <c r="BP301" s="78">
        <f t="shared" si="28"/>
        <v>0.1111111111111111</v>
      </c>
    </row>
    <row r="302" spans="1:68" ht="27" customHeight="1" x14ac:dyDescent="0.25">
      <c r="A302" s="60" t="s">
        <v>414</v>
      </c>
      <c r="B302" s="60" t="s">
        <v>415</v>
      </c>
      <c r="C302" s="34">
        <v>4301135374</v>
      </c>
      <c r="D302" s="345">
        <v>4640242181424</v>
      </c>
      <c r="E302" s="346"/>
      <c r="F302" s="59">
        <v>5.5</v>
      </c>
      <c r="G302" s="35">
        <v>1</v>
      </c>
      <c r="H302" s="59">
        <v>5.5</v>
      </c>
      <c r="I302" s="59">
        <v>5.7350000000000003</v>
      </c>
      <c r="J302" s="35">
        <v>84</v>
      </c>
      <c r="K302" s="35" t="s">
        <v>66</v>
      </c>
      <c r="L302" s="35" t="s">
        <v>67</v>
      </c>
      <c r="M302" s="36" t="s">
        <v>68</v>
      </c>
      <c r="N302" s="36"/>
      <c r="O302" s="35">
        <v>180</v>
      </c>
      <c r="P302" s="33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>IFERROR(IF(X302="","",X302*0.0155),"")</f>
        <v>0</v>
      </c>
      <c r="AA302" s="65"/>
      <c r="AB302" s="66"/>
      <c r="AC302" s="296" t="s">
        <v>409</v>
      </c>
      <c r="AG302" s="78"/>
      <c r="AJ302" s="82" t="s">
        <v>71</v>
      </c>
      <c r="AK302" s="82">
        <v>1</v>
      </c>
      <c r="BB302" s="297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27" customHeight="1" x14ac:dyDescent="0.25">
      <c r="A303" s="60" t="s">
        <v>416</v>
      </c>
      <c r="B303" s="60" t="s">
        <v>417</v>
      </c>
      <c r="C303" s="34">
        <v>4301135320</v>
      </c>
      <c r="D303" s="345">
        <v>4640242181592</v>
      </c>
      <c r="E303" s="346"/>
      <c r="F303" s="59">
        <v>3.5</v>
      </c>
      <c r="G303" s="35">
        <v>1</v>
      </c>
      <c r="H303" s="59">
        <v>3.5</v>
      </c>
      <c r="I303" s="59">
        <v>3.6850000000000001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6" t="s">
        <v>418</v>
      </c>
      <c r="Q303" s="333"/>
      <c r="R303" s="333"/>
      <c r="S303" s="333"/>
      <c r="T303" s="334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ref="Z303:Z311" si="29">IFERROR(IF(X303="","",X303*0.00936),"")</f>
        <v>0</v>
      </c>
      <c r="AA303" s="65"/>
      <c r="AB303" s="66"/>
      <c r="AC303" s="298" t="s">
        <v>419</v>
      </c>
      <c r="AG303" s="78"/>
      <c r="AJ303" s="82" t="s">
        <v>71</v>
      </c>
      <c r="AK303" s="82">
        <v>1</v>
      </c>
      <c r="BB303" s="299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37.5" customHeight="1" x14ac:dyDescent="0.25">
      <c r="A304" s="60" t="s">
        <v>420</v>
      </c>
      <c r="B304" s="60" t="s">
        <v>421</v>
      </c>
      <c r="C304" s="34">
        <v>4301135552</v>
      </c>
      <c r="D304" s="345">
        <v>4640242181431</v>
      </c>
      <c r="E304" s="346"/>
      <c r="F304" s="59">
        <v>3.5</v>
      </c>
      <c r="G304" s="35">
        <v>1</v>
      </c>
      <c r="H304" s="59">
        <v>3.5</v>
      </c>
      <c r="I304" s="59">
        <v>3.6920000000000002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7" t="s">
        <v>422</v>
      </c>
      <c r="Q304" s="333"/>
      <c r="R304" s="333"/>
      <c r="S304" s="333"/>
      <c r="T304" s="334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423</v>
      </c>
      <c r="AG304" s="78"/>
      <c r="AJ304" s="82" t="s">
        <v>71</v>
      </c>
      <c r="AK304" s="82">
        <v>1</v>
      </c>
      <c r="BB304" s="301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424</v>
      </c>
      <c r="B305" s="60" t="s">
        <v>425</v>
      </c>
      <c r="C305" s="34">
        <v>4301135405</v>
      </c>
      <c r="D305" s="345">
        <v>4640242181523</v>
      </c>
      <c r="E305" s="346"/>
      <c r="F305" s="59">
        <v>3</v>
      </c>
      <c r="G305" s="35">
        <v>1</v>
      </c>
      <c r="H305" s="59">
        <v>3</v>
      </c>
      <c r="I305" s="59">
        <v>3.1920000000000002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7"/>
      <c r="V305" s="37"/>
      <c r="W305" s="38" t="s">
        <v>69</v>
      </c>
      <c r="X305" s="56">
        <v>28</v>
      </c>
      <c r="Y305" s="53">
        <f t="shared" si="24"/>
        <v>28</v>
      </c>
      <c r="Z305" s="39">
        <f t="shared" si="29"/>
        <v>0.26207999999999998</v>
      </c>
      <c r="AA305" s="65"/>
      <c r="AB305" s="66"/>
      <c r="AC305" s="302" t="s">
        <v>413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89.376000000000005</v>
      </c>
      <c r="BN305" s="78">
        <f t="shared" si="26"/>
        <v>89.376000000000005</v>
      </c>
      <c r="BO305" s="78">
        <f t="shared" si="27"/>
        <v>0.22222222222222221</v>
      </c>
      <c r="BP305" s="78">
        <f t="shared" si="28"/>
        <v>0.22222222222222221</v>
      </c>
    </row>
    <row r="306" spans="1:68" ht="37.5" customHeight="1" x14ac:dyDescent="0.25">
      <c r="A306" s="60" t="s">
        <v>426</v>
      </c>
      <c r="B306" s="60" t="s">
        <v>427</v>
      </c>
      <c r="C306" s="34">
        <v>4301135404</v>
      </c>
      <c r="D306" s="345">
        <v>4640242181516</v>
      </c>
      <c r="E306" s="346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58" t="s">
        <v>428</v>
      </c>
      <c r="Q306" s="333"/>
      <c r="R306" s="333"/>
      <c r="S306" s="333"/>
      <c r="T306" s="334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423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429</v>
      </c>
      <c r="B307" s="60" t="s">
        <v>430</v>
      </c>
      <c r="C307" s="34">
        <v>4301135375</v>
      </c>
      <c r="D307" s="345">
        <v>4640242181486</v>
      </c>
      <c r="E307" s="346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7"/>
      <c r="V307" s="37"/>
      <c r="W307" s="38" t="s">
        <v>69</v>
      </c>
      <c r="X307" s="56">
        <v>70</v>
      </c>
      <c r="Y307" s="53">
        <f t="shared" si="24"/>
        <v>70</v>
      </c>
      <c r="Z307" s="39">
        <f t="shared" si="29"/>
        <v>0.6552</v>
      </c>
      <c r="AA307" s="65"/>
      <c r="AB307" s="66"/>
      <c r="AC307" s="306" t="s">
        <v>409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272.44</v>
      </c>
      <c r="BN307" s="78">
        <f t="shared" si="26"/>
        <v>272.44</v>
      </c>
      <c r="BO307" s="78">
        <f t="shared" si="27"/>
        <v>0.55555555555555558</v>
      </c>
      <c r="BP307" s="78">
        <f t="shared" si="28"/>
        <v>0.55555555555555558</v>
      </c>
    </row>
    <row r="308" spans="1:68" ht="37.5" customHeight="1" x14ac:dyDescent="0.25">
      <c r="A308" s="60" t="s">
        <v>431</v>
      </c>
      <c r="B308" s="60" t="s">
        <v>432</v>
      </c>
      <c r="C308" s="34">
        <v>4301135402</v>
      </c>
      <c r="D308" s="345">
        <v>4640242181493</v>
      </c>
      <c r="E308" s="346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4" t="s">
        <v>433</v>
      </c>
      <c r="Q308" s="333"/>
      <c r="R308" s="333"/>
      <c r="S308" s="333"/>
      <c r="T308" s="334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409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37.5" customHeight="1" x14ac:dyDescent="0.25">
      <c r="A309" s="60" t="s">
        <v>434</v>
      </c>
      <c r="B309" s="60" t="s">
        <v>435</v>
      </c>
      <c r="C309" s="34">
        <v>4301135403</v>
      </c>
      <c r="D309" s="345">
        <v>4640242181509</v>
      </c>
      <c r="E309" s="346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409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436</v>
      </c>
      <c r="B310" s="60" t="s">
        <v>437</v>
      </c>
      <c r="C310" s="34">
        <v>4301135304</v>
      </c>
      <c r="D310" s="345">
        <v>4640242181240</v>
      </c>
      <c r="E310" s="346"/>
      <c r="F310" s="59">
        <v>0.3</v>
      </c>
      <c r="G310" s="35">
        <v>9</v>
      </c>
      <c r="H310" s="59">
        <v>2.7</v>
      </c>
      <c r="I310" s="59">
        <v>2.88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39" t="s">
        <v>438</v>
      </c>
      <c r="Q310" s="333"/>
      <c r="R310" s="333"/>
      <c r="S310" s="333"/>
      <c r="T310" s="33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409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439</v>
      </c>
      <c r="B311" s="60" t="s">
        <v>440</v>
      </c>
      <c r="C311" s="34">
        <v>4301135610</v>
      </c>
      <c r="D311" s="345">
        <v>4640242181318</v>
      </c>
      <c r="E311" s="346"/>
      <c r="F311" s="59">
        <v>0.3</v>
      </c>
      <c r="G311" s="35">
        <v>9</v>
      </c>
      <c r="H311" s="59">
        <v>2.7</v>
      </c>
      <c r="I311" s="59">
        <v>2.988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44" t="s">
        <v>441</v>
      </c>
      <c r="Q311" s="333"/>
      <c r="R311" s="333"/>
      <c r="S311" s="333"/>
      <c r="T311" s="334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413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442</v>
      </c>
      <c r="B312" s="60" t="s">
        <v>443</v>
      </c>
      <c r="C312" s="34">
        <v>4301135306</v>
      </c>
      <c r="D312" s="345">
        <v>4640242181387</v>
      </c>
      <c r="E312" s="346"/>
      <c r="F312" s="59">
        <v>0.3</v>
      </c>
      <c r="G312" s="35">
        <v>9</v>
      </c>
      <c r="H312" s="59">
        <v>2.7</v>
      </c>
      <c r="I312" s="59">
        <v>2.8450000000000002</v>
      </c>
      <c r="J312" s="35">
        <v>234</v>
      </c>
      <c r="K312" s="35" t="s">
        <v>141</v>
      </c>
      <c r="L312" s="35" t="s">
        <v>67</v>
      </c>
      <c r="M312" s="36" t="s">
        <v>68</v>
      </c>
      <c r="N312" s="36"/>
      <c r="O312" s="35">
        <v>180</v>
      </c>
      <c r="P312" s="410" t="s">
        <v>444</v>
      </c>
      <c r="Q312" s="333"/>
      <c r="R312" s="333"/>
      <c r="S312" s="333"/>
      <c r="T312" s="33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409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445</v>
      </c>
      <c r="B313" s="60" t="s">
        <v>446</v>
      </c>
      <c r="C313" s="34">
        <v>4301135305</v>
      </c>
      <c r="D313" s="345">
        <v>4640242181394</v>
      </c>
      <c r="E313" s="346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141</v>
      </c>
      <c r="L313" s="35" t="s">
        <v>67</v>
      </c>
      <c r="M313" s="36" t="s">
        <v>68</v>
      </c>
      <c r="N313" s="36"/>
      <c r="O313" s="35">
        <v>180</v>
      </c>
      <c r="P313" s="545" t="s">
        <v>447</v>
      </c>
      <c r="Q313" s="333"/>
      <c r="R313" s="333"/>
      <c r="S313" s="333"/>
      <c r="T313" s="33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409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448</v>
      </c>
      <c r="B314" s="60" t="s">
        <v>449</v>
      </c>
      <c r="C314" s="34">
        <v>4301135309</v>
      </c>
      <c r="D314" s="345">
        <v>4640242181332</v>
      </c>
      <c r="E314" s="346"/>
      <c r="F314" s="59">
        <v>0.3</v>
      </c>
      <c r="G314" s="35">
        <v>9</v>
      </c>
      <c r="H314" s="59">
        <v>2.7</v>
      </c>
      <c r="I314" s="59">
        <v>2.9079999999999999</v>
      </c>
      <c r="J314" s="35">
        <v>234</v>
      </c>
      <c r="K314" s="35" t="s">
        <v>141</v>
      </c>
      <c r="L314" s="35" t="s">
        <v>67</v>
      </c>
      <c r="M314" s="36" t="s">
        <v>68</v>
      </c>
      <c r="N314" s="36"/>
      <c r="O314" s="35">
        <v>180</v>
      </c>
      <c r="P314" s="478" t="s">
        <v>450</v>
      </c>
      <c r="Q314" s="333"/>
      <c r="R314" s="333"/>
      <c r="S314" s="333"/>
      <c r="T314" s="33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409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451</v>
      </c>
      <c r="B315" s="60" t="s">
        <v>452</v>
      </c>
      <c r="C315" s="34">
        <v>4301135308</v>
      </c>
      <c r="D315" s="345">
        <v>4640242181349</v>
      </c>
      <c r="E315" s="346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141</v>
      </c>
      <c r="L315" s="35" t="s">
        <v>67</v>
      </c>
      <c r="M315" s="36" t="s">
        <v>68</v>
      </c>
      <c r="N315" s="36"/>
      <c r="O315" s="35">
        <v>180</v>
      </c>
      <c r="P315" s="335" t="s">
        <v>453</v>
      </c>
      <c r="Q315" s="333"/>
      <c r="R315" s="333"/>
      <c r="S315" s="333"/>
      <c r="T315" s="33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409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454</v>
      </c>
      <c r="B316" s="60" t="s">
        <v>455</v>
      </c>
      <c r="C316" s="34">
        <v>4301135307</v>
      </c>
      <c r="D316" s="345">
        <v>4640242181370</v>
      </c>
      <c r="E316" s="346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0" t="s">
        <v>456</v>
      </c>
      <c r="Q316" s="333"/>
      <c r="R316" s="333"/>
      <c r="S316" s="333"/>
      <c r="T316" s="33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457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458</v>
      </c>
      <c r="B317" s="60" t="s">
        <v>459</v>
      </c>
      <c r="C317" s="34">
        <v>4301135198</v>
      </c>
      <c r="D317" s="345">
        <v>4640242180663</v>
      </c>
      <c r="E317" s="346"/>
      <c r="F317" s="59">
        <v>0.9</v>
      </c>
      <c r="G317" s="35">
        <v>4</v>
      </c>
      <c r="H317" s="59">
        <v>3.6</v>
      </c>
      <c r="I317" s="59">
        <v>3.83</v>
      </c>
      <c r="J317" s="35">
        <v>84</v>
      </c>
      <c r="K317" s="35" t="s">
        <v>66</v>
      </c>
      <c r="L317" s="35" t="s">
        <v>67</v>
      </c>
      <c r="M317" s="36" t="s">
        <v>68</v>
      </c>
      <c r="N317" s="36"/>
      <c r="O317" s="35">
        <v>180</v>
      </c>
      <c r="P317" s="521" t="s">
        <v>460</v>
      </c>
      <c r="Q317" s="333"/>
      <c r="R317" s="333"/>
      <c r="S317" s="333"/>
      <c r="T317" s="33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IFERROR(IF(X317="","",X317*0.0155),"")</f>
        <v>0</v>
      </c>
      <c r="AA317" s="65"/>
      <c r="AB317" s="66"/>
      <c r="AC317" s="326" t="s">
        <v>461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462</v>
      </c>
      <c r="B318" s="60" t="s">
        <v>463</v>
      </c>
      <c r="C318" s="34">
        <v>4301135723</v>
      </c>
      <c r="D318" s="345">
        <v>4640242181783</v>
      </c>
      <c r="E318" s="346"/>
      <c r="F318" s="59">
        <v>0.3</v>
      </c>
      <c r="G318" s="35">
        <v>9</v>
      </c>
      <c r="H318" s="59">
        <v>2.7</v>
      </c>
      <c r="I318" s="59">
        <v>2.988</v>
      </c>
      <c r="J318" s="35">
        <v>126</v>
      </c>
      <c r="K318" s="35" t="s">
        <v>79</v>
      </c>
      <c r="L318" s="35" t="s">
        <v>67</v>
      </c>
      <c r="M318" s="36" t="s">
        <v>68</v>
      </c>
      <c r="N318" s="36"/>
      <c r="O318" s="35">
        <v>180</v>
      </c>
      <c r="P318" s="469" t="s">
        <v>464</v>
      </c>
      <c r="Q318" s="333"/>
      <c r="R318" s="333"/>
      <c r="S318" s="333"/>
      <c r="T318" s="33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IFERROR(IF(X318="","",X318*0.00936),"")</f>
        <v>0</v>
      </c>
      <c r="AA318" s="65"/>
      <c r="AB318" s="66"/>
      <c r="AC318" s="328" t="s">
        <v>465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x14ac:dyDescent="0.2">
      <c r="A319" s="347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49"/>
      <c r="P319" s="340" t="s">
        <v>72</v>
      </c>
      <c r="Q319" s="341"/>
      <c r="R319" s="341"/>
      <c r="S319" s="341"/>
      <c r="T319" s="341"/>
      <c r="U319" s="341"/>
      <c r="V319" s="342"/>
      <c r="W319" s="40" t="s">
        <v>69</v>
      </c>
      <c r="X319" s="41">
        <f>IFERROR(SUM(X300:X318),"0")</f>
        <v>112</v>
      </c>
      <c r="Y319" s="41">
        <f>IFERROR(SUM(Y300:Y318),"0")</f>
        <v>112</v>
      </c>
      <c r="Z319" s="41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1.0483199999999999</v>
      </c>
      <c r="AA319" s="64"/>
      <c r="AB319" s="64"/>
      <c r="AC319" s="64"/>
    </row>
    <row r="320" spans="1:68" x14ac:dyDescent="0.2">
      <c r="A320" s="348"/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9"/>
      <c r="P320" s="340" t="s">
        <v>72</v>
      </c>
      <c r="Q320" s="341"/>
      <c r="R320" s="341"/>
      <c r="S320" s="341"/>
      <c r="T320" s="341"/>
      <c r="U320" s="341"/>
      <c r="V320" s="342"/>
      <c r="W320" s="40" t="s">
        <v>73</v>
      </c>
      <c r="X320" s="41">
        <f>IFERROR(SUMPRODUCT(X300:X318*H300:H318),"0")</f>
        <v>394.8</v>
      </c>
      <c r="Y320" s="41">
        <f>IFERROR(SUMPRODUCT(Y300:Y318*H300:H318),"0")</f>
        <v>394.8</v>
      </c>
      <c r="Z320" s="40"/>
      <c r="AA320" s="64"/>
      <c r="AB320" s="64"/>
      <c r="AC320" s="64"/>
    </row>
    <row r="321" spans="1:68" ht="16.5" customHeight="1" x14ac:dyDescent="0.25">
      <c r="A321" s="364" t="s">
        <v>466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2"/>
      <c r="AB321" s="62"/>
      <c r="AC321" s="62"/>
    </row>
    <row r="322" spans="1:68" ht="14.25" customHeight="1" x14ac:dyDescent="0.25">
      <c r="A322" s="354" t="s">
        <v>130</v>
      </c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48"/>
      <c r="P322" s="348"/>
      <c r="Q322" s="348"/>
      <c r="R322" s="348"/>
      <c r="S322" s="348"/>
      <c r="T322" s="348"/>
      <c r="U322" s="348"/>
      <c r="V322" s="348"/>
      <c r="W322" s="348"/>
      <c r="X322" s="348"/>
      <c r="Y322" s="348"/>
      <c r="Z322" s="348"/>
      <c r="AA322" s="63"/>
      <c r="AB322" s="63"/>
      <c r="AC322" s="63"/>
    </row>
    <row r="323" spans="1:68" ht="27" customHeight="1" x14ac:dyDescent="0.25">
      <c r="A323" s="60" t="s">
        <v>467</v>
      </c>
      <c r="B323" s="60" t="s">
        <v>468</v>
      </c>
      <c r="C323" s="34">
        <v>4301135268</v>
      </c>
      <c r="D323" s="345">
        <v>4640242181134</v>
      </c>
      <c r="E323" s="346"/>
      <c r="F323" s="59">
        <v>0.8</v>
      </c>
      <c r="G323" s="35">
        <v>5</v>
      </c>
      <c r="H323" s="59">
        <v>4</v>
      </c>
      <c r="I323" s="59">
        <v>4.2830000000000004</v>
      </c>
      <c r="J323" s="35">
        <v>84</v>
      </c>
      <c r="K323" s="35" t="s">
        <v>66</v>
      </c>
      <c r="L323" s="35" t="s">
        <v>67</v>
      </c>
      <c r="M323" s="36" t="s">
        <v>68</v>
      </c>
      <c r="N323" s="36"/>
      <c r="O323" s="35">
        <v>180</v>
      </c>
      <c r="P323" s="496" t="s">
        <v>469</v>
      </c>
      <c r="Q323" s="333"/>
      <c r="R323" s="333"/>
      <c r="S323" s="333"/>
      <c r="T323" s="334"/>
      <c r="U323" s="37"/>
      <c r="V323" s="37"/>
      <c r="W323" s="38" t="s">
        <v>69</v>
      </c>
      <c r="X323" s="56">
        <v>0</v>
      </c>
      <c r="Y323" s="53">
        <f>IFERROR(IF(X323="","",X323),"")</f>
        <v>0</v>
      </c>
      <c r="Z323" s="39">
        <f>IFERROR(IF(X323="","",X323*0.0155),"")</f>
        <v>0</v>
      </c>
      <c r="AA323" s="65"/>
      <c r="AB323" s="66"/>
      <c r="AC323" s="330" t="s">
        <v>470</v>
      </c>
      <c r="AG323" s="78"/>
      <c r="AJ323" s="82" t="s">
        <v>71</v>
      </c>
      <c r="AK323" s="82">
        <v>1</v>
      </c>
      <c r="BB323" s="331" t="s">
        <v>81</v>
      </c>
      <c r="BM323" s="78">
        <f>IFERROR(X323*I323,"0")</f>
        <v>0</v>
      </c>
      <c r="BN323" s="78">
        <f>IFERROR(Y323*I323,"0")</f>
        <v>0</v>
      </c>
      <c r="BO323" s="78">
        <f>IFERROR(X323/J323,"0")</f>
        <v>0</v>
      </c>
      <c r="BP323" s="78">
        <f>IFERROR(Y323/J323,"0")</f>
        <v>0</v>
      </c>
    </row>
    <row r="324" spans="1:68" x14ac:dyDescent="0.2">
      <c r="A324" s="347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9"/>
      <c r="P324" s="340" t="s">
        <v>72</v>
      </c>
      <c r="Q324" s="341"/>
      <c r="R324" s="341"/>
      <c r="S324" s="341"/>
      <c r="T324" s="341"/>
      <c r="U324" s="341"/>
      <c r="V324" s="342"/>
      <c r="W324" s="40" t="s">
        <v>69</v>
      </c>
      <c r="X324" s="41">
        <f>IFERROR(SUM(X323:X323),"0")</f>
        <v>0</v>
      </c>
      <c r="Y324" s="41">
        <f>IFERROR(SUM(Y323:Y323),"0")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348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9"/>
      <c r="P325" s="340" t="s">
        <v>72</v>
      </c>
      <c r="Q325" s="341"/>
      <c r="R325" s="341"/>
      <c r="S325" s="341"/>
      <c r="T325" s="341"/>
      <c r="U325" s="341"/>
      <c r="V325" s="342"/>
      <c r="W325" s="40" t="s">
        <v>73</v>
      </c>
      <c r="X325" s="41">
        <f>IFERROR(SUMPRODUCT(X323:X323*H323:H323),"0")</f>
        <v>0</v>
      </c>
      <c r="Y325" s="41">
        <f>IFERROR(SUMPRODUCT(Y323:Y323*H323:H323),"0")</f>
        <v>0</v>
      </c>
      <c r="Z325" s="40"/>
      <c r="AA325" s="64"/>
      <c r="AB325" s="64"/>
      <c r="AC325" s="64"/>
    </row>
    <row r="326" spans="1:68" ht="15" customHeight="1" x14ac:dyDescent="0.2">
      <c r="A326" s="415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16"/>
      <c r="P326" s="371" t="s">
        <v>471</v>
      </c>
      <c r="Q326" s="372"/>
      <c r="R326" s="372"/>
      <c r="S326" s="372"/>
      <c r="T326" s="372"/>
      <c r="U326" s="372"/>
      <c r="V326" s="373"/>
      <c r="W326" s="40" t="s">
        <v>73</v>
      </c>
      <c r="X326" s="41">
        <f>IFERROR(X24+X31+X38+X49+X54+X59+X63+X68+X74+X80+X86+X92+X103+X109+X119+X123+X129+X135+X141+X146+X151+X156+X161+X167+X175+X180+X188+X192+X198+X205+X212+X222+X230+X235+X240+X246+X252+X258+X265+X271+X275+X283+X287+X292+X298+X320+X325,"0")</f>
        <v>3185.52</v>
      </c>
      <c r="Y326" s="41">
        <f>IFERROR(Y24+Y31+Y38+Y49+Y54+Y59+Y63+Y68+Y74+Y80+Y86+Y92+Y103+Y109+Y119+Y123+Y129+Y135+Y141+Y146+Y151+Y156+Y161+Y167+Y175+Y180+Y188+Y192+Y198+Y205+Y212+Y222+Y230+Y235+Y240+Y246+Y252+Y258+Y265+Y271+Y275+Y283+Y287+Y292+Y298+Y320+Y325,"0")</f>
        <v>3185.52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16"/>
      <c r="P327" s="371" t="s">
        <v>472</v>
      </c>
      <c r="Q327" s="372"/>
      <c r="R327" s="372"/>
      <c r="S327" s="372"/>
      <c r="T327" s="372"/>
      <c r="U327" s="372"/>
      <c r="V327" s="373"/>
      <c r="W327" s="40" t="s">
        <v>73</v>
      </c>
      <c r="X327" s="41">
        <f>IFERROR(SUM(BM22:BM323),"0")</f>
        <v>3411.2331999999992</v>
      </c>
      <c r="Y327" s="41">
        <f>IFERROR(SUM(BN22:BN323),"0")</f>
        <v>3411.2331999999992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16"/>
      <c r="P328" s="371" t="s">
        <v>473</v>
      </c>
      <c r="Q328" s="372"/>
      <c r="R328" s="372"/>
      <c r="S328" s="372"/>
      <c r="T328" s="372"/>
      <c r="U328" s="372"/>
      <c r="V328" s="373"/>
      <c r="W328" s="40" t="s">
        <v>474</v>
      </c>
      <c r="X328" s="42">
        <f>ROUNDUP(SUM(BO22:BO323),0)</f>
        <v>8</v>
      </c>
      <c r="Y328" s="42">
        <f>ROUNDUP(SUM(BP22:BP323),0)</f>
        <v>8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16"/>
      <c r="P329" s="371" t="s">
        <v>475</v>
      </c>
      <c r="Q329" s="372"/>
      <c r="R329" s="372"/>
      <c r="S329" s="372"/>
      <c r="T329" s="372"/>
      <c r="U329" s="372"/>
      <c r="V329" s="373"/>
      <c r="W329" s="40" t="s">
        <v>73</v>
      </c>
      <c r="X329" s="41">
        <f>GrossWeightTotal+PalletQtyTotal*25</f>
        <v>3611.2331999999992</v>
      </c>
      <c r="Y329" s="41">
        <f>GrossWeightTotalR+PalletQtyTotalR*25</f>
        <v>3611.2331999999992</v>
      </c>
      <c r="Z329" s="40"/>
      <c r="AA329" s="64"/>
      <c r="AB329" s="64"/>
      <c r="AC329" s="64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6"/>
      <c r="P330" s="371" t="s">
        <v>476</v>
      </c>
      <c r="Q330" s="372"/>
      <c r="R330" s="372"/>
      <c r="S330" s="372"/>
      <c r="T330" s="372"/>
      <c r="U330" s="372"/>
      <c r="V330" s="373"/>
      <c r="W330" s="40" t="s">
        <v>474</v>
      </c>
      <c r="X330" s="41">
        <f>IFERROR(X23+X30+X37+X48+X53+X58+X62+X67+X73+X79+X85+X91+X102+X108+X118+X122+X128+X134+X140+X145+X150+X155+X160+X166+X174+X179+X187+X191+X197+X204+X211+X221+X229+X234+X239+X245+X251+X257+X264+X270+X274+X282+X286+X291+X297+X319+X324,"0")</f>
        <v>680</v>
      </c>
      <c r="Y330" s="41">
        <f>IFERROR(Y23+Y30+Y37+Y48+Y53+Y58+Y62+Y67+Y73+Y79+Y85+Y91+Y102+Y108+Y118+Y122+Y128+Y134+Y140+Y145+Y150+Y155+Y160+Y166+Y174+Y179+Y187+Y191+Y197+Y204+Y211+Y221+Y229+Y234+Y239+Y245+Y251+Y257+Y264+Y270+Y274+Y282+Y286+Y291+Y297+Y319+Y324,"0")</f>
        <v>680</v>
      </c>
      <c r="Z330" s="40"/>
      <c r="AA330" s="64"/>
      <c r="AB330" s="64"/>
      <c r="AC330" s="64"/>
    </row>
    <row r="331" spans="1:68" ht="14.25" customHeight="1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6"/>
      <c r="P331" s="371" t="s">
        <v>477</v>
      </c>
      <c r="Q331" s="372"/>
      <c r="R331" s="372"/>
      <c r="S331" s="372"/>
      <c r="T331" s="372"/>
      <c r="U331" s="372"/>
      <c r="V331" s="373"/>
      <c r="W331" s="43" t="s">
        <v>478</v>
      </c>
      <c r="X331" s="40"/>
      <c r="Y331" s="40"/>
      <c r="Z331" s="40">
        <f>IFERROR(Z23+Z30+Z37+Z48+Z53+Z58+Z62+Z67+Z73+Z79+Z85+Z91+Z102+Z108+Z118+Z122+Z128+Z134+Z140+Z145+Z150+Z155+Z160+Z166+Z174+Z179+Z187+Z191+Z197+Z204+Z211+Z221+Z229+Z234+Z239+Z245+Z251+Z257+Z264+Z270+Z274+Z282+Z286+Z291+Z297+Z319+Z324,"0")</f>
        <v>9.47058</v>
      </c>
      <c r="AA331" s="64"/>
      <c r="AB331" s="64"/>
      <c r="AC331" s="64"/>
    </row>
    <row r="332" spans="1:68" ht="13.5" customHeight="1" thickBot="1" x14ac:dyDescent="0.25"/>
    <row r="333" spans="1:68" ht="27" customHeight="1" thickTop="1" thickBot="1" x14ac:dyDescent="0.25">
      <c r="A333" s="44" t="s">
        <v>479</v>
      </c>
      <c r="B333" s="83" t="s">
        <v>62</v>
      </c>
      <c r="C333" s="351" t="s">
        <v>74</v>
      </c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4"/>
      <c r="U333" s="351" t="s">
        <v>238</v>
      </c>
      <c r="V333" s="394"/>
      <c r="W333" s="83" t="s">
        <v>264</v>
      </c>
      <c r="X333" s="351" t="s">
        <v>283</v>
      </c>
      <c r="Y333" s="393"/>
      <c r="Z333" s="393"/>
      <c r="AA333" s="393"/>
      <c r="AB333" s="393"/>
      <c r="AC333" s="393"/>
      <c r="AD333" s="394"/>
      <c r="AE333" s="83" t="s">
        <v>358</v>
      </c>
      <c r="AF333" s="83" t="s">
        <v>363</v>
      </c>
      <c r="AG333" s="83" t="s">
        <v>370</v>
      </c>
      <c r="AH333" s="351" t="s">
        <v>239</v>
      </c>
      <c r="AI333" s="394"/>
    </row>
    <row r="334" spans="1:68" ht="14.25" customHeight="1" thickTop="1" x14ac:dyDescent="0.2">
      <c r="A334" s="523" t="s">
        <v>480</v>
      </c>
      <c r="B334" s="351" t="s">
        <v>62</v>
      </c>
      <c r="C334" s="351" t="s">
        <v>75</v>
      </c>
      <c r="D334" s="351" t="s">
        <v>84</v>
      </c>
      <c r="E334" s="351" t="s">
        <v>94</v>
      </c>
      <c r="F334" s="351" t="s">
        <v>111</v>
      </c>
      <c r="G334" s="351" t="s">
        <v>138</v>
      </c>
      <c r="H334" s="351" t="s">
        <v>145</v>
      </c>
      <c r="I334" s="351" t="s">
        <v>151</v>
      </c>
      <c r="J334" s="351" t="s">
        <v>159</v>
      </c>
      <c r="K334" s="351" t="s">
        <v>179</v>
      </c>
      <c r="L334" s="351" t="s">
        <v>185</v>
      </c>
      <c r="M334" s="351" t="s">
        <v>202</v>
      </c>
      <c r="N334" s="1"/>
      <c r="O334" s="351" t="s">
        <v>208</v>
      </c>
      <c r="P334" s="351" t="s">
        <v>215</v>
      </c>
      <c r="Q334" s="351" t="s">
        <v>221</v>
      </c>
      <c r="R334" s="351" t="s">
        <v>225</v>
      </c>
      <c r="S334" s="351" t="s">
        <v>228</v>
      </c>
      <c r="T334" s="351" t="s">
        <v>234</v>
      </c>
      <c r="U334" s="351" t="s">
        <v>239</v>
      </c>
      <c r="V334" s="351" t="s">
        <v>243</v>
      </c>
      <c r="W334" s="351" t="s">
        <v>265</v>
      </c>
      <c r="X334" s="351" t="s">
        <v>284</v>
      </c>
      <c r="Y334" s="351" t="s">
        <v>300</v>
      </c>
      <c r="Z334" s="351" t="s">
        <v>310</v>
      </c>
      <c r="AA334" s="351" t="s">
        <v>325</v>
      </c>
      <c r="AB334" s="351" t="s">
        <v>336</v>
      </c>
      <c r="AC334" s="351" t="s">
        <v>341</v>
      </c>
      <c r="AD334" s="351" t="s">
        <v>352</v>
      </c>
      <c r="AE334" s="351" t="s">
        <v>359</v>
      </c>
      <c r="AF334" s="351" t="s">
        <v>364</v>
      </c>
      <c r="AG334" s="351" t="s">
        <v>371</v>
      </c>
      <c r="AH334" s="351" t="s">
        <v>239</v>
      </c>
      <c r="AI334" s="351" t="s">
        <v>466</v>
      </c>
    </row>
    <row r="335" spans="1:68" ht="13.5" customHeight="1" thickBot="1" x14ac:dyDescent="0.25">
      <c r="A335" s="524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1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  <c r="AE335" s="352"/>
      <c r="AF335" s="352"/>
      <c r="AG335" s="352"/>
      <c r="AH335" s="352"/>
      <c r="AI335" s="352"/>
    </row>
    <row r="336" spans="1:68" ht="18" customHeight="1" thickTop="1" thickBot="1" x14ac:dyDescent="0.25">
      <c r="A336" s="44" t="s">
        <v>481</v>
      </c>
      <c r="B336" s="50">
        <f>IFERROR(X22*H22,"0")</f>
        <v>0</v>
      </c>
      <c r="C336" s="50">
        <f>IFERROR(X28*H28,"0")+IFERROR(X29*H29,"0")</f>
        <v>42</v>
      </c>
      <c r="D336" s="50">
        <f>IFERROR(X34*H34,"0")+IFERROR(X35*H35,"0")+IFERROR(X36*H36,"0")</f>
        <v>201.59999999999997</v>
      </c>
      <c r="E336" s="50">
        <f>IFERROR(X41*H41,"0")+IFERROR(X42*H42,"0")+IFERROR(X43*H43,"0")+IFERROR(X44*H44,"0")+IFERROR(X45*H45,"0")+IFERROR(X46*H46,"0")+IFERROR(X47*H47,"0")</f>
        <v>672</v>
      </c>
      <c r="F336" s="50">
        <f>IFERROR(X52*H52,"0")+IFERROR(X56*H56,"0")+IFERROR(X57*H57,"0")+IFERROR(X61*H61,"0")+IFERROR(X65*H65,"0")+IFERROR(X66*H66,"0")+IFERROR(X70*H70,"0")+IFERROR(X71*H71,"0")+IFERROR(X72*H72,"0")</f>
        <v>0</v>
      </c>
      <c r="G336" s="50">
        <f>IFERROR(X77*H77,"0")+IFERROR(X78*H78,"0")</f>
        <v>240</v>
      </c>
      <c r="H336" s="50">
        <f>IFERROR(X83*H83,"0")+IFERROR(X84*H84,"0")</f>
        <v>0</v>
      </c>
      <c r="I336" s="50">
        <f>IFERROR(X89*H89,"0")+IFERROR(X90*H90,"0")</f>
        <v>100.8</v>
      </c>
      <c r="J336" s="50">
        <f>IFERROR(X95*H95,"0")+IFERROR(X96*H96,"0")+IFERROR(X97*H97,"0")+IFERROR(X98*H98,"0")+IFERROR(X99*H99,"0")+IFERROR(X100*H100,"0")+IFERROR(X101*H101,"0")</f>
        <v>0</v>
      </c>
      <c r="K336" s="50">
        <f>IFERROR(X106*H106,"0")+IFERROR(X107*H107,"0")</f>
        <v>0</v>
      </c>
      <c r="L336" s="50">
        <f>IFERROR(X112*H112,"0")+IFERROR(X113*H113,"0")+IFERROR(X114*H114,"0")+IFERROR(X115*H115,"0")+IFERROR(X116*H116,"0")+IFERROR(X117*H117,"0")+IFERROR(X121*H121,"0")</f>
        <v>314.40000000000003</v>
      </c>
      <c r="M336" s="50">
        <f>IFERROR(X126*H126,"0")+IFERROR(X127*H127,"0")</f>
        <v>0</v>
      </c>
      <c r="N336" s="1"/>
      <c r="O336" s="50">
        <f>IFERROR(X132*H132,"0")+IFERROR(X133*H133,"0")</f>
        <v>126</v>
      </c>
      <c r="P336" s="50">
        <f>IFERROR(X138*H138,"0")+IFERROR(X139*H139,"0")</f>
        <v>0</v>
      </c>
      <c r="Q336" s="50">
        <f>IFERROR(X144*H144,"0")</f>
        <v>0</v>
      </c>
      <c r="R336" s="50">
        <f>IFERROR(X149*H149,"0")</f>
        <v>0</v>
      </c>
      <c r="S336" s="50">
        <f>IFERROR(X154*H154,"0")</f>
        <v>0</v>
      </c>
      <c r="T336" s="50">
        <f>IFERROR(X159*H159,"0")</f>
        <v>23.52</v>
      </c>
      <c r="U336" s="50">
        <f>IFERROR(X165*H165,"0")</f>
        <v>0</v>
      </c>
      <c r="V336" s="50">
        <f>IFERROR(X170*H170,"0")+IFERROR(X171*H171,"0")+IFERROR(X172*H172,"0")+IFERROR(X173*H173,"0")+IFERROR(X177*H177,"0")+IFERROR(X178*H178,"0")</f>
        <v>120</v>
      </c>
      <c r="W336" s="50">
        <f>IFERROR(X184*H184,"0")+IFERROR(X185*H185,"0")+IFERROR(X186*H186,"0")+IFERROR(X190*H190,"0")</f>
        <v>252</v>
      </c>
      <c r="X336" s="50">
        <f>IFERROR(X196*H196,"0")+IFERROR(X200*H200,"0")+IFERROR(X201*H201,"0")+IFERROR(X202*H202,"0")+IFERROR(X203*H203,"0")</f>
        <v>0</v>
      </c>
      <c r="Y336" s="50">
        <f>IFERROR(X208*H208,"0")+IFERROR(X209*H209,"0")+IFERROR(X210*H210,"0")</f>
        <v>0</v>
      </c>
      <c r="Z336" s="50">
        <f>IFERROR(X215*H215,"0")+IFERROR(X216*H216,"0")+IFERROR(X217*H217,"0")+IFERROR(X218*H218,"0")+IFERROR(X219*H219,"0")+IFERROR(X220*H220,"0")</f>
        <v>0</v>
      </c>
      <c r="AA336" s="50">
        <f>IFERROR(X225*H225,"0")+IFERROR(X226*H226,"0")+IFERROR(X227*H227,"0")+IFERROR(X228*H228,"0")</f>
        <v>86.4</v>
      </c>
      <c r="AB336" s="50">
        <f>IFERROR(X233*H233,"0")</f>
        <v>0</v>
      </c>
      <c r="AC336" s="50">
        <f>IFERROR(X238*H238,"0")+IFERROR(X242*H242,"0")+IFERROR(X243*H243,"0")+IFERROR(X244*H244,"0")</f>
        <v>0</v>
      </c>
      <c r="AD336" s="50">
        <f>IFERROR(X249*H249,"0")+IFERROR(X250*H250,"0")</f>
        <v>0</v>
      </c>
      <c r="AE336" s="50">
        <f>IFERROR(X256*H256,"0")</f>
        <v>0</v>
      </c>
      <c r="AF336" s="50">
        <f>IFERROR(X262*H262,"0")+IFERROR(X263*H263,"0")</f>
        <v>0</v>
      </c>
      <c r="AG336" s="50">
        <f>IFERROR(X269*H269,"0")+IFERROR(X273*H273,"0")</f>
        <v>0</v>
      </c>
      <c r="AH336" s="50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1006.8</v>
      </c>
      <c r="AI336" s="50">
        <f>IFERROR(X323*H323,"0")</f>
        <v>0</v>
      </c>
    </row>
    <row r="337" spans="1:3" ht="13.5" customHeight="1" thickTop="1" x14ac:dyDescent="0.2">
      <c r="C337" s="1"/>
    </row>
    <row r="338" spans="1:3" ht="19.5" customHeight="1" x14ac:dyDescent="0.2">
      <c r="A338" s="67" t="s">
        <v>482</v>
      </c>
      <c r="B338" s="67" t="s">
        <v>483</v>
      </c>
      <c r="C338" s="67" t="s">
        <v>484</v>
      </c>
    </row>
    <row r="339" spans="1:3" x14ac:dyDescent="0.2">
      <c r="A339" s="68">
        <f>SUMPRODUCT(--(BB:BB="ЗПФ"),--(W:W="кор"),H:H,Y:Y)+SUMPRODUCT(--(BB:BB="ЗПФ"),--(W:W="кг"),Y:Y)</f>
        <v>1634.3999999999999</v>
      </c>
      <c r="B339" s="69">
        <f>SUMPRODUCT(--(BB:BB="ПГП"),--(W:W="кор"),H:H,Y:Y)+SUMPRODUCT(--(BB:BB="ПГП"),--(W:W="кг"),Y:Y)</f>
        <v>1551.12</v>
      </c>
      <c r="C339" s="69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X17:X18"/>
    <mergeCell ref="D250:E250"/>
    <mergeCell ref="D44:E44"/>
    <mergeCell ref="Y17:Y18"/>
    <mergeCell ref="U17:V17"/>
    <mergeCell ref="D57:E57"/>
    <mergeCell ref="A8:C8"/>
    <mergeCell ref="A153:Z153"/>
    <mergeCell ref="D97:E97"/>
    <mergeCell ref="A197:O198"/>
    <mergeCell ref="A255:Z255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V11:W11"/>
    <mergeCell ref="P57:T57"/>
    <mergeCell ref="D165:E165"/>
    <mergeCell ref="P317:T317"/>
    <mergeCell ref="D323:E323"/>
    <mergeCell ref="D279:E279"/>
    <mergeCell ref="A254:Z254"/>
    <mergeCell ref="P121:T121"/>
    <mergeCell ref="AG334:AG335"/>
    <mergeCell ref="D29:E29"/>
    <mergeCell ref="D216:E216"/>
    <mergeCell ref="A134:O135"/>
    <mergeCell ref="A20:Z20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M17:M18"/>
    <mergeCell ref="O17:O18"/>
    <mergeCell ref="P187:V187"/>
    <mergeCell ref="P258:V258"/>
    <mergeCell ref="A248:Z248"/>
    <mergeCell ref="P174:V174"/>
    <mergeCell ref="A104:Z104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P122:V122"/>
    <mergeCell ref="A39:Z39"/>
    <mergeCell ref="D95:E95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3:T313"/>
    <mergeCell ref="P307:T307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301:T301"/>
    <mergeCell ref="P295:T295"/>
    <mergeCell ref="G17:G18"/>
    <mergeCell ref="D314:E314"/>
    <mergeCell ref="A143:Z143"/>
    <mergeCell ref="W334:W335"/>
    <mergeCell ref="X333:AD333"/>
    <mergeCell ref="D159:E159"/>
    <mergeCell ref="A232:Z232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P34:T34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A150:O151"/>
    <mergeCell ref="A191:O192"/>
    <mergeCell ref="A166:O167"/>
    <mergeCell ref="AA17:AA18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D334:AD335"/>
    <mergeCell ref="A291:O292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D273:E273"/>
    <mergeCell ref="P252:V25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25:T22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A147:Z147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A82:Z82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P31:V31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P35:T35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D106:E106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291:V291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E334:E335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309:E309"/>
    <mergeCell ref="A326:O331"/>
    <mergeCell ref="D113:E113"/>
    <mergeCell ref="P117:T117"/>
    <mergeCell ref="A324:O325"/>
    <mergeCell ref="D311:E311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P246:V246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D303:E303"/>
    <mergeCell ref="D290:E290"/>
    <mergeCell ref="C333:T333"/>
    <mergeCell ref="U333:V333"/>
    <mergeCell ref="Z334:Z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A274:O275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244:T244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7" spans="2:8" x14ac:dyDescent="0.2">
      <c r="B7" s="51" t="s">
        <v>489</v>
      </c>
      <c r="C7" s="51" t="s">
        <v>490</v>
      </c>
      <c r="D7" s="51" t="s">
        <v>491</v>
      </c>
      <c r="E7" s="51"/>
    </row>
    <row r="9" spans="2:8" x14ac:dyDescent="0.2">
      <c r="B9" s="51" t="s">
        <v>492</v>
      </c>
      <c r="C9" s="51" t="s">
        <v>487</v>
      </c>
      <c r="D9" s="51"/>
      <c r="E9" s="51"/>
    </row>
    <row r="11" spans="2:8" x14ac:dyDescent="0.2">
      <c r="B11" s="51" t="s">
        <v>493</v>
      </c>
      <c r="C11" s="51" t="s">
        <v>490</v>
      </c>
      <c r="D11" s="51"/>
      <c r="E11" s="51"/>
    </row>
    <row r="13" spans="2:8" x14ac:dyDescent="0.2">
      <c r="B13" s="51" t="s">
        <v>494</v>
      </c>
      <c r="C13" s="51"/>
      <c r="D13" s="51"/>
      <c r="E13" s="51"/>
    </row>
    <row r="14" spans="2:8" x14ac:dyDescent="0.2">
      <c r="B14" s="51" t="s">
        <v>495</v>
      </c>
      <c r="C14" s="51"/>
      <c r="D14" s="51"/>
      <c r="E14" s="51"/>
    </row>
    <row r="15" spans="2:8" x14ac:dyDescent="0.2">
      <c r="B15" s="51" t="s">
        <v>496</v>
      </c>
      <c r="C15" s="51"/>
      <c r="D15" s="51"/>
      <c r="E15" s="51"/>
    </row>
    <row r="16" spans="2:8" x14ac:dyDescent="0.2">
      <c r="B16" s="51" t="s">
        <v>497</v>
      </c>
      <c r="C16" s="51"/>
      <c r="D16" s="51"/>
      <c r="E16" s="51"/>
    </row>
    <row r="17" spans="2:5" x14ac:dyDescent="0.2">
      <c r="B17" s="51" t="s">
        <v>498</v>
      </c>
      <c r="C17" s="51"/>
      <c r="D17" s="51"/>
      <c r="E17" s="51"/>
    </row>
    <row r="18" spans="2:5" x14ac:dyDescent="0.2">
      <c r="B18" s="51" t="s">
        <v>499</v>
      </c>
      <c r="C18" s="51"/>
      <c r="D18" s="51"/>
      <c r="E18" s="51"/>
    </row>
    <row r="19" spans="2:5" x14ac:dyDescent="0.2">
      <c r="B19" s="51" t="s">
        <v>500</v>
      </c>
      <c r="C19" s="51"/>
      <c r="D19" s="51"/>
      <c r="E19" s="51"/>
    </row>
    <row r="20" spans="2:5" x14ac:dyDescent="0.2">
      <c r="B20" s="51" t="s">
        <v>501</v>
      </c>
      <c r="C20" s="51"/>
      <c r="D20" s="51"/>
      <c r="E20" s="51"/>
    </row>
    <row r="21" spans="2:5" x14ac:dyDescent="0.2">
      <c r="B21" s="51" t="s">
        <v>502</v>
      </c>
      <c r="C21" s="51"/>
      <c r="D21" s="51"/>
      <c r="E21" s="51"/>
    </row>
    <row r="22" spans="2:5" x14ac:dyDescent="0.2">
      <c r="B22" s="51" t="s">
        <v>503</v>
      </c>
      <c r="C22" s="51"/>
      <c r="D22" s="51"/>
      <c r="E22" s="51"/>
    </row>
    <row r="23" spans="2:5" x14ac:dyDescent="0.2">
      <c r="B23" s="51" t="s">
        <v>504</v>
      </c>
      <c r="C23" s="51"/>
      <c r="D23" s="51"/>
      <c r="E23" s="51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