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57EFF0C4-4884-4171-849A-12C99BBDA38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заказа'!$B$181:$B$181</definedName>
    <definedName name="ProductId65">'Бланк заказа'!$B$182:$B$182</definedName>
    <definedName name="ProductId66">'Бланк заказа'!$B$188:$B$188</definedName>
    <definedName name="ProductId67">'Бланк заказа'!$B$189:$B$189</definedName>
    <definedName name="ProductId68">'Бланк заказа'!$B$190:$B$190</definedName>
    <definedName name="ProductId69">'Бланк заказа'!$B$194:$B$194</definedName>
    <definedName name="ProductId7">'Бланк заказа'!$B$41:$B$41</definedName>
    <definedName name="ProductId70">'Бланк заказа'!$B$200:$B$200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заказа'!$B$212:$B$212</definedName>
    <definedName name="ProductId76">'Бланк заказа'!$B$213:$B$213</definedName>
    <definedName name="ProductId77">'Бланк заказа'!$B$214:$B$214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заказа'!$B$248:$B$248</definedName>
    <definedName name="ProductId93">'Бланк заказа'!$B$253:$B$253</definedName>
    <definedName name="ProductId94">'Бланк заказа'!$B$254:$B$254</definedName>
    <definedName name="ProductId95">'Бланк заказа'!$B$260:$B$260</definedName>
    <definedName name="ProductId96">'Бланк заказа'!$B$266:$B$266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заказа'!$X$181:$X$181</definedName>
    <definedName name="SalesQty65">'Бланк заказа'!$X$182:$X$182</definedName>
    <definedName name="SalesQty66">'Бланк заказа'!$X$188:$X$188</definedName>
    <definedName name="SalesQty67">'Бланк заказа'!$X$189:$X$189</definedName>
    <definedName name="SalesQty68">'Бланк заказа'!$X$190:$X$190</definedName>
    <definedName name="SalesQty69">'Бланк заказа'!$X$194:$X$194</definedName>
    <definedName name="SalesQty7">'Бланк заказа'!$X$41:$X$41</definedName>
    <definedName name="SalesQty70">'Бланк заказа'!$X$200:$X$200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заказа'!$X$212:$X$212</definedName>
    <definedName name="SalesQty76">'Бланк заказа'!$X$213:$X$213</definedName>
    <definedName name="SalesQty77">'Бланк заказа'!$X$214:$X$214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заказа'!$X$248:$X$248</definedName>
    <definedName name="SalesQty93">'Бланк заказа'!$X$253:$X$253</definedName>
    <definedName name="SalesQty94">'Бланк заказа'!$X$254:$X$254</definedName>
    <definedName name="SalesQty95">'Бланк заказа'!$X$260:$X$260</definedName>
    <definedName name="SalesQty96">'Бланк заказа'!$X$266:$X$266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заказа'!$Y$181:$Y$181</definedName>
    <definedName name="SalesRoundBox65">'Бланк заказа'!$Y$182:$Y$182</definedName>
    <definedName name="SalesRoundBox66">'Бланк заказа'!$Y$188:$Y$188</definedName>
    <definedName name="SalesRoundBox67">'Бланк заказа'!$Y$189:$Y$189</definedName>
    <definedName name="SalesRoundBox68">'Бланк заказа'!$Y$190:$Y$190</definedName>
    <definedName name="SalesRoundBox69">'Бланк заказа'!$Y$194:$Y$194</definedName>
    <definedName name="SalesRoundBox7">'Бланк заказа'!$Y$41:$Y$41</definedName>
    <definedName name="SalesRoundBox70">'Бланк заказа'!$Y$200:$Y$200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заказа'!$Y$212:$Y$212</definedName>
    <definedName name="SalesRoundBox76">'Бланк заказа'!$Y$213:$Y$213</definedName>
    <definedName name="SalesRoundBox77">'Бланк заказа'!$Y$214:$Y$214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заказа'!$Y$248:$Y$248</definedName>
    <definedName name="SalesRoundBox93">'Бланк заказа'!$Y$253:$Y$253</definedName>
    <definedName name="SalesRoundBox94">'Бланк заказа'!$Y$254:$Y$254</definedName>
    <definedName name="SalesRoundBox95">'Бланк заказа'!$Y$260:$Y$260</definedName>
    <definedName name="SalesRoundBox96">'Бланк заказа'!$Y$266:$Y$266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заказа'!$W$181:$W$181</definedName>
    <definedName name="UnitOfMeasure65">'Бланк заказа'!$W$182:$W$182</definedName>
    <definedName name="UnitOfMeasure66">'Бланк заказа'!$W$188:$W$188</definedName>
    <definedName name="UnitOfMeasure67">'Бланк заказа'!$W$189:$W$189</definedName>
    <definedName name="UnitOfMeasure68">'Бланк заказа'!$W$190:$W$190</definedName>
    <definedName name="UnitOfMeasure69">'Бланк заказа'!$W$194:$W$194</definedName>
    <definedName name="UnitOfMeasure7">'Бланк заказа'!$W$41:$W$41</definedName>
    <definedName name="UnitOfMeasure70">'Бланк заказа'!$W$200:$W$200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заказа'!$W$212:$W$212</definedName>
    <definedName name="UnitOfMeasure76">'Бланк заказа'!$W$213:$W$213</definedName>
    <definedName name="UnitOfMeasure77">'Бланк заказа'!$W$214:$W$214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заказа'!$W$248:$W$248</definedName>
    <definedName name="UnitOfMeasure93">'Бланк заказа'!$W$253:$W$253</definedName>
    <definedName name="UnitOfMeasure94">'Бланк заказа'!$W$254:$W$254</definedName>
    <definedName name="UnitOfMeasure95">'Бланк заказа'!$W$260:$W$260</definedName>
    <definedName name="UnitOfMeasure96">'Бланк заказа'!$W$266:$W$266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Y328" i="1"/>
  <c r="X328" i="1"/>
  <c r="BO327" i="1"/>
  <c r="BN327" i="1"/>
  <c r="BM327" i="1"/>
  <c r="Z327" i="1"/>
  <c r="Z328" i="1" s="1"/>
  <c r="Y327" i="1"/>
  <c r="Y329" i="1" s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P319" i="1"/>
  <c r="BO319" i="1"/>
  <c r="BN319" i="1"/>
  <c r="BM319" i="1"/>
  <c r="Z319" i="1"/>
  <c r="Y319" i="1"/>
  <c r="BO318" i="1"/>
  <c r="BM318" i="1"/>
  <c r="Z318" i="1"/>
  <c r="Y318" i="1"/>
  <c r="BP318" i="1" s="1"/>
  <c r="BO317" i="1"/>
  <c r="BM317" i="1"/>
  <c r="Z317" i="1"/>
  <c r="Y317" i="1"/>
  <c r="BP317" i="1" s="1"/>
  <c r="BP316" i="1"/>
  <c r="BO316" i="1"/>
  <c r="BN316" i="1"/>
  <c r="BM316" i="1"/>
  <c r="Z316" i="1"/>
  <c r="Y316" i="1"/>
  <c r="BO315" i="1"/>
  <c r="BM315" i="1"/>
  <c r="Z315" i="1"/>
  <c r="Y315" i="1"/>
  <c r="BP315" i="1" s="1"/>
  <c r="BP314" i="1"/>
  <c r="BO314" i="1"/>
  <c r="BN314" i="1"/>
  <c r="BM314" i="1"/>
  <c r="Z314" i="1"/>
  <c r="Y314" i="1"/>
  <c r="BO313" i="1"/>
  <c r="BM313" i="1"/>
  <c r="Z313" i="1"/>
  <c r="Y313" i="1"/>
  <c r="BN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P311" i="1"/>
  <c r="BO310" i="1"/>
  <c r="BM310" i="1"/>
  <c r="Z310" i="1"/>
  <c r="Y310" i="1"/>
  <c r="BN310" i="1" s="1"/>
  <c r="BP309" i="1"/>
  <c r="BO309" i="1"/>
  <c r="BM309" i="1"/>
  <c r="Z309" i="1"/>
  <c r="Y309" i="1"/>
  <c r="BN309" i="1" s="1"/>
  <c r="P309" i="1"/>
  <c r="BP308" i="1"/>
  <c r="BO308" i="1"/>
  <c r="BN308" i="1"/>
  <c r="BM308" i="1"/>
  <c r="Z308" i="1"/>
  <c r="Y308" i="1"/>
  <c r="BO307" i="1"/>
  <c r="BM307" i="1"/>
  <c r="Z307" i="1"/>
  <c r="Z323" i="1" s="1"/>
  <c r="Y307" i="1"/>
  <c r="BP307" i="1" s="1"/>
  <c r="BP306" i="1"/>
  <c r="BO306" i="1"/>
  <c r="BN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Y302" i="1"/>
  <c r="X302" i="1"/>
  <c r="Z301" i="1"/>
  <c r="X301" i="1"/>
  <c r="BO300" i="1"/>
  <c r="BN300" i="1"/>
  <c r="BM300" i="1"/>
  <c r="Z300" i="1"/>
  <c r="Y300" i="1"/>
  <c r="BP300" i="1" s="1"/>
  <c r="P300" i="1"/>
  <c r="BO299" i="1"/>
  <c r="BM299" i="1"/>
  <c r="Z299" i="1"/>
  <c r="Y299" i="1"/>
  <c r="Y301" i="1" s="1"/>
  <c r="P299" i="1"/>
  <c r="BP298" i="1"/>
  <c r="BO298" i="1"/>
  <c r="BN298" i="1"/>
  <c r="BM298" i="1"/>
  <c r="Z298" i="1"/>
  <c r="Y298" i="1"/>
  <c r="X296" i="1"/>
  <c r="X295" i="1"/>
  <c r="BO294" i="1"/>
  <c r="BM294" i="1"/>
  <c r="Z294" i="1"/>
  <c r="Y294" i="1"/>
  <c r="BP294" i="1" s="1"/>
  <c r="BO293" i="1"/>
  <c r="BM293" i="1"/>
  <c r="Z293" i="1"/>
  <c r="Z295" i="1" s="1"/>
  <c r="Y293" i="1"/>
  <c r="Y296" i="1" s="1"/>
  <c r="P293" i="1"/>
  <c r="X291" i="1"/>
  <c r="Y290" i="1"/>
  <c r="X290" i="1"/>
  <c r="BO289" i="1"/>
  <c r="BM289" i="1"/>
  <c r="Z289" i="1"/>
  <c r="Z290" i="1" s="1"/>
  <c r="Y289" i="1"/>
  <c r="Y291" i="1" s="1"/>
  <c r="P289" i="1"/>
  <c r="X287" i="1"/>
  <c r="Z286" i="1"/>
  <c r="Y286" i="1"/>
  <c r="X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O283" i="1"/>
  <c r="BM283" i="1"/>
  <c r="Z283" i="1"/>
  <c r="Y283" i="1"/>
  <c r="BP283" i="1" s="1"/>
  <c r="Y279" i="1"/>
  <c r="X279" i="1"/>
  <c r="Z278" i="1"/>
  <c r="Y278" i="1"/>
  <c r="X278" i="1"/>
  <c r="BO277" i="1"/>
  <c r="BM277" i="1"/>
  <c r="Z277" i="1"/>
  <c r="Y277" i="1"/>
  <c r="BP277" i="1" s="1"/>
  <c r="P277" i="1"/>
  <c r="X275" i="1"/>
  <c r="X274" i="1"/>
  <c r="BO273" i="1"/>
  <c r="BM273" i="1"/>
  <c r="Z273" i="1"/>
  <c r="Z274" i="1" s="1"/>
  <c r="Y273" i="1"/>
  <c r="Y275" i="1" s="1"/>
  <c r="P273" i="1"/>
  <c r="Y269" i="1"/>
  <c r="X269" i="1"/>
  <c r="X268" i="1"/>
  <c r="BP267" i="1"/>
  <c r="BO267" i="1"/>
  <c r="BN267" i="1"/>
  <c r="BM267" i="1"/>
  <c r="Z267" i="1"/>
  <c r="Y267" i="1"/>
  <c r="P267" i="1"/>
  <c r="BO266" i="1"/>
  <c r="BM266" i="1"/>
  <c r="Z266" i="1"/>
  <c r="Z268" i="1" s="1"/>
  <c r="Y266" i="1"/>
  <c r="Y268" i="1" s="1"/>
  <c r="P266" i="1"/>
  <c r="Y262" i="1"/>
  <c r="X262" i="1"/>
  <c r="Z261" i="1"/>
  <c r="Y261" i="1"/>
  <c r="X261" i="1"/>
  <c r="BP260" i="1"/>
  <c r="BO260" i="1"/>
  <c r="BM260" i="1"/>
  <c r="Z260" i="1"/>
  <c r="Y260" i="1"/>
  <c r="BN260" i="1" s="1"/>
  <c r="P260" i="1"/>
  <c r="X256" i="1"/>
  <c r="X255" i="1"/>
  <c r="BO254" i="1"/>
  <c r="BN254" i="1"/>
  <c r="BM254" i="1"/>
  <c r="Z254" i="1"/>
  <c r="Z255" i="1" s="1"/>
  <c r="Y254" i="1"/>
  <c r="BP254" i="1" s="1"/>
  <c r="P254" i="1"/>
  <c r="BO253" i="1"/>
  <c r="BN253" i="1"/>
  <c r="BM253" i="1"/>
  <c r="Z253" i="1"/>
  <c r="Y253" i="1"/>
  <c r="BP253" i="1" s="1"/>
  <c r="P253" i="1"/>
  <c r="X250" i="1"/>
  <c r="X249" i="1"/>
  <c r="BO248" i="1"/>
  <c r="BM248" i="1"/>
  <c r="Z248" i="1"/>
  <c r="Y248" i="1"/>
  <c r="BN248" i="1" s="1"/>
  <c r="P248" i="1"/>
  <c r="BO247" i="1"/>
  <c r="BM247" i="1"/>
  <c r="Z247" i="1"/>
  <c r="Y247" i="1"/>
  <c r="BP247" i="1" s="1"/>
  <c r="P247" i="1"/>
  <c r="BO246" i="1"/>
  <c r="BM246" i="1"/>
  <c r="Z246" i="1"/>
  <c r="Z249" i="1" s="1"/>
  <c r="Y246" i="1"/>
  <c r="BP246" i="1" s="1"/>
  <c r="P246" i="1"/>
  <c r="Y244" i="1"/>
  <c r="X244" i="1"/>
  <c r="Z243" i="1"/>
  <c r="Y243" i="1"/>
  <c r="X243" i="1"/>
  <c r="BP242" i="1"/>
  <c r="BO242" i="1"/>
  <c r="BM242" i="1"/>
  <c r="Z242" i="1"/>
  <c r="Y242" i="1"/>
  <c r="BN242" i="1" s="1"/>
  <c r="P242" i="1"/>
  <c r="X239" i="1"/>
  <c r="X238" i="1"/>
  <c r="BO237" i="1"/>
  <c r="BM237" i="1"/>
  <c r="Z237" i="1"/>
  <c r="Z238" i="1" s="1"/>
  <c r="Y237" i="1"/>
  <c r="Y239" i="1" s="1"/>
  <c r="Y234" i="1"/>
  <c r="X234" i="1"/>
  <c r="Z233" i="1"/>
  <c r="X233" i="1"/>
  <c r="BP232" i="1"/>
  <c r="BO232" i="1"/>
  <c r="BM232" i="1"/>
  <c r="Z232" i="1"/>
  <c r="Y232" i="1"/>
  <c r="BN232" i="1" s="1"/>
  <c r="P232" i="1"/>
  <c r="BO231" i="1"/>
  <c r="BM231" i="1"/>
  <c r="Z231" i="1"/>
  <c r="Y231" i="1"/>
  <c r="Y233" i="1" s="1"/>
  <c r="P231" i="1"/>
  <c r="BP230" i="1"/>
  <c r="BO230" i="1"/>
  <c r="BN230" i="1"/>
  <c r="BM230" i="1"/>
  <c r="Z230" i="1"/>
  <c r="Y230" i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P223" i="1"/>
  <c r="BO223" i="1"/>
  <c r="BM223" i="1"/>
  <c r="Z223" i="1"/>
  <c r="Y223" i="1"/>
  <c r="BN223" i="1" s="1"/>
  <c r="P223" i="1"/>
  <c r="BO222" i="1"/>
  <c r="BM222" i="1"/>
  <c r="Z222" i="1"/>
  <c r="Y222" i="1"/>
  <c r="BN222" i="1" s="1"/>
  <c r="P222" i="1"/>
  <c r="BP221" i="1"/>
  <c r="BO221" i="1"/>
  <c r="BN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Z225" i="1" s="1"/>
  <c r="Y219" i="1"/>
  <c r="Y226" i="1" s="1"/>
  <c r="P219" i="1"/>
  <c r="Y216" i="1"/>
  <c r="X216" i="1"/>
  <c r="Z215" i="1"/>
  <c r="X215" i="1"/>
  <c r="BP214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P212" i="1"/>
  <c r="BO212" i="1"/>
  <c r="BN212" i="1"/>
  <c r="BM212" i="1"/>
  <c r="Z212" i="1"/>
  <c r="Y212" i="1"/>
  <c r="Y215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P205" i="1"/>
  <c r="BO205" i="1"/>
  <c r="BM205" i="1"/>
  <c r="Z205" i="1"/>
  <c r="Y205" i="1"/>
  <c r="BN205" i="1" s="1"/>
  <c r="P205" i="1"/>
  <c r="BO204" i="1"/>
  <c r="BM204" i="1"/>
  <c r="Z204" i="1"/>
  <c r="Z208" i="1" s="1"/>
  <c r="Y204" i="1"/>
  <c r="Y209" i="1" s="1"/>
  <c r="P204" i="1"/>
  <c r="Y202" i="1"/>
  <c r="X202" i="1"/>
  <c r="Z201" i="1"/>
  <c r="Y201" i="1"/>
  <c r="X201" i="1"/>
  <c r="BO200" i="1"/>
  <c r="BM200" i="1"/>
  <c r="Z200" i="1"/>
  <c r="Y200" i="1"/>
  <c r="BP200" i="1" s="1"/>
  <c r="X196" i="1"/>
  <c r="X195" i="1"/>
  <c r="BO194" i="1"/>
  <c r="BM194" i="1"/>
  <c r="Z194" i="1"/>
  <c r="Z195" i="1" s="1"/>
  <c r="Y194" i="1"/>
  <c r="BN194" i="1" s="1"/>
  <c r="Y192" i="1"/>
  <c r="X192" i="1"/>
  <c r="X191" i="1"/>
  <c r="BP190" i="1"/>
  <c r="BO190" i="1"/>
  <c r="BN190" i="1"/>
  <c r="BM190" i="1"/>
  <c r="Z190" i="1"/>
  <c r="Y190" i="1"/>
  <c r="P190" i="1"/>
  <c r="BO189" i="1"/>
  <c r="BM189" i="1"/>
  <c r="Z189" i="1"/>
  <c r="Y189" i="1"/>
  <c r="Y191" i="1" s="1"/>
  <c r="P189" i="1"/>
  <c r="BP188" i="1"/>
  <c r="BO188" i="1"/>
  <c r="BN188" i="1"/>
  <c r="BM188" i="1"/>
  <c r="Z188" i="1"/>
  <c r="Z191" i="1" s="1"/>
  <c r="Y188" i="1"/>
  <c r="P188" i="1"/>
  <c r="X184" i="1"/>
  <c r="X183" i="1"/>
  <c r="BO182" i="1"/>
  <c r="BM182" i="1"/>
  <c r="Z182" i="1"/>
  <c r="Z183" i="1" s="1"/>
  <c r="Y182" i="1"/>
  <c r="BP182" i="1" s="1"/>
  <c r="P182" i="1"/>
  <c r="BP181" i="1"/>
  <c r="BO181" i="1"/>
  <c r="BN181" i="1"/>
  <c r="BM181" i="1"/>
  <c r="Z181" i="1"/>
  <c r="Y181" i="1"/>
  <c r="Y184" i="1" s="1"/>
  <c r="P181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Y176" i="1"/>
  <c r="P176" i="1"/>
  <c r="BP175" i="1"/>
  <c r="BO175" i="1"/>
  <c r="BM175" i="1"/>
  <c r="Z175" i="1"/>
  <c r="Y175" i="1"/>
  <c r="BN175" i="1" s="1"/>
  <c r="BO174" i="1"/>
  <c r="BM174" i="1"/>
  <c r="Z174" i="1"/>
  <c r="Z178" i="1" s="1"/>
  <c r="Y174" i="1"/>
  <c r="Y178" i="1" s="1"/>
  <c r="Y171" i="1"/>
  <c r="X171" i="1"/>
  <c r="Z170" i="1"/>
  <c r="Y170" i="1"/>
  <c r="X170" i="1"/>
  <c r="BP169" i="1"/>
  <c r="BO169" i="1"/>
  <c r="BN169" i="1"/>
  <c r="BM169" i="1"/>
  <c r="Z169" i="1"/>
  <c r="Y169" i="1"/>
  <c r="X165" i="1"/>
  <c r="X164" i="1"/>
  <c r="BO163" i="1"/>
  <c r="BM163" i="1"/>
  <c r="Z163" i="1"/>
  <c r="Z164" i="1" s="1"/>
  <c r="Y163" i="1"/>
  <c r="Y165" i="1" s="1"/>
  <c r="P163" i="1"/>
  <c r="Y160" i="1"/>
  <c r="X160" i="1"/>
  <c r="Z159" i="1"/>
  <c r="Y159" i="1"/>
  <c r="X159" i="1"/>
  <c r="BP158" i="1"/>
  <c r="BO158" i="1"/>
  <c r="BM158" i="1"/>
  <c r="Z158" i="1"/>
  <c r="Y158" i="1"/>
  <c r="BN158" i="1" s="1"/>
  <c r="P158" i="1"/>
  <c r="X155" i="1"/>
  <c r="X154" i="1"/>
  <c r="BO153" i="1"/>
  <c r="BN153" i="1"/>
  <c r="BM153" i="1"/>
  <c r="Z153" i="1"/>
  <c r="Z154" i="1" s="1"/>
  <c r="Y153" i="1"/>
  <c r="BP153" i="1" s="1"/>
  <c r="P153" i="1"/>
  <c r="X150" i="1"/>
  <c r="Z149" i="1"/>
  <c r="X149" i="1"/>
  <c r="BP148" i="1"/>
  <c r="BO148" i="1"/>
  <c r="BM148" i="1"/>
  <c r="Z148" i="1"/>
  <c r="Y148" i="1"/>
  <c r="Y150" i="1" s="1"/>
  <c r="P148" i="1"/>
  <c r="X145" i="1"/>
  <c r="X144" i="1"/>
  <c r="BP143" i="1"/>
  <c r="BO143" i="1"/>
  <c r="BM143" i="1"/>
  <c r="Z143" i="1"/>
  <c r="Y143" i="1"/>
  <c r="BN143" i="1" s="1"/>
  <c r="BO142" i="1"/>
  <c r="BN142" i="1"/>
  <c r="BM142" i="1"/>
  <c r="Z142" i="1"/>
  <c r="Y142" i="1"/>
  <c r="BP142" i="1" s="1"/>
  <c r="P142" i="1"/>
  <c r="BO141" i="1"/>
  <c r="BM141" i="1"/>
  <c r="Z141" i="1"/>
  <c r="Z144" i="1" s="1"/>
  <c r="Y141" i="1"/>
  <c r="Y144" i="1" s="1"/>
  <c r="BP140" i="1"/>
  <c r="BO140" i="1"/>
  <c r="BN140" i="1"/>
  <c r="BM140" i="1"/>
  <c r="Z140" i="1"/>
  <c r="Y140" i="1"/>
  <c r="P140" i="1"/>
  <c r="X137" i="1"/>
  <c r="X136" i="1"/>
  <c r="BO135" i="1"/>
  <c r="BM135" i="1"/>
  <c r="Z135" i="1"/>
  <c r="Z136" i="1" s="1"/>
  <c r="Y135" i="1"/>
  <c r="BP135" i="1" s="1"/>
  <c r="P135" i="1"/>
  <c r="BP134" i="1"/>
  <c r="BO134" i="1"/>
  <c r="BN134" i="1"/>
  <c r="BM134" i="1"/>
  <c r="Z134" i="1"/>
  <c r="Y134" i="1"/>
  <c r="Y137" i="1" s="1"/>
  <c r="P134" i="1"/>
  <c r="X131" i="1"/>
  <c r="X130" i="1"/>
  <c r="BO129" i="1"/>
  <c r="BM129" i="1"/>
  <c r="Z129" i="1"/>
  <c r="Y129" i="1"/>
  <c r="Y130" i="1" s="1"/>
  <c r="P129" i="1"/>
  <c r="BP128" i="1"/>
  <c r="BO128" i="1"/>
  <c r="BN128" i="1"/>
  <c r="BM128" i="1"/>
  <c r="Z128" i="1"/>
  <c r="Z130" i="1" s="1"/>
  <c r="Y128" i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P119" i="1"/>
  <c r="BO119" i="1"/>
  <c r="BN119" i="1"/>
  <c r="BM119" i="1"/>
  <c r="Z119" i="1"/>
  <c r="Y119" i="1"/>
  <c r="P119" i="1"/>
  <c r="BP118" i="1"/>
  <c r="BO118" i="1"/>
  <c r="BM118" i="1"/>
  <c r="Z118" i="1"/>
  <c r="Y118" i="1"/>
  <c r="BN118" i="1" s="1"/>
  <c r="P118" i="1"/>
  <c r="BO117" i="1"/>
  <c r="BM117" i="1"/>
  <c r="Z117" i="1"/>
  <c r="Y117" i="1"/>
  <c r="Y120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N114" i="1"/>
  <c r="BM114" i="1"/>
  <c r="Z114" i="1"/>
  <c r="Z120" i="1" s="1"/>
  <c r="Y114" i="1"/>
  <c r="BP114" i="1" s="1"/>
  <c r="P114" i="1"/>
  <c r="X111" i="1"/>
  <c r="X110" i="1"/>
  <c r="BP109" i="1"/>
  <c r="BO109" i="1"/>
  <c r="BM109" i="1"/>
  <c r="Z109" i="1"/>
  <c r="Y109" i="1"/>
  <c r="BN109" i="1" s="1"/>
  <c r="P109" i="1"/>
  <c r="BO108" i="1"/>
  <c r="BM108" i="1"/>
  <c r="Z108" i="1"/>
  <c r="Z110" i="1" s="1"/>
  <c r="Y108" i="1"/>
  <c r="Y111" i="1" s="1"/>
  <c r="P108" i="1"/>
  <c r="X105" i="1"/>
  <c r="X104" i="1"/>
  <c r="BP103" i="1"/>
  <c r="BO103" i="1"/>
  <c r="BM103" i="1"/>
  <c r="Z103" i="1"/>
  <c r="Y103" i="1"/>
  <c r="BN103" i="1" s="1"/>
  <c r="P103" i="1"/>
  <c r="BO102" i="1"/>
  <c r="BM102" i="1"/>
  <c r="Z102" i="1"/>
  <c r="Y102" i="1"/>
  <c r="BN102" i="1" s="1"/>
  <c r="BP101" i="1"/>
  <c r="BO101" i="1"/>
  <c r="BM101" i="1"/>
  <c r="Z101" i="1"/>
  <c r="Y101" i="1"/>
  <c r="BN101" i="1" s="1"/>
  <c r="BO100" i="1"/>
  <c r="BN100" i="1"/>
  <c r="BM100" i="1"/>
  <c r="Z100" i="1"/>
  <c r="Y100" i="1"/>
  <c r="BP100" i="1" s="1"/>
  <c r="P100" i="1"/>
  <c r="BO99" i="1"/>
  <c r="BM99" i="1"/>
  <c r="Z99" i="1"/>
  <c r="Y99" i="1"/>
  <c r="BP99" i="1" s="1"/>
  <c r="BP98" i="1"/>
  <c r="BO98" i="1"/>
  <c r="BN98" i="1"/>
  <c r="BM98" i="1"/>
  <c r="Z98" i="1"/>
  <c r="Y98" i="1"/>
  <c r="P98" i="1"/>
  <c r="BO97" i="1"/>
  <c r="BN97" i="1"/>
  <c r="BM97" i="1"/>
  <c r="Z97" i="1"/>
  <c r="Y97" i="1"/>
  <c r="BP97" i="1" s="1"/>
  <c r="BO96" i="1"/>
  <c r="BM96" i="1"/>
  <c r="Z96" i="1"/>
  <c r="Y96" i="1"/>
  <c r="Y104" i="1" s="1"/>
  <c r="P96" i="1"/>
  <c r="BP95" i="1"/>
  <c r="BO95" i="1"/>
  <c r="X332" i="1" s="1"/>
  <c r="BN95" i="1"/>
  <c r="BM95" i="1"/>
  <c r="Z95" i="1"/>
  <c r="Z104" i="1" s="1"/>
  <c r="Y95" i="1"/>
  <c r="Y105" i="1" s="1"/>
  <c r="X92" i="1"/>
  <c r="X91" i="1"/>
  <c r="BO90" i="1"/>
  <c r="BM90" i="1"/>
  <c r="Z90" i="1"/>
  <c r="Y90" i="1"/>
  <c r="Y92" i="1" s="1"/>
  <c r="P90" i="1"/>
  <c r="BP89" i="1"/>
  <c r="BO89" i="1"/>
  <c r="BN89" i="1"/>
  <c r="BM89" i="1"/>
  <c r="Z89" i="1"/>
  <c r="Z91" i="1" s="1"/>
  <c r="Y89" i="1"/>
  <c r="P89" i="1"/>
  <c r="X86" i="1"/>
  <c r="X85" i="1"/>
  <c r="BO84" i="1"/>
  <c r="BM84" i="1"/>
  <c r="Z84" i="1"/>
  <c r="Y84" i="1"/>
  <c r="BP84" i="1" s="1"/>
  <c r="P84" i="1"/>
  <c r="BO83" i="1"/>
  <c r="BN83" i="1"/>
  <c r="BM83" i="1"/>
  <c r="Z83" i="1"/>
  <c r="Z85" i="1" s="1"/>
  <c r="Y83" i="1"/>
  <c r="Y86" i="1" s="1"/>
  <c r="P83" i="1"/>
  <c r="X80" i="1"/>
  <c r="X79" i="1"/>
  <c r="BP78" i="1"/>
  <c r="BO78" i="1"/>
  <c r="BM78" i="1"/>
  <c r="Z78" i="1"/>
  <c r="Y78" i="1"/>
  <c r="BN78" i="1" s="1"/>
  <c r="P78" i="1"/>
  <c r="BO77" i="1"/>
  <c r="BM77" i="1"/>
  <c r="Z77" i="1"/>
  <c r="Z79" i="1" s="1"/>
  <c r="Y77" i="1"/>
  <c r="Y80" i="1" s="1"/>
  <c r="P77" i="1"/>
  <c r="X74" i="1"/>
  <c r="X73" i="1"/>
  <c r="BP72" i="1"/>
  <c r="BO72" i="1"/>
  <c r="BM72" i="1"/>
  <c r="Z72" i="1"/>
  <c r="Y72" i="1"/>
  <c r="BN72" i="1" s="1"/>
  <c r="P72" i="1"/>
  <c r="BO71" i="1"/>
  <c r="BM71" i="1"/>
  <c r="Z71" i="1"/>
  <c r="Y71" i="1"/>
  <c r="Y74" i="1" s="1"/>
  <c r="P71" i="1"/>
  <c r="BP70" i="1"/>
  <c r="BO70" i="1"/>
  <c r="BN70" i="1"/>
  <c r="BM70" i="1"/>
  <c r="Z70" i="1"/>
  <c r="Z73" i="1" s="1"/>
  <c r="Y70" i="1"/>
  <c r="P70" i="1"/>
  <c r="X68" i="1"/>
  <c r="X67" i="1"/>
  <c r="BO66" i="1"/>
  <c r="BM66" i="1"/>
  <c r="Z66" i="1"/>
  <c r="Y66" i="1"/>
  <c r="Y68" i="1" s="1"/>
  <c r="P66" i="1"/>
  <c r="BP65" i="1"/>
  <c r="BO65" i="1"/>
  <c r="BM65" i="1"/>
  <c r="Z65" i="1"/>
  <c r="Z67" i="1" s="1"/>
  <c r="Y65" i="1"/>
  <c r="BN65" i="1" s="1"/>
  <c r="P65" i="1"/>
  <c r="X63" i="1"/>
  <c r="X62" i="1"/>
  <c r="BO61" i="1"/>
  <c r="BM61" i="1"/>
  <c r="Z61" i="1"/>
  <c r="Z62" i="1" s="1"/>
  <c r="Y61" i="1"/>
  <c r="Y63" i="1" s="1"/>
  <c r="P61" i="1"/>
  <c r="Y59" i="1"/>
  <c r="X59" i="1"/>
  <c r="Z58" i="1"/>
  <c r="X58" i="1"/>
  <c r="BP57" i="1"/>
  <c r="BO57" i="1"/>
  <c r="BM57" i="1"/>
  <c r="Z57" i="1"/>
  <c r="Y57" i="1"/>
  <c r="BN57" i="1" s="1"/>
  <c r="P57" i="1"/>
  <c r="BO56" i="1"/>
  <c r="BM56" i="1"/>
  <c r="Z56" i="1"/>
  <c r="Y56" i="1"/>
  <c r="Y58" i="1" s="1"/>
  <c r="P56" i="1"/>
  <c r="Y54" i="1"/>
  <c r="X54" i="1"/>
  <c r="Z53" i="1"/>
  <c r="Y53" i="1"/>
  <c r="X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BN42" i="1" s="1"/>
  <c r="P42" i="1"/>
  <c r="BP41" i="1"/>
  <c r="BO41" i="1"/>
  <c r="BN41" i="1"/>
  <c r="BM41" i="1"/>
  <c r="Z41" i="1"/>
  <c r="Z48" i="1" s="1"/>
  <c r="Y41" i="1"/>
  <c r="Y49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N35" i="1" s="1"/>
  <c r="P35" i="1"/>
  <c r="BO34" i="1"/>
  <c r="BM34" i="1"/>
  <c r="Z34" i="1"/>
  <c r="Z37" i="1" s="1"/>
  <c r="Y34" i="1"/>
  <c r="BN34" i="1" s="1"/>
  <c r="P34" i="1"/>
  <c r="X31" i="1"/>
  <c r="X30" i="1"/>
  <c r="BO29" i="1"/>
  <c r="BM29" i="1"/>
  <c r="Z29" i="1"/>
  <c r="Z30" i="1" s="1"/>
  <c r="Y29" i="1"/>
  <c r="Y30" i="1" s="1"/>
  <c r="P29" i="1"/>
  <c r="BO28" i="1"/>
  <c r="BM28" i="1"/>
  <c r="Z28" i="1"/>
  <c r="Y28" i="1"/>
  <c r="BP28" i="1" s="1"/>
  <c r="P28" i="1"/>
  <c r="X24" i="1"/>
  <c r="X330" i="1" s="1"/>
  <c r="X23" i="1"/>
  <c r="X334" i="1" s="1"/>
  <c r="BO22" i="1"/>
  <c r="BM22" i="1"/>
  <c r="X331" i="1" s="1"/>
  <c r="Z22" i="1"/>
  <c r="Z23" i="1" s="1"/>
  <c r="Y22" i="1"/>
  <c r="BN22" i="1" s="1"/>
  <c r="P22" i="1"/>
  <c r="H10" i="1"/>
  <c r="A9" i="1"/>
  <c r="F10" i="1" s="1"/>
  <c r="D7" i="1"/>
  <c r="Q6" i="1"/>
  <c r="P2" i="1"/>
  <c r="X333" i="1" l="1"/>
  <c r="Z335" i="1"/>
  <c r="BN44" i="1"/>
  <c r="BN29" i="1"/>
  <c r="BN47" i="1"/>
  <c r="BN117" i="1"/>
  <c r="BP35" i="1"/>
  <c r="BN71" i="1"/>
  <c r="Y225" i="1"/>
  <c r="BN237" i="1"/>
  <c r="BN307" i="1"/>
  <c r="Y324" i="1"/>
  <c r="BP293" i="1"/>
  <c r="BN304" i="1"/>
  <c r="BP310" i="1"/>
  <c r="BP313" i="1"/>
  <c r="BN320" i="1"/>
  <c r="Y145" i="1"/>
  <c r="BP248" i="1"/>
  <c r="BN266" i="1"/>
  <c r="BN135" i="1"/>
  <c r="BN231" i="1"/>
  <c r="BP237" i="1"/>
  <c r="Y249" i="1"/>
  <c r="BP273" i="1"/>
  <c r="BN299" i="1"/>
  <c r="BN317" i="1"/>
  <c r="Y323" i="1"/>
  <c r="BN293" i="1"/>
  <c r="BP29" i="1"/>
  <c r="BN66" i="1"/>
  <c r="BP77" i="1"/>
  <c r="BN99" i="1"/>
  <c r="BN141" i="1"/>
  <c r="BN273" i="1"/>
  <c r="BP22" i="1"/>
  <c r="Y154" i="1"/>
  <c r="BN163" i="1"/>
  <c r="BN189" i="1"/>
  <c r="BP194" i="1"/>
  <c r="BN219" i="1"/>
  <c r="Y255" i="1"/>
  <c r="Y48" i="1"/>
  <c r="BN56" i="1"/>
  <c r="BP66" i="1"/>
  <c r="BN182" i="1"/>
  <c r="BN204" i="1"/>
  <c r="Y287" i="1"/>
  <c r="Y23" i="1"/>
  <c r="BP61" i="1"/>
  <c r="BN90" i="1"/>
  <c r="BP96" i="1"/>
  <c r="BN129" i="1"/>
  <c r="BP163" i="1"/>
  <c r="BN174" i="1"/>
  <c r="BN177" i="1"/>
  <c r="BP189" i="1"/>
  <c r="Y195" i="1"/>
  <c r="BN207" i="1"/>
  <c r="BP219" i="1"/>
  <c r="BP266" i="1"/>
  <c r="BN283" i="1"/>
  <c r="BN36" i="1"/>
  <c r="BN45" i="1"/>
  <c r="BP56" i="1"/>
  <c r="Y67" i="1"/>
  <c r="BN84" i="1"/>
  <c r="BN115" i="1"/>
  <c r="BN123" i="1"/>
  <c r="Y155" i="1"/>
  <c r="BP204" i="1"/>
  <c r="BP213" i="1"/>
  <c r="BP222" i="1"/>
  <c r="BP231" i="1"/>
  <c r="Y238" i="1"/>
  <c r="BN246" i="1"/>
  <c r="Y256" i="1"/>
  <c r="Y274" i="1"/>
  <c r="Y31" i="1"/>
  <c r="BP42" i="1"/>
  <c r="Y62" i="1"/>
  <c r="BP90" i="1"/>
  <c r="BP129" i="1"/>
  <c r="BN148" i="1"/>
  <c r="Y164" i="1"/>
  <c r="BP174" i="1"/>
  <c r="Y250" i="1"/>
  <c r="BN294" i="1"/>
  <c r="BP299" i="1"/>
  <c r="BP108" i="1"/>
  <c r="BP117" i="1"/>
  <c r="BN61" i="1"/>
  <c r="BP71" i="1"/>
  <c r="BN96" i="1"/>
  <c r="BP102" i="1"/>
  <c r="BP141" i="1"/>
  <c r="Y24" i="1"/>
  <c r="BP123" i="1"/>
  <c r="Y136" i="1"/>
  <c r="Y183" i="1"/>
  <c r="Y196" i="1"/>
  <c r="BP327" i="1"/>
  <c r="BN289" i="1"/>
  <c r="BN305" i="1"/>
  <c r="BN321" i="1"/>
  <c r="Y37" i="1"/>
  <c r="Y85" i="1"/>
  <c r="Y124" i="1"/>
  <c r="F9" i="1"/>
  <c r="Y79" i="1"/>
  <c r="Y110" i="1"/>
  <c r="Y149" i="1"/>
  <c r="BP289" i="1"/>
  <c r="Y295" i="1"/>
  <c r="BN318" i="1"/>
  <c r="BN77" i="1"/>
  <c r="Y121" i="1"/>
  <c r="BP83" i="1"/>
  <c r="Y208" i="1"/>
  <c r="Y73" i="1"/>
  <c r="Y179" i="1"/>
  <c r="BN200" i="1"/>
  <c r="J9" i="1"/>
  <c r="BN28" i="1"/>
  <c r="Y331" i="1" s="1"/>
  <c r="Y38" i="1"/>
  <c r="BN46" i="1"/>
  <c r="BN116" i="1"/>
  <c r="BN247" i="1"/>
  <c r="BN315" i="1"/>
  <c r="BN108" i="1"/>
  <c r="Y131" i="1"/>
  <c r="BP34" i="1"/>
  <c r="BP43" i="1"/>
  <c r="BN277" i="1"/>
  <c r="Y91" i="1"/>
  <c r="H9" i="1"/>
  <c r="BN52" i="1"/>
  <c r="A10" i="1"/>
  <c r="BN322" i="1"/>
  <c r="Y332" i="1" l="1"/>
  <c r="Y333" i="1" s="1"/>
  <c r="Y330" i="1"/>
  <c r="Y334" i="1"/>
  <c r="C343" i="1" l="1"/>
  <c r="B343" i="1"/>
  <c r="A343" i="1"/>
</calcChain>
</file>

<file path=xl/sharedStrings.xml><?xml version="1.0" encoding="utf-8"?>
<sst xmlns="http://schemas.openxmlformats.org/spreadsheetml/2006/main" count="1609" uniqueCount="517">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</sst>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0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0" t="s">
        <v>0</v>
      </c>
      <c r="E1" s="362"/>
      <c r="F1" s="362"/>
      <c r="G1" s="14" t="s">
        <v>1</v>
      </c>
      <c r="H1" s="390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0" t="s">
        <v>8</v>
      </c>
      <c r="B5" s="375"/>
      <c r="C5" s="376"/>
      <c r="D5" s="392"/>
      <c r="E5" s="393"/>
      <c r="F5" s="535" t="s">
        <v>9</v>
      </c>
      <c r="G5" s="376"/>
      <c r="H5" s="392"/>
      <c r="I5" s="503"/>
      <c r="J5" s="503"/>
      <c r="K5" s="503"/>
      <c r="L5" s="503"/>
      <c r="M5" s="393"/>
      <c r="N5" s="72"/>
      <c r="P5" s="26" t="s">
        <v>10</v>
      </c>
      <c r="Q5" s="542">
        <v>45824</v>
      </c>
      <c r="R5" s="419"/>
      <c r="T5" s="449" t="s">
        <v>11</v>
      </c>
      <c r="U5" s="450"/>
      <c r="V5" s="451" t="s">
        <v>12</v>
      </c>
      <c r="W5" s="419"/>
      <c r="AB5" s="57"/>
      <c r="AC5" s="57"/>
      <c r="AD5" s="57"/>
      <c r="AE5" s="57"/>
    </row>
    <row r="6" spans="1:32" s="17" customFormat="1" ht="24" customHeight="1" x14ac:dyDescent="0.2">
      <c r="A6" s="420" t="s">
        <v>13</v>
      </c>
      <c r="B6" s="375"/>
      <c r="C6" s="376"/>
      <c r="D6" s="505" t="s">
        <v>14</v>
      </c>
      <c r="E6" s="506"/>
      <c r="F6" s="506"/>
      <c r="G6" s="506"/>
      <c r="H6" s="506"/>
      <c r="I6" s="506"/>
      <c r="J6" s="506"/>
      <c r="K6" s="506"/>
      <c r="L6" s="506"/>
      <c r="M6" s="419"/>
      <c r="N6" s="73"/>
      <c r="P6" s="26" t="s">
        <v>15</v>
      </c>
      <c r="Q6" s="546" t="str">
        <f>IF(Q5=0," ",CHOOSE(WEEKDAY(Q5,2),"Понедельник","Вторник","Среда","Четверг","Пятница","Суббота","Воскресенье"))</f>
        <v>Понедельник</v>
      </c>
      <c r="R6" s="345"/>
      <c r="T6" s="455" t="s">
        <v>16</v>
      </c>
      <c r="U6" s="450"/>
      <c r="V6" s="490" t="s">
        <v>17</v>
      </c>
      <c r="W6" s="3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74"/>
      <c r="P7" s="26"/>
      <c r="Q7" s="46"/>
      <c r="R7" s="46"/>
      <c r="T7" s="347"/>
      <c r="U7" s="450"/>
      <c r="V7" s="491"/>
      <c r="W7" s="492"/>
      <c r="AB7" s="57"/>
      <c r="AC7" s="57"/>
      <c r="AD7" s="57"/>
      <c r="AE7" s="57"/>
    </row>
    <row r="8" spans="1:32" s="17" customFormat="1" ht="25.5" customHeight="1" x14ac:dyDescent="0.2">
      <c r="A8" s="556" t="s">
        <v>18</v>
      </c>
      <c r="B8" s="353"/>
      <c r="C8" s="354"/>
      <c r="D8" s="382"/>
      <c r="E8" s="383"/>
      <c r="F8" s="383"/>
      <c r="G8" s="383"/>
      <c r="H8" s="383"/>
      <c r="I8" s="383"/>
      <c r="J8" s="383"/>
      <c r="K8" s="383"/>
      <c r="L8" s="383"/>
      <c r="M8" s="384"/>
      <c r="N8" s="75"/>
      <c r="P8" s="26" t="s">
        <v>19</v>
      </c>
      <c r="Q8" s="425">
        <v>0.41666666666666669</v>
      </c>
      <c r="R8" s="379"/>
      <c r="T8" s="347"/>
      <c r="U8" s="450"/>
      <c r="V8" s="491"/>
      <c r="W8" s="492"/>
      <c r="AB8" s="57"/>
      <c r="AC8" s="57"/>
      <c r="AD8" s="57"/>
      <c r="AE8" s="57"/>
    </row>
    <row r="9" spans="1:32" s="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32"/>
      <c r="E9" s="351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70"/>
      <c r="P9" s="29" t="s">
        <v>20</v>
      </c>
      <c r="Q9" s="413"/>
      <c r="R9" s="414"/>
      <c r="T9" s="347"/>
      <c r="U9" s="450"/>
      <c r="V9" s="493"/>
      <c r="W9" s="4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32"/>
      <c r="E10" s="351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85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56"/>
      <c r="R10" s="457"/>
      <c r="U10" s="26" t="s">
        <v>22</v>
      </c>
      <c r="V10" s="370" t="s">
        <v>23</v>
      </c>
      <c r="W10" s="37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8"/>
      <c r="R11" s="419"/>
      <c r="U11" s="26" t="s">
        <v>26</v>
      </c>
      <c r="V11" s="516" t="s">
        <v>27</v>
      </c>
      <c r="W11" s="41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76"/>
      <c r="P12" s="26" t="s">
        <v>29</v>
      </c>
      <c r="Q12" s="425"/>
      <c r="R12" s="379"/>
      <c r="S12" s="27"/>
      <c r="U12" s="26"/>
      <c r="V12" s="362"/>
      <c r="W12" s="347"/>
      <c r="AB12" s="57"/>
      <c r="AC12" s="57"/>
      <c r="AD12" s="57"/>
      <c r="AE12" s="57"/>
    </row>
    <row r="13" spans="1:32" s="17" customFormat="1" ht="23.25" customHeight="1" x14ac:dyDescent="0.2">
      <c r="A13" s="44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76"/>
      <c r="O13" s="29"/>
      <c r="P13" s="29" t="s">
        <v>31</v>
      </c>
      <c r="Q13" s="516"/>
      <c r="R13" s="41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6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77"/>
      <c r="P15" s="436" t="s">
        <v>34</v>
      </c>
      <c r="Q15" s="362"/>
      <c r="R15" s="362"/>
      <c r="S15" s="362"/>
      <c r="T15" s="36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7"/>
      <c r="Q16" s="437"/>
      <c r="R16" s="437"/>
      <c r="S16" s="437"/>
      <c r="T16" s="4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35</v>
      </c>
      <c r="B17" s="367" t="s">
        <v>36</v>
      </c>
      <c r="C17" s="430" t="s">
        <v>37</v>
      </c>
      <c r="D17" s="367" t="s">
        <v>38</v>
      </c>
      <c r="E17" s="404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367" t="s">
        <v>48</v>
      </c>
      <c r="P17" s="367" t="s">
        <v>49</v>
      </c>
      <c r="Q17" s="403"/>
      <c r="R17" s="403"/>
      <c r="S17" s="403"/>
      <c r="T17" s="404"/>
      <c r="U17" s="555" t="s">
        <v>50</v>
      </c>
      <c r="V17" s="376"/>
      <c r="W17" s="367" t="s">
        <v>51</v>
      </c>
      <c r="X17" s="367" t="s">
        <v>52</v>
      </c>
      <c r="Y17" s="553" t="s">
        <v>53</v>
      </c>
      <c r="Z17" s="501" t="s">
        <v>54</v>
      </c>
      <c r="AA17" s="483" t="s">
        <v>55</v>
      </c>
      <c r="AB17" s="483" t="s">
        <v>56</v>
      </c>
      <c r="AC17" s="483" t="s">
        <v>57</v>
      </c>
      <c r="AD17" s="483" t="s">
        <v>58</v>
      </c>
      <c r="AE17" s="530"/>
      <c r="AF17" s="531"/>
      <c r="AG17" s="80"/>
      <c r="BD17" s="79" t="s">
        <v>59</v>
      </c>
    </row>
    <row r="18" spans="1:68" ht="14.25" customHeight="1" x14ac:dyDescent="0.2">
      <c r="A18" s="368"/>
      <c r="B18" s="368"/>
      <c r="C18" s="368"/>
      <c r="D18" s="405"/>
      <c r="E18" s="407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5"/>
      <c r="Q18" s="406"/>
      <c r="R18" s="406"/>
      <c r="S18" s="406"/>
      <c r="T18" s="407"/>
      <c r="U18" s="81" t="s">
        <v>60</v>
      </c>
      <c r="V18" s="81" t="s">
        <v>61</v>
      </c>
      <c r="W18" s="368"/>
      <c r="X18" s="368"/>
      <c r="Y18" s="554"/>
      <c r="Z18" s="502"/>
      <c r="AA18" s="484"/>
      <c r="AB18" s="484"/>
      <c r="AC18" s="484"/>
      <c r="AD18" s="532"/>
      <c r="AE18" s="533"/>
      <c r="AF18" s="534"/>
      <c r="AG18" s="80"/>
      <c r="BD18" s="79"/>
    </row>
    <row r="19" spans="1:68" ht="27.75" customHeight="1" x14ac:dyDescent="0.2">
      <c r="A19" s="348" t="s">
        <v>62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52"/>
      <c r="AB19" s="52"/>
      <c r="AC19" s="52"/>
    </row>
    <row r="20" spans="1:68" ht="16.5" customHeight="1" x14ac:dyDescent="0.25">
      <c r="A20" s="366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4">
        <v>4607111035752</v>
      </c>
      <c r="E22" s="34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8"/>
      <c r="P23" s="352" t="s">
        <v>72</v>
      </c>
      <c r="Q23" s="353"/>
      <c r="R23" s="353"/>
      <c r="S23" s="353"/>
      <c r="T23" s="353"/>
      <c r="U23" s="353"/>
      <c r="V23" s="354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8"/>
      <c r="P24" s="352" t="s">
        <v>72</v>
      </c>
      <c r="Q24" s="353"/>
      <c r="R24" s="353"/>
      <c r="S24" s="353"/>
      <c r="T24" s="353"/>
      <c r="U24" s="353"/>
      <c r="V24" s="354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48" t="s">
        <v>74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52"/>
      <c r="AB25" s="52"/>
      <c r="AC25" s="52"/>
    </row>
    <row r="26" spans="1:68" ht="16.5" customHeight="1" x14ac:dyDescent="0.25">
      <c r="A26" s="366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4">
        <v>4607111036537</v>
      </c>
      <c r="E28" s="34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1"/>
      <c r="R28" s="341"/>
      <c r="S28" s="341"/>
      <c r="T28" s="342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4">
        <v>4607111036605</v>
      </c>
      <c r="E29" s="34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1"/>
      <c r="R29" s="341"/>
      <c r="S29" s="341"/>
      <c r="T29" s="342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57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58"/>
      <c r="P30" s="352" t="s">
        <v>72</v>
      </c>
      <c r="Q30" s="353"/>
      <c r="R30" s="353"/>
      <c r="S30" s="353"/>
      <c r="T30" s="353"/>
      <c r="U30" s="353"/>
      <c r="V30" s="354"/>
      <c r="W30" s="40" t="s">
        <v>69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x14ac:dyDescent="0.2">
      <c r="A31" s="34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8"/>
      <c r="P31" s="352" t="s">
        <v>72</v>
      </c>
      <c r="Q31" s="353"/>
      <c r="R31" s="353"/>
      <c r="S31" s="353"/>
      <c r="T31" s="353"/>
      <c r="U31" s="353"/>
      <c r="V31" s="354"/>
      <c r="W31" s="40" t="s">
        <v>73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customHeight="1" x14ac:dyDescent="0.25">
      <c r="A32" s="366" t="s">
        <v>84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2"/>
      <c r="AB32" s="62"/>
      <c r="AC32" s="62"/>
    </row>
    <row r="33" spans="1:68" ht="14.25" customHeight="1" x14ac:dyDescent="0.25">
      <c r="A33" s="346" t="s">
        <v>63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4">
        <v>4620207490075</v>
      </c>
      <c r="E34" s="34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2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1"/>
      <c r="R34" s="341"/>
      <c r="S34" s="341"/>
      <c r="T34" s="342"/>
      <c r="U34" s="37"/>
      <c r="V34" s="37"/>
      <c r="W34" s="38" t="s">
        <v>69</v>
      </c>
      <c r="X34" s="56">
        <v>12</v>
      </c>
      <c r="Y34" s="53">
        <f>IFERROR(IF(X34="","",X34),"")</f>
        <v>12</v>
      </c>
      <c r="Z34" s="39">
        <f>IFERROR(IF(X34="","",X34*0.0155),"")</f>
        <v>0.186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70.44</v>
      </c>
      <c r="BN34" s="78">
        <f>IFERROR(Y34*I34,"0")</f>
        <v>70.44</v>
      </c>
      <c r="BO34" s="78">
        <f>IFERROR(X34/J34,"0")</f>
        <v>0.14285714285714285</v>
      </c>
      <c r="BP34" s="78">
        <f>IFERROR(Y34/J34,"0")</f>
        <v>0.14285714285714285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4">
        <v>4620207490174</v>
      </c>
      <c r="E35" s="34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1"/>
      <c r="R35" s="341"/>
      <c r="S35" s="341"/>
      <c r="T35" s="342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344">
        <v>4620207490044</v>
      </c>
      <c r="E36" s="34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1"/>
      <c r="R36" s="341"/>
      <c r="S36" s="341"/>
      <c r="T36" s="342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57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58"/>
      <c r="P37" s="352" t="s">
        <v>72</v>
      </c>
      <c r="Q37" s="353"/>
      <c r="R37" s="353"/>
      <c r="S37" s="353"/>
      <c r="T37" s="353"/>
      <c r="U37" s="353"/>
      <c r="V37" s="354"/>
      <c r="W37" s="40" t="s">
        <v>69</v>
      </c>
      <c r="X37" s="41">
        <f>IFERROR(SUM(X34:X36),"0")</f>
        <v>12</v>
      </c>
      <c r="Y37" s="41">
        <f>IFERROR(SUM(Y34:Y36),"0")</f>
        <v>12</v>
      </c>
      <c r="Z37" s="41">
        <f>IFERROR(IF(Z34="",0,Z34),"0")+IFERROR(IF(Z35="",0,Z35),"0")+IFERROR(IF(Z36="",0,Z36),"0")</f>
        <v>0.186</v>
      </c>
      <c r="AA37" s="64"/>
      <c r="AB37" s="64"/>
      <c r="AC37" s="64"/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8"/>
      <c r="P38" s="352" t="s">
        <v>72</v>
      </c>
      <c r="Q38" s="353"/>
      <c r="R38" s="353"/>
      <c r="S38" s="353"/>
      <c r="T38" s="353"/>
      <c r="U38" s="353"/>
      <c r="V38" s="354"/>
      <c r="W38" s="40" t="s">
        <v>73</v>
      </c>
      <c r="X38" s="41">
        <f>IFERROR(SUMPRODUCT(X34:X36*H34:H36),"0")</f>
        <v>67.199999999999989</v>
      </c>
      <c r="Y38" s="41">
        <f>IFERROR(SUMPRODUCT(Y34:Y36*H34:H36),"0")</f>
        <v>67.199999999999989</v>
      </c>
      <c r="Z38" s="40"/>
      <c r="AA38" s="64"/>
      <c r="AB38" s="64"/>
      <c r="AC38" s="64"/>
    </row>
    <row r="39" spans="1:68" ht="16.5" customHeight="1" x14ac:dyDescent="0.25">
      <c r="A39" s="366" t="s">
        <v>94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2"/>
      <c r="AB39" s="62"/>
      <c r="AC39" s="62"/>
    </row>
    <row r="40" spans="1:68" ht="14.25" customHeight="1" x14ac:dyDescent="0.25">
      <c r="A40" s="346" t="s">
        <v>63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4301071032</v>
      </c>
      <c r="D41" s="344">
        <v>4607111038999</v>
      </c>
      <c r="E41" s="345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1"/>
      <c r="R41" s="341"/>
      <c r="S41" s="341"/>
      <c r="T41" s="342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4301070972</v>
      </c>
      <c r="D42" s="344">
        <v>4607111037183</v>
      </c>
      <c r="E42" s="345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1"/>
      <c r="R42" s="341"/>
      <c r="S42" s="341"/>
      <c r="T42" s="342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4">
        <v>4607111039385</v>
      </c>
      <c r="E43" s="345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4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1"/>
      <c r="R43" s="341"/>
      <c r="S43" s="341"/>
      <c r="T43" s="342"/>
      <c r="U43" s="37"/>
      <c r="V43" s="37"/>
      <c r="W43" s="38" t="s">
        <v>69</v>
      </c>
      <c r="X43" s="56">
        <v>12</v>
      </c>
      <c r="Y43" s="53">
        <f t="shared" si="0"/>
        <v>12</v>
      </c>
      <c r="Z43" s="39">
        <f t="shared" si="1"/>
        <v>0.186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87.6</v>
      </c>
      <c r="BN43" s="78">
        <f t="shared" si="3"/>
        <v>87.6</v>
      </c>
      <c r="BO43" s="78">
        <f t="shared" si="4"/>
        <v>0.14285714285714285</v>
      </c>
      <c r="BP43" s="78">
        <f t="shared" si="5"/>
        <v>0.14285714285714285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4">
        <v>4607111038982</v>
      </c>
      <c r="E44" s="345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1"/>
      <c r="R44" s="341"/>
      <c r="S44" s="341"/>
      <c r="T44" s="342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105</v>
      </c>
      <c r="B45" s="60" t="s">
        <v>106</v>
      </c>
      <c r="C45" s="34">
        <v>4301071046</v>
      </c>
      <c r="D45" s="344">
        <v>4607111039354</v>
      </c>
      <c r="E45" s="345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1"/>
      <c r="R45" s="341"/>
      <c r="S45" s="341"/>
      <c r="T45" s="342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4301070968</v>
      </c>
      <c r="D46" s="344">
        <v>4607111036889</v>
      </c>
      <c r="E46" s="345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1"/>
      <c r="R46" s="341"/>
      <c r="S46" s="341"/>
      <c r="T46" s="342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4301071047</v>
      </c>
      <c r="D47" s="344">
        <v>4607111039330</v>
      </c>
      <c r="E47" s="345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1"/>
      <c r="R47" s="341"/>
      <c r="S47" s="341"/>
      <c r="T47" s="342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5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52" t="s">
        <v>72</v>
      </c>
      <c r="Q48" s="353"/>
      <c r="R48" s="353"/>
      <c r="S48" s="353"/>
      <c r="T48" s="353"/>
      <c r="U48" s="353"/>
      <c r="V48" s="354"/>
      <c r="W48" s="40" t="s">
        <v>69</v>
      </c>
      <c r="X48" s="41">
        <f>IFERROR(SUM(X41:X47),"0")</f>
        <v>12</v>
      </c>
      <c r="Y48" s="41">
        <f>IFERROR(SUM(Y41:Y47),"0")</f>
        <v>12</v>
      </c>
      <c r="Z48" s="41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64"/>
      <c r="AB48" s="64"/>
      <c r="AC48" s="64"/>
    </row>
    <row r="49" spans="1:68" x14ac:dyDescent="0.2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58"/>
      <c r="P49" s="352" t="s">
        <v>72</v>
      </c>
      <c r="Q49" s="353"/>
      <c r="R49" s="353"/>
      <c r="S49" s="353"/>
      <c r="T49" s="353"/>
      <c r="U49" s="353"/>
      <c r="V49" s="354"/>
      <c r="W49" s="40" t="s">
        <v>73</v>
      </c>
      <c r="X49" s="41">
        <f>IFERROR(SUMPRODUCT(X41:X47*H41:H47),"0")</f>
        <v>84</v>
      </c>
      <c r="Y49" s="41">
        <f>IFERROR(SUMPRODUCT(Y41:Y47*H41:H47),"0")</f>
        <v>84</v>
      </c>
      <c r="Z49" s="40"/>
      <c r="AA49" s="64"/>
      <c r="AB49" s="64"/>
      <c r="AC49" s="64"/>
    </row>
    <row r="50" spans="1:68" ht="16.5" customHeight="1" x14ac:dyDescent="0.25">
      <c r="A50" s="366" t="s">
        <v>111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62"/>
      <c r="AB50" s="62"/>
      <c r="AC50" s="62"/>
    </row>
    <row r="51" spans="1:68" ht="14.25" customHeight="1" x14ac:dyDescent="0.25">
      <c r="A51" s="346" t="s">
        <v>63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63"/>
      <c r="AB51" s="63"/>
      <c r="AC51" s="63"/>
    </row>
    <row r="52" spans="1:68" ht="16.5" customHeight="1" x14ac:dyDescent="0.25">
      <c r="A52" s="60" t="s">
        <v>112</v>
      </c>
      <c r="B52" s="60" t="s">
        <v>113</v>
      </c>
      <c r="C52" s="34">
        <v>4301071073</v>
      </c>
      <c r="D52" s="344">
        <v>4620207490822</v>
      </c>
      <c r="E52" s="345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1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1"/>
      <c r="R52" s="341"/>
      <c r="S52" s="341"/>
      <c r="T52" s="342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x14ac:dyDescent="0.2">
      <c r="A53" s="35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8"/>
      <c r="P53" s="352" t="s">
        <v>72</v>
      </c>
      <c r="Q53" s="353"/>
      <c r="R53" s="353"/>
      <c r="S53" s="353"/>
      <c r="T53" s="353"/>
      <c r="U53" s="353"/>
      <c r="V53" s="354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x14ac:dyDescent="0.2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58"/>
      <c r="P54" s="352" t="s">
        <v>72</v>
      </c>
      <c r="Q54" s="353"/>
      <c r="R54" s="353"/>
      <c r="S54" s="353"/>
      <c r="T54" s="353"/>
      <c r="U54" s="353"/>
      <c r="V54" s="354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customHeight="1" x14ac:dyDescent="0.25">
      <c r="A55" s="346" t="s">
        <v>115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63"/>
      <c r="AB55" s="63"/>
      <c r="AC55" s="63"/>
    </row>
    <row r="56" spans="1:68" ht="16.5" customHeight="1" x14ac:dyDescent="0.25">
      <c r="A56" s="60" t="s">
        <v>116</v>
      </c>
      <c r="B56" s="60" t="s">
        <v>117</v>
      </c>
      <c r="C56" s="34">
        <v>4301100088</v>
      </c>
      <c r="D56" s="344">
        <v>4607111037077</v>
      </c>
      <c r="E56" s="345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41"/>
      <c r="R56" s="341"/>
      <c r="S56" s="341"/>
      <c r="T56" s="342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customHeight="1" x14ac:dyDescent="0.25">
      <c r="A57" s="60" t="s">
        <v>119</v>
      </c>
      <c r="B57" s="60" t="s">
        <v>120</v>
      </c>
      <c r="C57" s="34">
        <v>4301100087</v>
      </c>
      <c r="D57" s="344">
        <v>4607111039743</v>
      </c>
      <c r="E57" s="345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3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1"/>
      <c r="R57" s="341"/>
      <c r="S57" s="341"/>
      <c r="T57" s="342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5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8"/>
      <c r="P58" s="352" t="s">
        <v>72</v>
      </c>
      <c r="Q58" s="353"/>
      <c r="R58" s="353"/>
      <c r="S58" s="353"/>
      <c r="T58" s="353"/>
      <c r="U58" s="353"/>
      <c r="V58" s="354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8"/>
      <c r="P59" s="352" t="s">
        <v>72</v>
      </c>
      <c r="Q59" s="353"/>
      <c r="R59" s="353"/>
      <c r="S59" s="353"/>
      <c r="T59" s="353"/>
      <c r="U59" s="353"/>
      <c r="V59" s="354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customHeight="1" x14ac:dyDescent="0.25">
      <c r="A60" s="346" t="s">
        <v>76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3"/>
      <c r="AB60" s="63"/>
      <c r="AC60" s="63"/>
    </row>
    <row r="61" spans="1:68" ht="16.5" customHeight="1" x14ac:dyDescent="0.25">
      <c r="A61" s="60" t="s">
        <v>121</v>
      </c>
      <c r="B61" s="60" t="s">
        <v>122</v>
      </c>
      <c r="C61" s="34">
        <v>4301132194</v>
      </c>
      <c r="D61" s="344">
        <v>4607111039712</v>
      </c>
      <c r="E61" s="345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1"/>
      <c r="R61" s="341"/>
      <c r="S61" s="341"/>
      <c r="T61" s="342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x14ac:dyDescent="0.2">
      <c r="A62" s="35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8"/>
      <c r="P62" s="352" t="s">
        <v>72</v>
      </c>
      <c r="Q62" s="353"/>
      <c r="R62" s="353"/>
      <c r="S62" s="353"/>
      <c r="T62" s="353"/>
      <c r="U62" s="353"/>
      <c r="V62" s="354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x14ac:dyDescent="0.2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8"/>
      <c r="P63" s="352" t="s">
        <v>72</v>
      </c>
      <c r="Q63" s="353"/>
      <c r="R63" s="353"/>
      <c r="S63" s="353"/>
      <c r="T63" s="353"/>
      <c r="U63" s="353"/>
      <c r="V63" s="354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customHeight="1" x14ac:dyDescent="0.25">
      <c r="A64" s="346" t="s">
        <v>124</v>
      </c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63"/>
      <c r="AB64" s="63"/>
      <c r="AC64" s="63"/>
    </row>
    <row r="65" spans="1:68" ht="16.5" customHeight="1" x14ac:dyDescent="0.25">
      <c r="A65" s="60" t="s">
        <v>125</v>
      </c>
      <c r="B65" s="60" t="s">
        <v>126</v>
      </c>
      <c r="C65" s="34">
        <v>4301136018</v>
      </c>
      <c r="D65" s="344">
        <v>4607111037008</v>
      </c>
      <c r="E65" s="345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1"/>
      <c r="R65" s="341"/>
      <c r="S65" s="341"/>
      <c r="T65" s="342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customHeight="1" x14ac:dyDescent="0.25">
      <c r="A66" s="60" t="s">
        <v>128</v>
      </c>
      <c r="B66" s="60" t="s">
        <v>129</v>
      </c>
      <c r="C66" s="34">
        <v>4301136015</v>
      </c>
      <c r="D66" s="344">
        <v>4607111037398</v>
      </c>
      <c r="E66" s="345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1"/>
      <c r="R66" s="341"/>
      <c r="S66" s="341"/>
      <c r="T66" s="342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x14ac:dyDescent="0.2">
      <c r="A67" s="35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8"/>
      <c r="P67" s="352" t="s">
        <v>72</v>
      </c>
      <c r="Q67" s="353"/>
      <c r="R67" s="353"/>
      <c r="S67" s="353"/>
      <c r="T67" s="353"/>
      <c r="U67" s="353"/>
      <c r="V67" s="354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8"/>
      <c r="P68" s="352" t="s">
        <v>72</v>
      </c>
      <c r="Q68" s="353"/>
      <c r="R68" s="353"/>
      <c r="S68" s="353"/>
      <c r="T68" s="353"/>
      <c r="U68" s="353"/>
      <c r="V68" s="354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customHeight="1" x14ac:dyDescent="0.25">
      <c r="A69" s="346" t="s">
        <v>130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63"/>
      <c r="AB69" s="63"/>
      <c r="AC69" s="63"/>
    </row>
    <row r="70" spans="1:68" ht="16.5" customHeight="1" x14ac:dyDescent="0.25">
      <c r="A70" s="60" t="s">
        <v>131</v>
      </c>
      <c r="B70" s="60" t="s">
        <v>132</v>
      </c>
      <c r="C70" s="34">
        <v>4301135664</v>
      </c>
      <c r="D70" s="344">
        <v>4607111039705</v>
      </c>
      <c r="E70" s="345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4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1"/>
      <c r="R70" s="341"/>
      <c r="S70" s="341"/>
      <c r="T70" s="342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133</v>
      </c>
      <c r="B71" s="60" t="s">
        <v>134</v>
      </c>
      <c r="C71" s="34">
        <v>4301135665</v>
      </c>
      <c r="D71" s="344">
        <v>4607111039729</v>
      </c>
      <c r="E71" s="345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1"/>
      <c r="R71" s="341"/>
      <c r="S71" s="341"/>
      <c r="T71" s="342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136</v>
      </c>
      <c r="B72" s="60" t="s">
        <v>137</v>
      </c>
      <c r="C72" s="34">
        <v>4301135702</v>
      </c>
      <c r="D72" s="344">
        <v>4620207490228</v>
      </c>
      <c r="E72" s="345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1"/>
      <c r="R72" s="341"/>
      <c r="S72" s="341"/>
      <c r="T72" s="342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x14ac:dyDescent="0.2">
      <c r="A73" s="35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8"/>
      <c r="P73" s="352" t="s">
        <v>72</v>
      </c>
      <c r="Q73" s="353"/>
      <c r="R73" s="353"/>
      <c r="S73" s="353"/>
      <c r="T73" s="353"/>
      <c r="U73" s="353"/>
      <c r="V73" s="354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8"/>
      <c r="P74" s="352" t="s">
        <v>72</v>
      </c>
      <c r="Q74" s="353"/>
      <c r="R74" s="353"/>
      <c r="S74" s="353"/>
      <c r="T74" s="353"/>
      <c r="U74" s="353"/>
      <c r="V74" s="354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customHeight="1" x14ac:dyDescent="0.25">
      <c r="A75" s="366" t="s">
        <v>138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62"/>
      <c r="AB75" s="62"/>
      <c r="AC75" s="62"/>
    </row>
    <row r="76" spans="1:68" ht="14.25" customHeight="1" x14ac:dyDescent="0.25">
      <c r="A76" s="346" t="s">
        <v>63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3"/>
      <c r="AB76" s="63"/>
      <c r="AC76" s="63"/>
    </row>
    <row r="77" spans="1:68" ht="27" customHeight="1" x14ac:dyDescent="0.25">
      <c r="A77" s="60" t="s">
        <v>139</v>
      </c>
      <c r="B77" s="60" t="s">
        <v>140</v>
      </c>
      <c r="C77" s="34">
        <v>4301070977</v>
      </c>
      <c r="D77" s="344">
        <v>4607111037411</v>
      </c>
      <c r="E77" s="345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1"/>
      <c r="R77" s="341"/>
      <c r="S77" s="341"/>
      <c r="T77" s="342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4">
        <v>4607111036728</v>
      </c>
      <c r="E78" s="345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1"/>
      <c r="R78" s="341"/>
      <c r="S78" s="341"/>
      <c r="T78" s="342"/>
      <c r="U78" s="37"/>
      <c r="V78" s="37"/>
      <c r="W78" s="38" t="s">
        <v>69</v>
      </c>
      <c r="X78" s="56">
        <v>12</v>
      </c>
      <c r="Y78" s="53">
        <f>IFERROR(IF(X78="","",X78),"")</f>
        <v>12</v>
      </c>
      <c r="Z78" s="39">
        <f>IFERROR(IF(X78="","",X78*0.00866),"")</f>
        <v>0.10391999999999998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62.558399999999992</v>
      </c>
      <c r="BN78" s="78">
        <f>IFERROR(Y78*I78,"0")</f>
        <v>62.558399999999992</v>
      </c>
      <c r="BO78" s="78">
        <f>IFERROR(X78/J78,"0")</f>
        <v>8.3333333333333329E-2</v>
      </c>
      <c r="BP78" s="78">
        <f>IFERROR(Y78/J78,"0")</f>
        <v>8.3333333333333329E-2</v>
      </c>
    </row>
    <row r="79" spans="1:68" x14ac:dyDescent="0.2">
      <c r="A79" s="35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8"/>
      <c r="P79" s="352" t="s">
        <v>72</v>
      </c>
      <c r="Q79" s="353"/>
      <c r="R79" s="353"/>
      <c r="S79" s="353"/>
      <c r="T79" s="353"/>
      <c r="U79" s="353"/>
      <c r="V79" s="354"/>
      <c r="W79" s="40" t="s">
        <v>69</v>
      </c>
      <c r="X79" s="41">
        <f>IFERROR(SUM(X77:X78),"0")</f>
        <v>12</v>
      </c>
      <c r="Y79" s="41">
        <f>IFERROR(SUM(Y77:Y78),"0")</f>
        <v>12</v>
      </c>
      <c r="Z79" s="41">
        <f>IFERROR(IF(Z77="",0,Z77),"0")+IFERROR(IF(Z78="",0,Z78),"0")</f>
        <v>0.10391999999999998</v>
      </c>
      <c r="AA79" s="64"/>
      <c r="AB79" s="64"/>
      <c r="AC79" s="64"/>
    </row>
    <row r="80" spans="1:68" x14ac:dyDescent="0.2">
      <c r="A80" s="34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8"/>
      <c r="P80" s="352" t="s">
        <v>72</v>
      </c>
      <c r="Q80" s="353"/>
      <c r="R80" s="353"/>
      <c r="S80" s="353"/>
      <c r="T80" s="353"/>
      <c r="U80" s="353"/>
      <c r="V80" s="354"/>
      <c r="W80" s="40" t="s">
        <v>73</v>
      </c>
      <c r="X80" s="41">
        <f>IFERROR(SUMPRODUCT(X77:X78*H77:H78),"0")</f>
        <v>60</v>
      </c>
      <c r="Y80" s="41">
        <f>IFERROR(SUMPRODUCT(Y77:Y78*H77:H78),"0")</f>
        <v>60</v>
      </c>
      <c r="Z80" s="40"/>
      <c r="AA80" s="64"/>
      <c r="AB80" s="64"/>
      <c r="AC80" s="64"/>
    </row>
    <row r="81" spans="1:68" ht="16.5" customHeight="1" x14ac:dyDescent="0.25">
      <c r="A81" s="366" t="s">
        <v>145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62"/>
      <c r="AB81" s="62"/>
      <c r="AC81" s="62"/>
    </row>
    <row r="82" spans="1:68" ht="14.25" customHeight="1" x14ac:dyDescent="0.25">
      <c r="A82" s="346" t="s">
        <v>130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4">
        <v>4607111033659</v>
      </c>
      <c r="E83" s="345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5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1"/>
      <c r="R83" s="341"/>
      <c r="S83" s="341"/>
      <c r="T83" s="342"/>
      <c r="U83" s="37"/>
      <c r="V83" s="37"/>
      <c r="W83" s="38" t="s">
        <v>69</v>
      </c>
      <c r="X83" s="56">
        <v>0</v>
      </c>
      <c r="Y83" s="53">
        <f>IFERROR(IF(X83="","",X83),"")</f>
        <v>0</v>
      </c>
      <c r="Z83" s="39">
        <f>IFERROR(IF(X83="","",X83*0.01788),"")</f>
        <v>0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customHeight="1" x14ac:dyDescent="0.25">
      <c r="A84" s="60" t="s">
        <v>149</v>
      </c>
      <c r="B84" s="60" t="s">
        <v>150</v>
      </c>
      <c r="C84" s="34">
        <v>4301135586</v>
      </c>
      <c r="D84" s="344">
        <v>4607111033659</v>
      </c>
      <c r="E84" s="345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9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1"/>
      <c r="R84" s="341"/>
      <c r="S84" s="341"/>
      <c r="T84" s="342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8"/>
      <c r="P85" s="352" t="s">
        <v>72</v>
      </c>
      <c r="Q85" s="353"/>
      <c r="R85" s="353"/>
      <c r="S85" s="353"/>
      <c r="T85" s="353"/>
      <c r="U85" s="353"/>
      <c r="V85" s="354"/>
      <c r="W85" s="40" t="s">
        <v>69</v>
      </c>
      <c r="X85" s="41">
        <f>IFERROR(SUM(X83:X84),"0")</f>
        <v>0</v>
      </c>
      <c r="Y85" s="41">
        <f>IFERROR(SUM(Y83:Y84),"0")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8"/>
      <c r="P86" s="352" t="s">
        <v>72</v>
      </c>
      <c r="Q86" s="353"/>
      <c r="R86" s="353"/>
      <c r="S86" s="353"/>
      <c r="T86" s="353"/>
      <c r="U86" s="353"/>
      <c r="V86" s="354"/>
      <c r="W86" s="40" t="s">
        <v>73</v>
      </c>
      <c r="X86" s="41">
        <f>IFERROR(SUMPRODUCT(X83:X84*H83:H84),"0")</f>
        <v>0</v>
      </c>
      <c r="Y86" s="41">
        <f>IFERROR(SUMPRODUCT(Y83:Y84*H83:H84),"0")</f>
        <v>0</v>
      </c>
      <c r="Z86" s="40"/>
      <c r="AA86" s="64"/>
      <c r="AB86" s="64"/>
      <c r="AC86" s="64"/>
    </row>
    <row r="87" spans="1:68" ht="16.5" customHeight="1" x14ac:dyDescent="0.25">
      <c r="A87" s="366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4">
        <v>4607111034120</v>
      </c>
      <c r="E89" s="345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6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1"/>
      <c r="R89" s="341"/>
      <c r="S89" s="341"/>
      <c r="T89" s="342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4">
        <v>4607111034137</v>
      </c>
      <c r="E90" s="345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1"/>
      <c r="R90" s="341"/>
      <c r="S90" s="341"/>
      <c r="T90" s="342"/>
      <c r="U90" s="37"/>
      <c r="V90" s="37"/>
      <c r="W90" s="38" t="s">
        <v>69</v>
      </c>
      <c r="X90" s="56">
        <v>28</v>
      </c>
      <c r="Y90" s="53">
        <f>IFERROR(IF(X90="","",X90),"")</f>
        <v>28</v>
      </c>
      <c r="Z90" s="39">
        <f>IFERROR(IF(X90="","",X90*0.01788),"")</f>
        <v>0.50063999999999997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120.50080000000001</v>
      </c>
      <c r="BN90" s="78">
        <f>IFERROR(Y90*I90,"0")</f>
        <v>120.50080000000001</v>
      </c>
      <c r="BO90" s="78">
        <f>IFERROR(X90/J90,"0")</f>
        <v>0.4</v>
      </c>
      <c r="BP90" s="78">
        <f>IFERROR(Y90/J90,"0")</f>
        <v>0.4</v>
      </c>
    </row>
    <row r="91" spans="1:68" x14ac:dyDescent="0.2">
      <c r="A91" s="35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8"/>
      <c r="P91" s="352" t="s">
        <v>72</v>
      </c>
      <c r="Q91" s="353"/>
      <c r="R91" s="353"/>
      <c r="S91" s="353"/>
      <c r="T91" s="353"/>
      <c r="U91" s="353"/>
      <c r="V91" s="354"/>
      <c r="W91" s="40" t="s">
        <v>69</v>
      </c>
      <c r="X91" s="41">
        <f>IFERROR(SUM(X89:X90),"0")</f>
        <v>56</v>
      </c>
      <c r="Y91" s="41">
        <f>IFERROR(SUM(Y89:Y90),"0")</f>
        <v>56</v>
      </c>
      <c r="Z91" s="41">
        <f>IFERROR(IF(Z89="",0,Z89),"0")+IFERROR(IF(Z90="",0,Z90),"0")</f>
        <v>1.0012799999999999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8"/>
      <c r="P92" s="352" t="s">
        <v>72</v>
      </c>
      <c r="Q92" s="353"/>
      <c r="R92" s="353"/>
      <c r="S92" s="353"/>
      <c r="T92" s="353"/>
      <c r="U92" s="353"/>
      <c r="V92" s="354"/>
      <c r="W92" s="40" t="s">
        <v>73</v>
      </c>
      <c r="X92" s="41">
        <f>IFERROR(SUMPRODUCT(X89:X90*H89:H90),"0")</f>
        <v>201.6</v>
      </c>
      <c r="Y92" s="41">
        <f>IFERROR(SUMPRODUCT(Y89:Y90*H89:H90),"0")</f>
        <v>201.6</v>
      </c>
      <c r="Z92" s="40"/>
      <c r="AA92" s="64"/>
      <c r="AB92" s="64"/>
      <c r="AC92" s="64"/>
    </row>
    <row r="93" spans="1:68" ht="16.5" customHeight="1" x14ac:dyDescent="0.25">
      <c r="A93" s="366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customHeight="1" x14ac:dyDescent="0.25">
      <c r="A94" s="346" t="s">
        <v>130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4">
        <v>4620207491027</v>
      </c>
      <c r="E95" s="345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9" t="s">
        <v>162</v>
      </c>
      <c r="Q95" s="341"/>
      <c r="R95" s="341"/>
      <c r="S95" s="341"/>
      <c r="T95" s="342"/>
      <c r="U95" s="37"/>
      <c r="V95" s="37"/>
      <c r="W95" s="38" t="s">
        <v>69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4">
        <v>4607111033451</v>
      </c>
      <c r="E96" s="345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7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1"/>
      <c r="R96" s="341"/>
      <c r="S96" s="341"/>
      <c r="T96" s="342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165</v>
      </c>
      <c r="B97" s="60" t="s">
        <v>166</v>
      </c>
      <c r="C97" s="34">
        <v>4301135793</v>
      </c>
      <c r="D97" s="344">
        <v>4620207491003</v>
      </c>
      <c r="E97" s="345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0" t="s">
        <v>167</v>
      </c>
      <c r="Q97" s="341"/>
      <c r="R97" s="341"/>
      <c r="S97" s="341"/>
      <c r="T97" s="342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148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4301135595</v>
      </c>
      <c r="D98" s="344">
        <v>4607111035141</v>
      </c>
      <c r="E98" s="345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504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41"/>
      <c r="R98" s="341"/>
      <c r="S98" s="341"/>
      <c r="T98" s="342"/>
      <c r="U98" s="37"/>
      <c r="V98" s="37"/>
      <c r="W98" s="38" t="s">
        <v>69</v>
      </c>
      <c r="X98" s="56">
        <v>28</v>
      </c>
      <c r="Y98" s="53">
        <f t="shared" si="6"/>
        <v>28</v>
      </c>
      <c r="Z98" s="39">
        <f t="shared" si="7"/>
        <v>0.50063999999999997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120.50080000000001</v>
      </c>
      <c r="BN98" s="78">
        <f t="shared" si="9"/>
        <v>120.50080000000001</v>
      </c>
      <c r="BO98" s="78">
        <f t="shared" si="10"/>
        <v>0.4</v>
      </c>
      <c r="BP98" s="78">
        <f t="shared" si="11"/>
        <v>0.4</v>
      </c>
    </row>
    <row r="99" spans="1:68" ht="27" customHeight="1" x14ac:dyDescent="0.25">
      <c r="A99" s="60" t="s">
        <v>171</v>
      </c>
      <c r="B99" s="60" t="s">
        <v>172</v>
      </c>
      <c r="C99" s="34">
        <v>4301135768</v>
      </c>
      <c r="D99" s="344">
        <v>4620207491034</v>
      </c>
      <c r="E99" s="345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2" t="s">
        <v>173</v>
      </c>
      <c r="Q99" s="341"/>
      <c r="R99" s="341"/>
      <c r="S99" s="341"/>
      <c r="T99" s="342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44">
        <v>4607111033444</v>
      </c>
      <c r="E100" s="345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1"/>
      <c r="R100" s="341"/>
      <c r="S100" s="341"/>
      <c r="T100" s="342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customHeight="1" x14ac:dyDescent="0.25">
      <c r="A101" s="60" t="s">
        <v>176</v>
      </c>
      <c r="B101" s="60" t="s">
        <v>177</v>
      </c>
      <c r="C101" s="34">
        <v>4301135760</v>
      </c>
      <c r="D101" s="344">
        <v>4620207491010</v>
      </c>
      <c r="E101" s="345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24" t="s">
        <v>178</v>
      </c>
      <c r="Q101" s="341"/>
      <c r="R101" s="341"/>
      <c r="S101" s="341"/>
      <c r="T101" s="342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148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4301135571</v>
      </c>
      <c r="D102" s="344">
        <v>4607111035028</v>
      </c>
      <c r="E102" s="345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525" t="s">
        <v>181</v>
      </c>
      <c r="Q102" s="341"/>
      <c r="R102" s="341"/>
      <c r="S102" s="341"/>
      <c r="T102" s="342"/>
      <c r="U102" s="37"/>
      <c r="V102" s="37"/>
      <c r="W102" s="38" t="s">
        <v>69</v>
      </c>
      <c r="X102" s="56">
        <v>0</v>
      </c>
      <c r="Y102" s="53">
        <f t="shared" si="6"/>
        <v>0</v>
      </c>
      <c r="Z102" s="39">
        <f t="shared" si="7"/>
        <v>0</v>
      </c>
      <c r="AA102" s="65"/>
      <c r="AB102" s="66"/>
      <c r="AC102" s="154" t="s">
        <v>148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customHeight="1" x14ac:dyDescent="0.25">
      <c r="A103" s="60" t="s">
        <v>182</v>
      </c>
      <c r="B103" s="60" t="s">
        <v>183</v>
      </c>
      <c r="C103" s="34">
        <v>4301135285</v>
      </c>
      <c r="D103" s="344">
        <v>4607111036407</v>
      </c>
      <c r="E103" s="345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3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1"/>
      <c r="R103" s="341"/>
      <c r="S103" s="341"/>
      <c r="T103" s="342"/>
      <c r="U103" s="37"/>
      <c r="V103" s="37"/>
      <c r="W103" s="38" t="s">
        <v>69</v>
      </c>
      <c r="X103" s="56">
        <v>14</v>
      </c>
      <c r="Y103" s="53">
        <f t="shared" si="6"/>
        <v>14</v>
      </c>
      <c r="Z103" s="39">
        <f t="shared" si="7"/>
        <v>0.25031999999999999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63.408800000000006</v>
      </c>
      <c r="BN103" s="78">
        <f t="shared" si="9"/>
        <v>63.408800000000006</v>
      </c>
      <c r="BO103" s="78">
        <f t="shared" si="10"/>
        <v>0.2</v>
      </c>
      <c r="BP103" s="78">
        <f t="shared" si="11"/>
        <v>0.2</v>
      </c>
    </row>
    <row r="104" spans="1:68" x14ac:dyDescent="0.2">
      <c r="A104" s="357"/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58"/>
      <c r="P104" s="352" t="s">
        <v>72</v>
      </c>
      <c r="Q104" s="353"/>
      <c r="R104" s="353"/>
      <c r="S104" s="353"/>
      <c r="T104" s="353"/>
      <c r="U104" s="353"/>
      <c r="V104" s="354"/>
      <c r="W104" s="40" t="s">
        <v>69</v>
      </c>
      <c r="X104" s="41">
        <f>IFERROR(SUM(X95:X103),"0")</f>
        <v>42</v>
      </c>
      <c r="Y104" s="41">
        <f>IFERROR(SUM(Y95:Y103),"0")</f>
        <v>42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0.75095999999999996</v>
      </c>
      <c r="AA104" s="64"/>
      <c r="AB104" s="64"/>
      <c r="AC104" s="64"/>
    </row>
    <row r="105" spans="1:68" x14ac:dyDescent="0.2">
      <c r="A105" s="347"/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58"/>
      <c r="P105" s="352" t="s">
        <v>72</v>
      </c>
      <c r="Q105" s="353"/>
      <c r="R105" s="353"/>
      <c r="S105" s="353"/>
      <c r="T105" s="353"/>
      <c r="U105" s="353"/>
      <c r="V105" s="354"/>
      <c r="W105" s="40" t="s">
        <v>73</v>
      </c>
      <c r="X105" s="41">
        <f>IFERROR(SUMPRODUCT(X95:X103*H95:H103),"0")</f>
        <v>159.6</v>
      </c>
      <c r="Y105" s="41">
        <f>IFERROR(SUMPRODUCT(Y95:Y103*H95:H103),"0")</f>
        <v>159.6</v>
      </c>
      <c r="Z105" s="40"/>
      <c r="AA105" s="64"/>
      <c r="AB105" s="64"/>
      <c r="AC105" s="64"/>
    </row>
    <row r="106" spans="1:68" ht="16.5" customHeight="1" x14ac:dyDescent="0.25">
      <c r="A106" s="366" t="s">
        <v>185</v>
      </c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347"/>
      <c r="T106" s="347"/>
      <c r="U106" s="347"/>
      <c r="V106" s="347"/>
      <c r="W106" s="347"/>
      <c r="X106" s="347"/>
      <c r="Y106" s="347"/>
      <c r="Z106" s="347"/>
      <c r="AA106" s="62"/>
      <c r="AB106" s="62"/>
      <c r="AC106" s="62"/>
    </row>
    <row r="107" spans="1:68" ht="14.25" customHeight="1" x14ac:dyDescent="0.25">
      <c r="A107" s="346" t="s">
        <v>124</v>
      </c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W107" s="347"/>
      <c r="X107" s="347"/>
      <c r="Y107" s="347"/>
      <c r="Z107" s="347"/>
      <c r="AA107" s="63"/>
      <c r="AB107" s="63"/>
      <c r="AC107" s="63"/>
    </row>
    <row r="108" spans="1:68" ht="27" customHeight="1" x14ac:dyDescent="0.25">
      <c r="A108" s="60" t="s">
        <v>186</v>
      </c>
      <c r="B108" s="60" t="s">
        <v>187</v>
      </c>
      <c r="C108" s="34">
        <v>4301136070</v>
      </c>
      <c r="D108" s="344">
        <v>4607025784012</v>
      </c>
      <c r="E108" s="345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1"/>
      <c r="R108" s="341"/>
      <c r="S108" s="341"/>
      <c r="T108" s="342"/>
      <c r="U108" s="37"/>
      <c r="V108" s="37"/>
      <c r="W108" s="38" t="s">
        <v>69</v>
      </c>
      <c r="X108" s="56">
        <v>28</v>
      </c>
      <c r="Y108" s="53">
        <f>IFERROR(IF(X108="","",X108),"")</f>
        <v>28</v>
      </c>
      <c r="Z108" s="39">
        <f>IFERROR(IF(X108="","",X108*0.00936),"")</f>
        <v>0.26207999999999998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69.753600000000006</v>
      </c>
      <c r="BN108" s="78">
        <f>IFERROR(Y108*I108,"0")</f>
        <v>69.753600000000006</v>
      </c>
      <c r="BO108" s="78">
        <f>IFERROR(X108/J108,"0")</f>
        <v>0.22222222222222221</v>
      </c>
      <c r="BP108" s="78">
        <f>IFERROR(Y108/J108,"0")</f>
        <v>0.22222222222222221</v>
      </c>
    </row>
    <row r="109" spans="1:68" ht="27" customHeight="1" x14ac:dyDescent="0.25">
      <c r="A109" s="60" t="s">
        <v>189</v>
      </c>
      <c r="B109" s="60" t="s">
        <v>190</v>
      </c>
      <c r="C109" s="34">
        <v>4301136079</v>
      </c>
      <c r="D109" s="344">
        <v>4607025784319</v>
      </c>
      <c r="E109" s="345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9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1"/>
      <c r="R109" s="341"/>
      <c r="S109" s="341"/>
      <c r="T109" s="342"/>
      <c r="U109" s="37"/>
      <c r="V109" s="37"/>
      <c r="W109" s="38" t="s">
        <v>69</v>
      </c>
      <c r="X109" s="56">
        <v>42</v>
      </c>
      <c r="Y109" s="53">
        <f>IFERROR(IF(X109="","",X109),"")</f>
        <v>42</v>
      </c>
      <c r="Z109" s="39">
        <f>IFERROR(IF(X109="","",X109*0.01788),"")</f>
        <v>0.75095999999999996</v>
      </c>
      <c r="AA109" s="65"/>
      <c r="AB109" s="66"/>
      <c r="AC109" s="160" t="s">
        <v>148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178.24799999999999</v>
      </c>
      <c r="BN109" s="78">
        <f>IFERROR(Y109*I109,"0")</f>
        <v>178.24799999999999</v>
      </c>
      <c r="BO109" s="78">
        <f>IFERROR(X109/J109,"0")</f>
        <v>0.6</v>
      </c>
      <c r="BP109" s="78">
        <f>IFERROR(Y109/J109,"0")</f>
        <v>0.6</v>
      </c>
    </row>
    <row r="110" spans="1:68" x14ac:dyDescent="0.2">
      <c r="A110" s="357"/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58"/>
      <c r="P110" s="352" t="s">
        <v>72</v>
      </c>
      <c r="Q110" s="353"/>
      <c r="R110" s="353"/>
      <c r="S110" s="353"/>
      <c r="T110" s="353"/>
      <c r="U110" s="353"/>
      <c r="V110" s="354"/>
      <c r="W110" s="40" t="s">
        <v>69</v>
      </c>
      <c r="X110" s="41">
        <f>IFERROR(SUM(X108:X109),"0")</f>
        <v>70</v>
      </c>
      <c r="Y110" s="41">
        <f>IFERROR(SUM(Y108:Y109),"0")</f>
        <v>70</v>
      </c>
      <c r="Z110" s="41">
        <f>IFERROR(IF(Z108="",0,Z108),"0")+IFERROR(IF(Z109="",0,Z109),"0")</f>
        <v>1.0130399999999999</v>
      </c>
      <c r="AA110" s="64"/>
      <c r="AB110" s="64"/>
      <c r="AC110" s="64"/>
    </row>
    <row r="111" spans="1:68" x14ac:dyDescent="0.2">
      <c r="A111" s="347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58"/>
      <c r="P111" s="352" t="s">
        <v>72</v>
      </c>
      <c r="Q111" s="353"/>
      <c r="R111" s="353"/>
      <c r="S111" s="353"/>
      <c r="T111" s="353"/>
      <c r="U111" s="353"/>
      <c r="V111" s="354"/>
      <c r="W111" s="40" t="s">
        <v>73</v>
      </c>
      <c r="X111" s="41">
        <f>IFERROR(SUMPRODUCT(X108:X109*H108:H109),"0")</f>
        <v>211.68</v>
      </c>
      <c r="Y111" s="41">
        <f>IFERROR(SUMPRODUCT(Y108:Y109*H108:H109),"0")</f>
        <v>211.68</v>
      </c>
      <c r="Z111" s="40"/>
      <c r="AA111" s="64"/>
      <c r="AB111" s="64"/>
      <c r="AC111" s="64"/>
    </row>
    <row r="112" spans="1:68" ht="16.5" customHeight="1" x14ac:dyDescent="0.25">
      <c r="A112" s="366" t="s">
        <v>191</v>
      </c>
      <c r="B112" s="347"/>
      <c r="C112" s="347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47"/>
      <c r="P112" s="347"/>
      <c r="Q112" s="347"/>
      <c r="R112" s="347"/>
      <c r="S112" s="347"/>
      <c r="T112" s="347"/>
      <c r="U112" s="347"/>
      <c r="V112" s="347"/>
      <c r="W112" s="347"/>
      <c r="X112" s="347"/>
      <c r="Y112" s="347"/>
      <c r="Z112" s="347"/>
      <c r="AA112" s="62"/>
      <c r="AB112" s="62"/>
      <c r="AC112" s="62"/>
    </row>
    <row r="113" spans="1:68" ht="14.25" customHeight="1" x14ac:dyDescent="0.25">
      <c r="A113" s="346" t="s">
        <v>63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3"/>
      <c r="AB113" s="63"/>
      <c r="AC113" s="63"/>
    </row>
    <row r="114" spans="1:68" ht="27" customHeight="1" x14ac:dyDescent="0.25">
      <c r="A114" s="60" t="s">
        <v>192</v>
      </c>
      <c r="B114" s="60" t="s">
        <v>193</v>
      </c>
      <c r="C114" s="34">
        <v>4301071074</v>
      </c>
      <c r="D114" s="344">
        <v>4620207491157</v>
      </c>
      <c r="E114" s="345"/>
      <c r="F114" s="59">
        <v>0.7</v>
      </c>
      <c r="G114" s="35">
        <v>10</v>
      </c>
      <c r="H114" s="59">
        <v>7</v>
      </c>
      <c r="I114" s="59">
        <v>7.28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1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341"/>
      <c r="R114" s="341"/>
      <c r="S114" s="341"/>
      <c r="T114" s="342"/>
      <c r="U114" s="37"/>
      <c r="V114" s="37"/>
      <c r="W114" s="38" t="s">
        <v>69</v>
      </c>
      <c r="X114" s="56">
        <v>12</v>
      </c>
      <c r="Y114" s="53">
        <f t="shared" ref="Y114:Y119" si="12">IFERROR(IF(X114="","",X114),"")</f>
        <v>12</v>
      </c>
      <c r="Z114" s="39">
        <f t="shared" ref="Z114:Z119" si="13">IFERROR(IF(X114="","",X114*0.0155),"")</f>
        <v>0.186</v>
      </c>
      <c r="AA114" s="65"/>
      <c r="AB114" s="66"/>
      <c r="AC114" s="162" t="s">
        <v>194</v>
      </c>
      <c r="AG114" s="78"/>
      <c r="AJ114" s="82" t="s">
        <v>71</v>
      </c>
      <c r="AK114" s="82">
        <v>1</v>
      </c>
      <c r="BB114" s="163" t="s">
        <v>1</v>
      </c>
      <c r="BM114" s="78">
        <f t="shared" ref="BM114:BM119" si="14">IFERROR(X114*I114,"0")</f>
        <v>87.36</v>
      </c>
      <c r="BN114" s="78">
        <f t="shared" ref="BN114:BN119" si="15">IFERROR(Y114*I114,"0")</f>
        <v>87.36</v>
      </c>
      <c r="BO114" s="78">
        <f t="shared" ref="BO114:BO119" si="16">IFERROR(X114/J114,"0")</f>
        <v>0.14285714285714285</v>
      </c>
      <c r="BP114" s="78">
        <f t="shared" ref="BP114:BP119" si="17">IFERROR(Y114/J114,"0")</f>
        <v>0.14285714285714285</v>
      </c>
    </row>
    <row r="115" spans="1:68" ht="27" customHeight="1" x14ac:dyDescent="0.25">
      <c r="A115" s="60" t="s">
        <v>195</v>
      </c>
      <c r="B115" s="60" t="s">
        <v>196</v>
      </c>
      <c r="C115" s="34">
        <v>4301071051</v>
      </c>
      <c r="D115" s="344">
        <v>4607111039262</v>
      </c>
      <c r="E115" s="345"/>
      <c r="F115" s="59">
        <v>0.4</v>
      </c>
      <c r="G115" s="35">
        <v>16</v>
      </c>
      <c r="H115" s="59">
        <v>6.4</v>
      </c>
      <c r="I115" s="59">
        <v>6.7195999999999998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41"/>
      <c r="R115" s="341"/>
      <c r="S115" s="341"/>
      <c r="T115" s="342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197</v>
      </c>
      <c r="B116" s="60" t="s">
        <v>198</v>
      </c>
      <c r="C116" s="34">
        <v>4301071038</v>
      </c>
      <c r="D116" s="344">
        <v>4607111039248</v>
      </c>
      <c r="E116" s="345"/>
      <c r="F116" s="59">
        <v>0.7</v>
      </c>
      <c r="G116" s="35">
        <v>10</v>
      </c>
      <c r="H116" s="59">
        <v>7</v>
      </c>
      <c r="I116" s="59">
        <v>7.3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341"/>
      <c r="R116" s="341"/>
      <c r="S116" s="341"/>
      <c r="T116" s="342"/>
      <c r="U116" s="37"/>
      <c r="V116" s="37"/>
      <c r="W116" s="38" t="s">
        <v>69</v>
      </c>
      <c r="X116" s="56">
        <v>12</v>
      </c>
      <c r="Y116" s="53">
        <f t="shared" si="12"/>
        <v>12</v>
      </c>
      <c r="Z116" s="39">
        <f t="shared" si="13"/>
        <v>0.186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87.6</v>
      </c>
      <c r="BN116" s="78">
        <f t="shared" si="15"/>
        <v>87.6</v>
      </c>
      <c r="BO116" s="78">
        <f t="shared" si="16"/>
        <v>0.14285714285714285</v>
      </c>
      <c r="BP116" s="78">
        <f t="shared" si="17"/>
        <v>0.14285714285714285</v>
      </c>
    </row>
    <row r="117" spans="1:68" ht="27" customHeight="1" x14ac:dyDescent="0.25">
      <c r="A117" s="60" t="s">
        <v>199</v>
      </c>
      <c r="B117" s="60" t="s">
        <v>200</v>
      </c>
      <c r="C117" s="34">
        <v>4301070976</v>
      </c>
      <c r="D117" s="344">
        <v>4607111034144</v>
      </c>
      <c r="E117" s="345"/>
      <c r="F117" s="59">
        <v>0.9</v>
      </c>
      <c r="G117" s="35">
        <v>8</v>
      </c>
      <c r="H117" s="59">
        <v>7.2</v>
      </c>
      <c r="I117" s="59">
        <v>7.4859999999999998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1"/>
      <c r="R117" s="341"/>
      <c r="S117" s="341"/>
      <c r="T117" s="342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customHeight="1" x14ac:dyDescent="0.25">
      <c r="A118" s="60" t="s">
        <v>201</v>
      </c>
      <c r="B118" s="60" t="s">
        <v>202</v>
      </c>
      <c r="C118" s="34">
        <v>4301071049</v>
      </c>
      <c r="D118" s="344">
        <v>4607111039293</v>
      </c>
      <c r="E118" s="345"/>
      <c r="F118" s="59">
        <v>0.4</v>
      </c>
      <c r="G118" s="35">
        <v>16</v>
      </c>
      <c r="H118" s="59">
        <v>6.4</v>
      </c>
      <c r="I118" s="59">
        <v>6.7195999999999998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41"/>
      <c r="R118" s="341"/>
      <c r="S118" s="341"/>
      <c r="T118" s="342"/>
      <c r="U118" s="37"/>
      <c r="V118" s="37"/>
      <c r="W118" s="38" t="s">
        <v>69</v>
      </c>
      <c r="X118" s="56">
        <v>12</v>
      </c>
      <c r="Y118" s="53">
        <f t="shared" si="12"/>
        <v>12</v>
      </c>
      <c r="Z118" s="39">
        <f t="shared" si="13"/>
        <v>0.186</v>
      </c>
      <c r="AA118" s="65"/>
      <c r="AB118" s="66"/>
      <c r="AC118" s="170" t="s">
        <v>142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80.635199999999998</v>
      </c>
      <c r="BN118" s="78">
        <f t="shared" si="15"/>
        <v>80.635199999999998</v>
      </c>
      <c r="BO118" s="78">
        <f t="shared" si="16"/>
        <v>0.14285714285714285</v>
      </c>
      <c r="BP118" s="78">
        <f t="shared" si="17"/>
        <v>0.14285714285714285</v>
      </c>
    </row>
    <row r="119" spans="1:68" ht="27" customHeight="1" x14ac:dyDescent="0.25">
      <c r="A119" s="60" t="s">
        <v>203</v>
      </c>
      <c r="B119" s="60" t="s">
        <v>204</v>
      </c>
      <c r="C119" s="34">
        <v>4301071039</v>
      </c>
      <c r="D119" s="344">
        <v>4607111039279</v>
      </c>
      <c r="E119" s="345"/>
      <c r="F119" s="59">
        <v>0.7</v>
      </c>
      <c r="G119" s="35">
        <v>10</v>
      </c>
      <c r="H119" s="59">
        <v>7</v>
      </c>
      <c r="I119" s="59">
        <v>7.3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41"/>
      <c r="R119" s="341"/>
      <c r="S119" s="341"/>
      <c r="T119" s="342"/>
      <c r="U119" s="37"/>
      <c r="V119" s="37"/>
      <c r="W119" s="38" t="s">
        <v>69</v>
      </c>
      <c r="X119" s="56">
        <v>0</v>
      </c>
      <c r="Y119" s="53">
        <f t="shared" si="12"/>
        <v>0</v>
      </c>
      <c r="Z119" s="39">
        <f t="shared" si="13"/>
        <v>0</v>
      </c>
      <c r="AA119" s="65"/>
      <c r="AB119" s="66"/>
      <c r="AC119" s="172" t="s">
        <v>142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0</v>
      </c>
      <c r="BN119" s="78">
        <f t="shared" si="15"/>
        <v>0</v>
      </c>
      <c r="BO119" s="78">
        <f t="shared" si="16"/>
        <v>0</v>
      </c>
      <c r="BP119" s="78">
        <f t="shared" si="17"/>
        <v>0</v>
      </c>
    </row>
    <row r="120" spans="1:68" x14ac:dyDescent="0.2">
      <c r="A120" s="357"/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58"/>
      <c r="P120" s="352" t="s">
        <v>72</v>
      </c>
      <c r="Q120" s="353"/>
      <c r="R120" s="353"/>
      <c r="S120" s="353"/>
      <c r="T120" s="353"/>
      <c r="U120" s="353"/>
      <c r="V120" s="354"/>
      <c r="W120" s="40" t="s">
        <v>69</v>
      </c>
      <c r="X120" s="41">
        <f>IFERROR(SUM(X114:X119),"0")</f>
        <v>36</v>
      </c>
      <c r="Y120" s="41">
        <f>IFERROR(SUM(Y114:Y119),"0")</f>
        <v>36</v>
      </c>
      <c r="Z120" s="41">
        <f>IFERROR(IF(Z114="",0,Z114),"0")+IFERROR(IF(Z115="",0,Z115),"0")+IFERROR(IF(Z116="",0,Z116),"0")+IFERROR(IF(Z117="",0,Z117),"0")+IFERROR(IF(Z118="",0,Z118),"0")+IFERROR(IF(Z119="",0,Z119),"0")</f>
        <v>0.55800000000000005</v>
      </c>
      <c r="AA120" s="64"/>
      <c r="AB120" s="64"/>
      <c r="AC120" s="64"/>
    </row>
    <row r="121" spans="1:68" x14ac:dyDescent="0.2">
      <c r="A121" s="347"/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58"/>
      <c r="P121" s="352" t="s">
        <v>72</v>
      </c>
      <c r="Q121" s="353"/>
      <c r="R121" s="353"/>
      <c r="S121" s="353"/>
      <c r="T121" s="353"/>
      <c r="U121" s="353"/>
      <c r="V121" s="354"/>
      <c r="W121" s="40" t="s">
        <v>73</v>
      </c>
      <c r="X121" s="41">
        <f>IFERROR(SUMPRODUCT(X114:X119*H114:H119),"0")</f>
        <v>244.8</v>
      </c>
      <c r="Y121" s="41">
        <f>IFERROR(SUMPRODUCT(Y114:Y119*H114:H119),"0")</f>
        <v>244.8</v>
      </c>
      <c r="Z121" s="40"/>
      <c r="AA121" s="64"/>
      <c r="AB121" s="64"/>
      <c r="AC121" s="64"/>
    </row>
    <row r="122" spans="1:68" ht="14.25" customHeight="1" x14ac:dyDescent="0.25">
      <c r="A122" s="346" t="s">
        <v>130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3"/>
      <c r="AB122" s="63"/>
      <c r="AC122" s="63"/>
    </row>
    <row r="123" spans="1:68" ht="27" customHeight="1" x14ac:dyDescent="0.25">
      <c r="A123" s="60" t="s">
        <v>205</v>
      </c>
      <c r="B123" s="60" t="s">
        <v>206</v>
      </c>
      <c r="C123" s="34">
        <v>4301135670</v>
      </c>
      <c r="D123" s="344">
        <v>4620207490983</v>
      </c>
      <c r="E123" s="345"/>
      <c r="F123" s="59">
        <v>0.22</v>
      </c>
      <c r="G123" s="35">
        <v>12</v>
      </c>
      <c r="H123" s="59">
        <v>2.64</v>
      </c>
      <c r="I123" s="59">
        <v>3.3435999999999999</v>
      </c>
      <c r="J123" s="35">
        <v>70</v>
      </c>
      <c r="K123" s="35" t="s">
        <v>79</v>
      </c>
      <c r="L123" s="35" t="s">
        <v>67</v>
      </c>
      <c r="M123" s="36" t="s">
        <v>68</v>
      </c>
      <c r="N123" s="36"/>
      <c r="O123" s="35">
        <v>180</v>
      </c>
      <c r="P123" s="54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41"/>
      <c r="R123" s="341"/>
      <c r="S123" s="341"/>
      <c r="T123" s="342"/>
      <c r="U123" s="37"/>
      <c r="V123" s="37"/>
      <c r="W123" s="38" t="s">
        <v>69</v>
      </c>
      <c r="X123" s="56">
        <v>0</v>
      </c>
      <c r="Y123" s="53">
        <f>IFERROR(IF(X123="","",X123),"")</f>
        <v>0</v>
      </c>
      <c r="Z123" s="39">
        <f>IFERROR(IF(X123="","",X123*0.01788),"")</f>
        <v>0</v>
      </c>
      <c r="AA123" s="65"/>
      <c r="AB123" s="66"/>
      <c r="AC123" s="174" t="s">
        <v>207</v>
      </c>
      <c r="AG123" s="78"/>
      <c r="AJ123" s="82" t="s">
        <v>71</v>
      </c>
      <c r="AK123" s="82">
        <v>1</v>
      </c>
      <c r="BB123" s="175" t="s">
        <v>81</v>
      </c>
      <c r="BM123" s="78">
        <f>IFERROR(X123*I123,"0")</f>
        <v>0</v>
      </c>
      <c r="BN123" s="78">
        <f>IFERROR(Y123*I123,"0")</f>
        <v>0</v>
      </c>
      <c r="BO123" s="78">
        <f>IFERROR(X123/J123,"0")</f>
        <v>0</v>
      </c>
      <c r="BP123" s="78">
        <f>IFERROR(Y123/J123,"0")</f>
        <v>0</v>
      </c>
    </row>
    <row r="124" spans="1:68" x14ac:dyDescent="0.2">
      <c r="A124" s="35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58"/>
      <c r="P124" s="352" t="s">
        <v>72</v>
      </c>
      <c r="Q124" s="353"/>
      <c r="R124" s="353"/>
      <c r="S124" s="353"/>
      <c r="T124" s="353"/>
      <c r="U124" s="353"/>
      <c r="V124" s="354"/>
      <c r="W124" s="40" t="s">
        <v>69</v>
      </c>
      <c r="X124" s="41">
        <f>IFERROR(SUM(X123:X123),"0")</f>
        <v>0</v>
      </c>
      <c r="Y124" s="41">
        <f>IFERROR(SUM(Y123:Y123),"0")</f>
        <v>0</v>
      </c>
      <c r="Z124" s="41">
        <f>IFERROR(IF(Z123="",0,Z123),"0")</f>
        <v>0</v>
      </c>
      <c r="AA124" s="64"/>
      <c r="AB124" s="64"/>
      <c r="AC124" s="64"/>
    </row>
    <row r="125" spans="1:68" x14ac:dyDescent="0.2">
      <c r="A125" s="347"/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58"/>
      <c r="P125" s="352" t="s">
        <v>72</v>
      </c>
      <c r="Q125" s="353"/>
      <c r="R125" s="353"/>
      <c r="S125" s="353"/>
      <c r="T125" s="353"/>
      <c r="U125" s="353"/>
      <c r="V125" s="354"/>
      <c r="W125" s="40" t="s">
        <v>73</v>
      </c>
      <c r="X125" s="41">
        <f>IFERROR(SUMPRODUCT(X123:X123*H123:H123),"0")</f>
        <v>0</v>
      </c>
      <c r="Y125" s="41">
        <f>IFERROR(SUMPRODUCT(Y123:Y123*H123:H123),"0")</f>
        <v>0</v>
      </c>
      <c r="Z125" s="40"/>
      <c r="AA125" s="64"/>
      <c r="AB125" s="64"/>
      <c r="AC125" s="64"/>
    </row>
    <row r="126" spans="1:68" ht="16.5" customHeight="1" x14ac:dyDescent="0.25">
      <c r="A126" s="366" t="s">
        <v>208</v>
      </c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62"/>
      <c r="AB126" s="62"/>
      <c r="AC126" s="62"/>
    </row>
    <row r="127" spans="1:68" ht="14.25" customHeight="1" x14ac:dyDescent="0.25">
      <c r="A127" s="346" t="s">
        <v>130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3"/>
      <c r="AB127" s="63"/>
      <c r="AC127" s="63"/>
    </row>
    <row r="128" spans="1:68" ht="27" customHeight="1" x14ac:dyDescent="0.25">
      <c r="A128" s="60" t="s">
        <v>209</v>
      </c>
      <c r="B128" s="60" t="s">
        <v>210</v>
      </c>
      <c r="C128" s="34">
        <v>4301135555</v>
      </c>
      <c r="D128" s="344">
        <v>4607111034014</v>
      </c>
      <c r="E128" s="345"/>
      <c r="F128" s="59">
        <v>0.25</v>
      </c>
      <c r="G128" s="35">
        <v>12</v>
      </c>
      <c r="H128" s="59">
        <v>3</v>
      </c>
      <c r="I128" s="59">
        <v>3.7035999999999998</v>
      </c>
      <c r="J128" s="35">
        <v>70</v>
      </c>
      <c r="K128" s="35" t="s">
        <v>79</v>
      </c>
      <c r="L128" s="35" t="s">
        <v>67</v>
      </c>
      <c r="M128" s="36" t="s">
        <v>68</v>
      </c>
      <c r="N128" s="36"/>
      <c r="O128" s="35">
        <v>180</v>
      </c>
      <c r="P128" s="52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41"/>
      <c r="R128" s="341"/>
      <c r="S128" s="341"/>
      <c r="T128" s="342"/>
      <c r="U128" s="37"/>
      <c r="V128" s="37"/>
      <c r="W128" s="38" t="s">
        <v>69</v>
      </c>
      <c r="X128" s="56">
        <v>56</v>
      </c>
      <c r="Y128" s="53">
        <f>IFERROR(IF(X128="","",X128),"")</f>
        <v>56</v>
      </c>
      <c r="Z128" s="39">
        <f>IFERROR(IF(X128="","",X128*0.01788),"")</f>
        <v>1.0012799999999999</v>
      </c>
      <c r="AA128" s="65"/>
      <c r="AB128" s="66"/>
      <c r="AC128" s="176" t="s">
        <v>211</v>
      </c>
      <c r="AG128" s="78"/>
      <c r="AJ128" s="82" t="s">
        <v>71</v>
      </c>
      <c r="AK128" s="82">
        <v>1</v>
      </c>
      <c r="BB128" s="177" t="s">
        <v>81</v>
      </c>
      <c r="BM128" s="78">
        <f>IFERROR(X128*I128,"0")</f>
        <v>207.40159999999997</v>
      </c>
      <c r="BN128" s="78">
        <f>IFERROR(Y128*I128,"0")</f>
        <v>207.40159999999997</v>
      </c>
      <c r="BO128" s="78">
        <f>IFERROR(X128/J128,"0")</f>
        <v>0.8</v>
      </c>
      <c r="BP128" s="78">
        <f>IFERROR(Y128/J128,"0")</f>
        <v>0.8</v>
      </c>
    </row>
    <row r="129" spans="1:68" ht="27" customHeight="1" x14ac:dyDescent="0.25">
      <c r="A129" s="60" t="s">
        <v>212</v>
      </c>
      <c r="B129" s="60" t="s">
        <v>213</v>
      </c>
      <c r="C129" s="34">
        <v>4301135532</v>
      </c>
      <c r="D129" s="344">
        <v>4607111033994</v>
      </c>
      <c r="E129" s="345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40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41"/>
      <c r="R129" s="341"/>
      <c r="S129" s="341"/>
      <c r="T129" s="342"/>
      <c r="U129" s="37"/>
      <c r="V129" s="37"/>
      <c r="W129" s="38" t="s">
        <v>69</v>
      </c>
      <c r="X129" s="56">
        <v>140</v>
      </c>
      <c r="Y129" s="53">
        <f>IFERROR(IF(X129="","",X129),"")</f>
        <v>140</v>
      </c>
      <c r="Z129" s="39">
        <f>IFERROR(IF(X129="","",X129*0.01788),"")</f>
        <v>2.5032000000000001</v>
      </c>
      <c r="AA129" s="65"/>
      <c r="AB129" s="66"/>
      <c r="AC129" s="178" t="s">
        <v>148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518.50400000000002</v>
      </c>
      <c r="BN129" s="78">
        <f>IFERROR(Y129*I129,"0")</f>
        <v>518.50400000000002</v>
      </c>
      <c r="BO129" s="78">
        <f>IFERROR(X129/J129,"0")</f>
        <v>2</v>
      </c>
      <c r="BP129" s="78">
        <f>IFERROR(Y129/J129,"0")</f>
        <v>2</v>
      </c>
    </row>
    <row r="130" spans="1:68" x14ac:dyDescent="0.2">
      <c r="A130" s="35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58"/>
      <c r="P130" s="352" t="s">
        <v>72</v>
      </c>
      <c r="Q130" s="353"/>
      <c r="R130" s="353"/>
      <c r="S130" s="353"/>
      <c r="T130" s="353"/>
      <c r="U130" s="353"/>
      <c r="V130" s="354"/>
      <c r="W130" s="40" t="s">
        <v>69</v>
      </c>
      <c r="X130" s="41">
        <f>IFERROR(SUM(X128:X129),"0")</f>
        <v>196</v>
      </c>
      <c r="Y130" s="41">
        <f>IFERROR(SUM(Y128:Y129),"0")</f>
        <v>196</v>
      </c>
      <c r="Z130" s="41">
        <f>IFERROR(IF(Z128="",0,Z128),"0")+IFERROR(IF(Z129="",0,Z129),"0")</f>
        <v>3.50448</v>
      </c>
      <c r="AA130" s="64"/>
      <c r="AB130" s="64"/>
      <c r="AC130" s="64"/>
    </row>
    <row r="131" spans="1:68" x14ac:dyDescent="0.2">
      <c r="A131" s="347"/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58"/>
      <c r="P131" s="352" t="s">
        <v>72</v>
      </c>
      <c r="Q131" s="353"/>
      <c r="R131" s="353"/>
      <c r="S131" s="353"/>
      <c r="T131" s="353"/>
      <c r="U131" s="353"/>
      <c r="V131" s="354"/>
      <c r="W131" s="40" t="s">
        <v>73</v>
      </c>
      <c r="X131" s="41">
        <f>IFERROR(SUMPRODUCT(X128:X129*H128:H129),"0")</f>
        <v>588</v>
      </c>
      <c r="Y131" s="41">
        <f>IFERROR(SUMPRODUCT(Y128:Y129*H128:H129),"0")</f>
        <v>588</v>
      </c>
      <c r="Z131" s="40"/>
      <c r="AA131" s="64"/>
      <c r="AB131" s="64"/>
      <c r="AC131" s="64"/>
    </row>
    <row r="132" spans="1:68" ht="16.5" customHeight="1" x14ac:dyDescent="0.25">
      <c r="A132" s="366" t="s">
        <v>214</v>
      </c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62"/>
      <c r="AB132" s="62"/>
      <c r="AC132" s="62"/>
    </row>
    <row r="133" spans="1:68" ht="14.25" customHeight="1" x14ac:dyDescent="0.25">
      <c r="A133" s="346" t="s">
        <v>130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3"/>
      <c r="AB133" s="63"/>
      <c r="AC133" s="63"/>
    </row>
    <row r="134" spans="1:68" ht="27" customHeight="1" x14ac:dyDescent="0.25">
      <c r="A134" s="60" t="s">
        <v>215</v>
      </c>
      <c r="B134" s="60" t="s">
        <v>216</v>
      </c>
      <c r="C134" s="34">
        <v>4301135549</v>
      </c>
      <c r="D134" s="344">
        <v>4607111039095</v>
      </c>
      <c r="E134" s="345"/>
      <c r="F134" s="59">
        <v>0.25</v>
      </c>
      <c r="G134" s="35">
        <v>12</v>
      </c>
      <c r="H134" s="59">
        <v>3</v>
      </c>
      <c r="I134" s="59">
        <v>3.7480000000000002</v>
      </c>
      <c r="J134" s="35">
        <v>70</v>
      </c>
      <c r="K134" s="35" t="s">
        <v>79</v>
      </c>
      <c r="L134" s="35" t="s">
        <v>67</v>
      </c>
      <c r="M134" s="36" t="s">
        <v>68</v>
      </c>
      <c r="N134" s="36"/>
      <c r="O134" s="35">
        <v>180</v>
      </c>
      <c r="P134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41"/>
      <c r="R134" s="341"/>
      <c r="S134" s="341"/>
      <c r="T134" s="342"/>
      <c r="U134" s="37"/>
      <c r="V134" s="37"/>
      <c r="W134" s="38" t="s">
        <v>69</v>
      </c>
      <c r="X134" s="56">
        <v>14</v>
      </c>
      <c r="Y134" s="53">
        <f>IFERROR(IF(X134="","",X134),"")</f>
        <v>14</v>
      </c>
      <c r="Z134" s="39">
        <f>IFERROR(IF(X134="","",X134*0.01788),"")</f>
        <v>0.25031999999999999</v>
      </c>
      <c r="AA134" s="65"/>
      <c r="AB134" s="66"/>
      <c r="AC134" s="180" t="s">
        <v>217</v>
      </c>
      <c r="AG134" s="78"/>
      <c r="AJ134" s="82" t="s">
        <v>71</v>
      </c>
      <c r="AK134" s="82">
        <v>1</v>
      </c>
      <c r="BB134" s="181" t="s">
        <v>81</v>
      </c>
      <c r="BM134" s="78">
        <f>IFERROR(X134*I134,"0")</f>
        <v>52.472000000000001</v>
      </c>
      <c r="BN134" s="78">
        <f>IFERROR(Y134*I134,"0")</f>
        <v>52.472000000000001</v>
      </c>
      <c r="BO134" s="78">
        <f>IFERROR(X134/J134,"0")</f>
        <v>0.2</v>
      </c>
      <c r="BP134" s="78">
        <f>IFERROR(Y134/J134,"0")</f>
        <v>0.2</v>
      </c>
    </row>
    <row r="135" spans="1:68" ht="16.5" customHeight="1" x14ac:dyDescent="0.25">
      <c r="A135" s="60" t="s">
        <v>218</v>
      </c>
      <c r="B135" s="60" t="s">
        <v>219</v>
      </c>
      <c r="C135" s="34">
        <v>4301135550</v>
      </c>
      <c r="D135" s="344">
        <v>4607111034199</v>
      </c>
      <c r="E135" s="345"/>
      <c r="F135" s="59">
        <v>0.25</v>
      </c>
      <c r="G135" s="35">
        <v>12</v>
      </c>
      <c r="H135" s="59">
        <v>3</v>
      </c>
      <c r="I135" s="59">
        <v>3.7035999999999998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52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41"/>
      <c r="R135" s="341"/>
      <c r="S135" s="341"/>
      <c r="T135" s="342"/>
      <c r="U135" s="37"/>
      <c r="V135" s="37"/>
      <c r="W135" s="38" t="s">
        <v>69</v>
      </c>
      <c r="X135" s="56">
        <v>0</v>
      </c>
      <c r="Y135" s="53">
        <f>IFERROR(IF(X135="","",X135),"")</f>
        <v>0</v>
      </c>
      <c r="Z135" s="39">
        <f>IFERROR(IF(X135="","",X135*0.01788),"")</f>
        <v>0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0</v>
      </c>
      <c r="BN135" s="78">
        <f>IFERROR(Y135*I135,"0")</f>
        <v>0</v>
      </c>
      <c r="BO135" s="78">
        <f>IFERROR(X135/J135,"0")</f>
        <v>0</v>
      </c>
      <c r="BP135" s="78">
        <f>IFERROR(Y135/J135,"0")</f>
        <v>0</v>
      </c>
    </row>
    <row r="136" spans="1:68" x14ac:dyDescent="0.2">
      <c r="A136" s="357"/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58"/>
      <c r="P136" s="352" t="s">
        <v>72</v>
      </c>
      <c r="Q136" s="353"/>
      <c r="R136" s="353"/>
      <c r="S136" s="353"/>
      <c r="T136" s="353"/>
      <c r="U136" s="353"/>
      <c r="V136" s="354"/>
      <c r="W136" s="40" t="s">
        <v>69</v>
      </c>
      <c r="X136" s="41">
        <f>IFERROR(SUM(X134:X135),"0")</f>
        <v>14</v>
      </c>
      <c r="Y136" s="41">
        <f>IFERROR(SUM(Y134:Y135),"0")</f>
        <v>14</v>
      </c>
      <c r="Z136" s="41">
        <f>IFERROR(IF(Z134="",0,Z134),"0")+IFERROR(IF(Z135="",0,Z135),"0")</f>
        <v>0.25031999999999999</v>
      </c>
      <c r="AA136" s="64"/>
      <c r="AB136" s="64"/>
      <c r="AC136" s="64"/>
    </row>
    <row r="137" spans="1:68" x14ac:dyDescent="0.2">
      <c r="A137" s="347"/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58"/>
      <c r="P137" s="352" t="s">
        <v>72</v>
      </c>
      <c r="Q137" s="353"/>
      <c r="R137" s="353"/>
      <c r="S137" s="353"/>
      <c r="T137" s="353"/>
      <c r="U137" s="353"/>
      <c r="V137" s="354"/>
      <c r="W137" s="40" t="s">
        <v>73</v>
      </c>
      <c r="X137" s="41">
        <f>IFERROR(SUMPRODUCT(X134:X135*H134:H135),"0")</f>
        <v>42</v>
      </c>
      <c r="Y137" s="41">
        <f>IFERROR(SUMPRODUCT(Y134:Y135*H134:H135),"0")</f>
        <v>42</v>
      </c>
      <c r="Z137" s="40"/>
      <c r="AA137" s="64"/>
      <c r="AB137" s="64"/>
      <c r="AC137" s="64"/>
    </row>
    <row r="138" spans="1:68" ht="16.5" customHeight="1" x14ac:dyDescent="0.25">
      <c r="A138" s="366" t="s">
        <v>221</v>
      </c>
      <c r="B138" s="347"/>
      <c r="C138" s="347"/>
      <c r="D138" s="347"/>
      <c r="E138" s="347"/>
      <c r="F138" s="347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62"/>
      <c r="AB138" s="62"/>
      <c r="AC138" s="62"/>
    </row>
    <row r="139" spans="1:68" ht="14.25" customHeight="1" x14ac:dyDescent="0.25">
      <c r="A139" s="346" t="s">
        <v>130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3"/>
      <c r="AB139" s="63"/>
      <c r="AC139" s="63"/>
    </row>
    <row r="140" spans="1:68" ht="27" customHeight="1" x14ac:dyDescent="0.25">
      <c r="A140" s="60" t="s">
        <v>222</v>
      </c>
      <c r="B140" s="60" t="s">
        <v>223</v>
      </c>
      <c r="C140" s="34">
        <v>4301135275</v>
      </c>
      <c r="D140" s="344">
        <v>4607111034380</v>
      </c>
      <c r="E140" s="345"/>
      <c r="F140" s="59">
        <v>0.25</v>
      </c>
      <c r="G140" s="35">
        <v>12</v>
      </c>
      <c r="H140" s="59">
        <v>3</v>
      </c>
      <c r="I140" s="59">
        <v>3.28</v>
      </c>
      <c r="J140" s="35">
        <v>70</v>
      </c>
      <c r="K140" s="35" t="s">
        <v>79</v>
      </c>
      <c r="L140" s="35" t="s">
        <v>67</v>
      </c>
      <c r="M140" s="36" t="s">
        <v>68</v>
      </c>
      <c r="N140" s="36"/>
      <c r="O140" s="35">
        <v>180</v>
      </c>
      <c r="P140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41"/>
      <c r="R140" s="341"/>
      <c r="S140" s="341"/>
      <c r="T140" s="342"/>
      <c r="U140" s="37"/>
      <c r="V140" s="37"/>
      <c r="W140" s="38" t="s">
        <v>69</v>
      </c>
      <c r="X140" s="56">
        <v>14</v>
      </c>
      <c r="Y140" s="53">
        <f>IFERROR(IF(X140="","",X140),"")</f>
        <v>14</v>
      </c>
      <c r="Z140" s="39">
        <f>IFERROR(IF(X140="","",X140*0.01788),"")</f>
        <v>0.25031999999999999</v>
      </c>
      <c r="AA140" s="65"/>
      <c r="AB140" s="66"/>
      <c r="AC140" s="184" t="s">
        <v>224</v>
      </c>
      <c r="AG140" s="78"/>
      <c r="AJ140" s="82" t="s">
        <v>71</v>
      </c>
      <c r="AK140" s="82">
        <v>1</v>
      </c>
      <c r="BB140" s="185" t="s">
        <v>81</v>
      </c>
      <c r="BM140" s="78">
        <f>IFERROR(X140*I140,"0")</f>
        <v>45.919999999999995</v>
      </c>
      <c r="BN140" s="78">
        <f>IFERROR(Y140*I140,"0")</f>
        <v>45.919999999999995</v>
      </c>
      <c r="BO140" s="78">
        <f>IFERROR(X140/J140,"0")</f>
        <v>0.2</v>
      </c>
      <c r="BP140" s="78">
        <f>IFERROR(Y140/J140,"0")</f>
        <v>0.2</v>
      </c>
    </row>
    <row r="141" spans="1:68" ht="27" customHeight="1" x14ac:dyDescent="0.25">
      <c r="A141" s="60" t="s">
        <v>225</v>
      </c>
      <c r="B141" s="60" t="s">
        <v>226</v>
      </c>
      <c r="C141" s="34">
        <v>4301135753</v>
      </c>
      <c r="D141" s="344">
        <v>4620207490914</v>
      </c>
      <c r="E141" s="345"/>
      <c r="F141" s="59">
        <v>0.2</v>
      </c>
      <c r="G141" s="35">
        <v>12</v>
      </c>
      <c r="H141" s="59">
        <v>2.4</v>
      </c>
      <c r="I141" s="59">
        <v>2.68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70" t="s">
        <v>227</v>
      </c>
      <c r="Q141" s="341"/>
      <c r="R141" s="341"/>
      <c r="S141" s="341"/>
      <c r="T141" s="342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211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customHeight="1" x14ac:dyDescent="0.25">
      <c r="A142" s="60" t="s">
        <v>228</v>
      </c>
      <c r="B142" s="60" t="s">
        <v>229</v>
      </c>
      <c r="C142" s="34">
        <v>4301135277</v>
      </c>
      <c r="D142" s="344">
        <v>4607111034397</v>
      </c>
      <c r="E142" s="345"/>
      <c r="F142" s="59">
        <v>0.25</v>
      </c>
      <c r="G142" s="35">
        <v>12</v>
      </c>
      <c r="H142" s="59">
        <v>3</v>
      </c>
      <c r="I142" s="59">
        <v>3.28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41"/>
      <c r="R142" s="341"/>
      <c r="S142" s="341"/>
      <c r="T142" s="342"/>
      <c r="U142" s="37"/>
      <c r="V142" s="37"/>
      <c r="W142" s="38" t="s">
        <v>69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/>
      <c r="AB142" s="66"/>
      <c r="AC142" s="188" t="s">
        <v>211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customHeight="1" x14ac:dyDescent="0.25">
      <c r="A143" s="60" t="s">
        <v>230</v>
      </c>
      <c r="B143" s="60" t="s">
        <v>231</v>
      </c>
      <c r="C143" s="34">
        <v>4301135778</v>
      </c>
      <c r="D143" s="344">
        <v>4620207490853</v>
      </c>
      <c r="E143" s="345"/>
      <c r="F143" s="59">
        <v>0.2</v>
      </c>
      <c r="G143" s="35">
        <v>12</v>
      </c>
      <c r="H143" s="59">
        <v>2.4</v>
      </c>
      <c r="I143" s="59">
        <v>2.68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73" t="s">
        <v>232</v>
      </c>
      <c r="Q143" s="341"/>
      <c r="R143" s="341"/>
      <c r="S143" s="341"/>
      <c r="T143" s="342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90" t="s">
        <v>211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x14ac:dyDescent="0.2">
      <c r="A144" s="357"/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58"/>
      <c r="P144" s="352" t="s">
        <v>72</v>
      </c>
      <c r="Q144" s="353"/>
      <c r="R144" s="353"/>
      <c r="S144" s="353"/>
      <c r="T144" s="353"/>
      <c r="U144" s="353"/>
      <c r="V144" s="354"/>
      <c r="W144" s="40" t="s">
        <v>69</v>
      </c>
      <c r="X144" s="41">
        <f>IFERROR(SUM(X140:X143),"0")</f>
        <v>14</v>
      </c>
      <c r="Y144" s="41">
        <f>IFERROR(SUM(Y140:Y143),"0")</f>
        <v>14</v>
      </c>
      <c r="Z144" s="41">
        <f>IFERROR(IF(Z140="",0,Z140),"0")+IFERROR(IF(Z141="",0,Z141),"0")+IFERROR(IF(Z142="",0,Z142),"0")+IFERROR(IF(Z143="",0,Z143),"0")</f>
        <v>0.25031999999999999</v>
      </c>
      <c r="AA144" s="64"/>
      <c r="AB144" s="64"/>
      <c r="AC144" s="64"/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8"/>
      <c r="P145" s="352" t="s">
        <v>72</v>
      </c>
      <c r="Q145" s="353"/>
      <c r="R145" s="353"/>
      <c r="S145" s="353"/>
      <c r="T145" s="353"/>
      <c r="U145" s="353"/>
      <c r="V145" s="354"/>
      <c r="W145" s="40" t="s">
        <v>73</v>
      </c>
      <c r="X145" s="41">
        <f>IFERROR(SUMPRODUCT(X140:X143*H140:H143),"0")</f>
        <v>42</v>
      </c>
      <c r="Y145" s="41">
        <f>IFERROR(SUMPRODUCT(Y140:Y143*H140:H143),"0")</f>
        <v>42</v>
      </c>
      <c r="Z145" s="40"/>
      <c r="AA145" s="64"/>
      <c r="AB145" s="64"/>
      <c r="AC145" s="64"/>
    </row>
    <row r="146" spans="1:68" ht="16.5" customHeight="1" x14ac:dyDescent="0.25">
      <c r="A146" s="366" t="s">
        <v>233</v>
      </c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62"/>
      <c r="AB146" s="62"/>
      <c r="AC146" s="62"/>
    </row>
    <row r="147" spans="1:68" ht="14.25" customHeight="1" x14ac:dyDescent="0.25">
      <c r="A147" s="346" t="s">
        <v>130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3"/>
      <c r="AB147" s="63"/>
      <c r="AC147" s="63"/>
    </row>
    <row r="148" spans="1:68" ht="27" customHeight="1" x14ac:dyDescent="0.25">
      <c r="A148" s="60" t="s">
        <v>234</v>
      </c>
      <c r="B148" s="60" t="s">
        <v>235</v>
      </c>
      <c r="C148" s="34">
        <v>4301135570</v>
      </c>
      <c r="D148" s="344">
        <v>4607111035806</v>
      </c>
      <c r="E148" s="345"/>
      <c r="F148" s="59">
        <v>0.25</v>
      </c>
      <c r="G148" s="35">
        <v>12</v>
      </c>
      <c r="H148" s="59">
        <v>3</v>
      </c>
      <c r="I148" s="59">
        <v>3.7035999999999998</v>
      </c>
      <c r="J148" s="35">
        <v>70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41"/>
      <c r="R148" s="341"/>
      <c r="S148" s="341"/>
      <c r="T148" s="342"/>
      <c r="U148" s="37"/>
      <c r="V148" s="37"/>
      <c r="W148" s="38" t="s">
        <v>69</v>
      </c>
      <c r="X148" s="56">
        <v>14</v>
      </c>
      <c r="Y148" s="53">
        <f>IFERROR(IF(X148="","",X148),"")</f>
        <v>14</v>
      </c>
      <c r="Z148" s="39">
        <f>IFERROR(IF(X148="","",X148*0.01788),"")</f>
        <v>0.25031999999999999</v>
      </c>
      <c r="AA148" s="65"/>
      <c r="AB148" s="66"/>
      <c r="AC148" s="192" t="s">
        <v>236</v>
      </c>
      <c r="AG148" s="78"/>
      <c r="AJ148" s="82" t="s">
        <v>71</v>
      </c>
      <c r="AK148" s="82">
        <v>1</v>
      </c>
      <c r="BB148" s="193" t="s">
        <v>81</v>
      </c>
      <c r="BM148" s="78">
        <f>IFERROR(X148*I148,"0")</f>
        <v>51.850399999999993</v>
      </c>
      <c r="BN148" s="78">
        <f>IFERROR(Y148*I148,"0")</f>
        <v>51.850399999999993</v>
      </c>
      <c r="BO148" s="78">
        <f>IFERROR(X148/J148,"0")</f>
        <v>0.2</v>
      </c>
      <c r="BP148" s="78">
        <f>IFERROR(Y148/J148,"0")</f>
        <v>0.2</v>
      </c>
    </row>
    <row r="149" spans="1:68" x14ac:dyDescent="0.2">
      <c r="A149" s="357"/>
      <c r="B149" s="347"/>
      <c r="C149" s="347"/>
      <c r="D149" s="347"/>
      <c r="E149" s="347"/>
      <c r="F149" s="347"/>
      <c r="G149" s="347"/>
      <c r="H149" s="347"/>
      <c r="I149" s="347"/>
      <c r="J149" s="347"/>
      <c r="K149" s="347"/>
      <c r="L149" s="347"/>
      <c r="M149" s="347"/>
      <c r="N149" s="347"/>
      <c r="O149" s="358"/>
      <c r="P149" s="352" t="s">
        <v>72</v>
      </c>
      <c r="Q149" s="353"/>
      <c r="R149" s="353"/>
      <c r="S149" s="353"/>
      <c r="T149" s="353"/>
      <c r="U149" s="353"/>
      <c r="V149" s="354"/>
      <c r="W149" s="40" t="s">
        <v>69</v>
      </c>
      <c r="X149" s="41">
        <f>IFERROR(SUM(X148:X148),"0")</f>
        <v>14</v>
      </c>
      <c r="Y149" s="41">
        <f>IFERROR(SUM(Y148:Y148),"0")</f>
        <v>14</v>
      </c>
      <c r="Z149" s="41">
        <f>IFERROR(IF(Z148="",0,Z148),"0")</f>
        <v>0.25031999999999999</v>
      </c>
      <c r="AA149" s="64"/>
      <c r="AB149" s="64"/>
      <c r="AC149" s="64"/>
    </row>
    <row r="150" spans="1:68" x14ac:dyDescent="0.2">
      <c r="A150" s="34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8"/>
      <c r="P150" s="352" t="s">
        <v>72</v>
      </c>
      <c r="Q150" s="353"/>
      <c r="R150" s="353"/>
      <c r="S150" s="353"/>
      <c r="T150" s="353"/>
      <c r="U150" s="353"/>
      <c r="V150" s="354"/>
      <c r="W150" s="40" t="s">
        <v>73</v>
      </c>
      <c r="X150" s="41">
        <f>IFERROR(SUMPRODUCT(X148:X148*H148:H148),"0")</f>
        <v>42</v>
      </c>
      <c r="Y150" s="41">
        <f>IFERROR(SUMPRODUCT(Y148:Y148*H148:H148),"0")</f>
        <v>42</v>
      </c>
      <c r="Z150" s="40"/>
      <c r="AA150" s="64"/>
      <c r="AB150" s="64"/>
      <c r="AC150" s="64"/>
    </row>
    <row r="151" spans="1:68" ht="16.5" customHeight="1" x14ac:dyDescent="0.25">
      <c r="A151" s="366" t="s">
        <v>237</v>
      </c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47"/>
      <c r="X151" s="347"/>
      <c r="Y151" s="347"/>
      <c r="Z151" s="347"/>
      <c r="AA151" s="62"/>
      <c r="AB151" s="62"/>
      <c r="AC151" s="62"/>
    </row>
    <row r="152" spans="1:68" ht="14.25" customHeight="1" x14ac:dyDescent="0.25">
      <c r="A152" s="346" t="s">
        <v>130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3"/>
      <c r="AB152" s="63"/>
      <c r="AC152" s="63"/>
    </row>
    <row r="153" spans="1:68" ht="16.5" customHeight="1" x14ac:dyDescent="0.25">
      <c r="A153" s="60" t="s">
        <v>238</v>
      </c>
      <c r="B153" s="60" t="s">
        <v>239</v>
      </c>
      <c r="C153" s="34">
        <v>4301135607</v>
      </c>
      <c r="D153" s="344">
        <v>4607111039613</v>
      </c>
      <c r="E153" s="345"/>
      <c r="F153" s="59">
        <v>0.09</v>
      </c>
      <c r="G153" s="35">
        <v>30</v>
      </c>
      <c r="H153" s="59">
        <v>2.7</v>
      </c>
      <c r="I153" s="59">
        <v>3.09</v>
      </c>
      <c r="J153" s="35">
        <v>126</v>
      </c>
      <c r="K153" s="35" t="s">
        <v>79</v>
      </c>
      <c r="L153" s="35" t="s">
        <v>67</v>
      </c>
      <c r="M153" s="36" t="s">
        <v>68</v>
      </c>
      <c r="N153" s="36"/>
      <c r="O153" s="35">
        <v>180</v>
      </c>
      <c r="P153" s="4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41"/>
      <c r="R153" s="341"/>
      <c r="S153" s="341"/>
      <c r="T153" s="342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IFERROR(IF(X153="","",X153*0.00936),"")</f>
        <v>0</v>
      </c>
      <c r="AA153" s="65"/>
      <c r="AB153" s="66"/>
      <c r="AC153" s="194" t="s">
        <v>217</v>
      </c>
      <c r="AG153" s="78"/>
      <c r="AJ153" s="82" t="s">
        <v>71</v>
      </c>
      <c r="AK153" s="82">
        <v>1</v>
      </c>
      <c r="BB153" s="195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x14ac:dyDescent="0.2">
      <c r="A154" s="357"/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58"/>
      <c r="P154" s="352" t="s">
        <v>72</v>
      </c>
      <c r="Q154" s="353"/>
      <c r="R154" s="353"/>
      <c r="S154" s="353"/>
      <c r="T154" s="353"/>
      <c r="U154" s="353"/>
      <c r="V154" s="354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347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58"/>
      <c r="P155" s="352" t="s">
        <v>72</v>
      </c>
      <c r="Q155" s="353"/>
      <c r="R155" s="353"/>
      <c r="S155" s="353"/>
      <c r="T155" s="353"/>
      <c r="U155" s="353"/>
      <c r="V155" s="354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customHeight="1" x14ac:dyDescent="0.25">
      <c r="A156" s="366" t="s">
        <v>240</v>
      </c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47"/>
      <c r="P156" s="347"/>
      <c r="Q156" s="347"/>
      <c r="R156" s="347"/>
      <c r="S156" s="347"/>
      <c r="T156" s="347"/>
      <c r="U156" s="347"/>
      <c r="V156" s="347"/>
      <c r="W156" s="347"/>
      <c r="X156" s="347"/>
      <c r="Y156" s="347"/>
      <c r="Z156" s="347"/>
      <c r="AA156" s="62"/>
      <c r="AB156" s="62"/>
      <c r="AC156" s="62"/>
    </row>
    <row r="157" spans="1:68" ht="14.25" customHeight="1" x14ac:dyDescent="0.25">
      <c r="A157" s="346" t="s">
        <v>241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63"/>
      <c r="AB157" s="63"/>
      <c r="AC157" s="63"/>
    </row>
    <row r="158" spans="1:68" ht="27" customHeight="1" x14ac:dyDescent="0.25">
      <c r="A158" s="60" t="s">
        <v>242</v>
      </c>
      <c r="B158" s="60" t="s">
        <v>243</v>
      </c>
      <c r="C158" s="34">
        <v>4301135540</v>
      </c>
      <c r="D158" s="344">
        <v>4607111035646</v>
      </c>
      <c r="E158" s="345"/>
      <c r="F158" s="59">
        <v>0.2</v>
      </c>
      <c r="G158" s="35">
        <v>8</v>
      </c>
      <c r="H158" s="59">
        <v>1.6</v>
      </c>
      <c r="I158" s="59">
        <v>2.12</v>
      </c>
      <c r="J158" s="35">
        <v>72</v>
      </c>
      <c r="K158" s="35" t="s">
        <v>244</v>
      </c>
      <c r="L158" s="35" t="s">
        <v>67</v>
      </c>
      <c r="M158" s="36" t="s">
        <v>68</v>
      </c>
      <c r="N158" s="36"/>
      <c r="O158" s="35">
        <v>180</v>
      </c>
      <c r="P158" s="3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41"/>
      <c r="R158" s="341"/>
      <c r="S158" s="341"/>
      <c r="T158" s="342"/>
      <c r="U158" s="37"/>
      <c r="V158" s="37"/>
      <c r="W158" s="38" t="s">
        <v>69</v>
      </c>
      <c r="X158" s="56">
        <v>18</v>
      </c>
      <c r="Y158" s="53">
        <f>IFERROR(IF(X158="","",X158),"")</f>
        <v>18</v>
      </c>
      <c r="Z158" s="39">
        <f>IFERROR(IF(X158="","",X158*0.01157),"")</f>
        <v>0.20826</v>
      </c>
      <c r="AA158" s="65"/>
      <c r="AB158" s="66"/>
      <c r="AC158" s="196" t="s">
        <v>245</v>
      </c>
      <c r="AG158" s="78"/>
      <c r="AJ158" s="82" t="s">
        <v>71</v>
      </c>
      <c r="AK158" s="82">
        <v>1</v>
      </c>
      <c r="BB158" s="197" t="s">
        <v>81</v>
      </c>
      <c r="BM158" s="78">
        <f>IFERROR(X158*I158,"0")</f>
        <v>38.160000000000004</v>
      </c>
      <c r="BN158" s="78">
        <f>IFERROR(Y158*I158,"0")</f>
        <v>38.160000000000004</v>
      </c>
      <c r="BO158" s="78">
        <f>IFERROR(X158/J158,"0")</f>
        <v>0.25</v>
      </c>
      <c r="BP158" s="78">
        <f>IFERROR(Y158/J158,"0")</f>
        <v>0.25</v>
      </c>
    </row>
    <row r="159" spans="1:68" x14ac:dyDescent="0.2">
      <c r="A159" s="357"/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58"/>
      <c r="P159" s="352" t="s">
        <v>72</v>
      </c>
      <c r="Q159" s="353"/>
      <c r="R159" s="353"/>
      <c r="S159" s="353"/>
      <c r="T159" s="353"/>
      <c r="U159" s="353"/>
      <c r="V159" s="354"/>
      <c r="W159" s="40" t="s">
        <v>69</v>
      </c>
      <c r="X159" s="41">
        <f>IFERROR(SUM(X158:X158),"0")</f>
        <v>18</v>
      </c>
      <c r="Y159" s="41">
        <f>IFERROR(SUM(Y158:Y158),"0")</f>
        <v>18</v>
      </c>
      <c r="Z159" s="41">
        <f>IFERROR(IF(Z158="",0,Z158),"0")</f>
        <v>0.20826</v>
      </c>
      <c r="AA159" s="64"/>
      <c r="AB159" s="64"/>
      <c r="AC159" s="64"/>
    </row>
    <row r="160" spans="1:68" x14ac:dyDescent="0.2">
      <c r="A160" s="347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58"/>
      <c r="P160" s="352" t="s">
        <v>72</v>
      </c>
      <c r="Q160" s="353"/>
      <c r="R160" s="353"/>
      <c r="S160" s="353"/>
      <c r="T160" s="353"/>
      <c r="U160" s="353"/>
      <c r="V160" s="354"/>
      <c r="W160" s="40" t="s">
        <v>73</v>
      </c>
      <c r="X160" s="41">
        <f>IFERROR(SUMPRODUCT(X158:X158*H158:H158),"0")</f>
        <v>28.8</v>
      </c>
      <c r="Y160" s="41">
        <f>IFERROR(SUMPRODUCT(Y158:Y158*H158:H158),"0")</f>
        <v>28.8</v>
      </c>
      <c r="Z160" s="40"/>
      <c r="AA160" s="64"/>
      <c r="AB160" s="64"/>
      <c r="AC160" s="64"/>
    </row>
    <row r="161" spans="1:68" ht="16.5" customHeight="1" x14ac:dyDescent="0.25">
      <c r="A161" s="366" t="s">
        <v>246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2"/>
      <c r="AB161" s="62"/>
      <c r="AC161" s="62"/>
    </row>
    <row r="162" spans="1:68" ht="14.25" customHeight="1" x14ac:dyDescent="0.25">
      <c r="A162" s="346" t="s">
        <v>130</v>
      </c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47"/>
      <c r="P162" s="347"/>
      <c r="Q162" s="347"/>
      <c r="R162" s="347"/>
      <c r="S162" s="347"/>
      <c r="T162" s="347"/>
      <c r="U162" s="347"/>
      <c r="V162" s="347"/>
      <c r="W162" s="347"/>
      <c r="X162" s="347"/>
      <c r="Y162" s="347"/>
      <c r="Z162" s="347"/>
      <c r="AA162" s="63"/>
      <c r="AB162" s="63"/>
      <c r="AC162" s="63"/>
    </row>
    <row r="163" spans="1:68" ht="27" customHeight="1" x14ac:dyDescent="0.25">
      <c r="A163" s="60" t="s">
        <v>247</v>
      </c>
      <c r="B163" s="60" t="s">
        <v>248</v>
      </c>
      <c r="C163" s="34">
        <v>4301135591</v>
      </c>
      <c r="D163" s="344">
        <v>4607111036568</v>
      </c>
      <c r="E163" s="345"/>
      <c r="F163" s="59">
        <v>0.28000000000000003</v>
      </c>
      <c r="G163" s="35">
        <v>6</v>
      </c>
      <c r="H163" s="59">
        <v>1.68</v>
      </c>
      <c r="I163" s="59">
        <v>2.1017999999999999</v>
      </c>
      <c r="J163" s="35">
        <v>140</v>
      </c>
      <c r="K163" s="35" t="s">
        <v>79</v>
      </c>
      <c r="L163" s="35" t="s">
        <v>67</v>
      </c>
      <c r="M163" s="36" t="s">
        <v>68</v>
      </c>
      <c r="N163" s="36"/>
      <c r="O163" s="35">
        <v>180</v>
      </c>
      <c r="P163" s="44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41"/>
      <c r="R163" s="341"/>
      <c r="S163" s="341"/>
      <c r="T163" s="342"/>
      <c r="U163" s="37"/>
      <c r="V163" s="37"/>
      <c r="W163" s="38" t="s">
        <v>69</v>
      </c>
      <c r="X163" s="56">
        <v>56</v>
      </c>
      <c r="Y163" s="53">
        <f>IFERROR(IF(X163="","",X163),"")</f>
        <v>56</v>
      </c>
      <c r="Z163" s="39">
        <f>IFERROR(IF(X163="","",X163*0.00941),"")</f>
        <v>0.52695999999999998</v>
      </c>
      <c r="AA163" s="65"/>
      <c r="AB163" s="66"/>
      <c r="AC163" s="198" t="s">
        <v>249</v>
      </c>
      <c r="AG163" s="78"/>
      <c r="AJ163" s="82" t="s">
        <v>71</v>
      </c>
      <c r="AK163" s="82">
        <v>1</v>
      </c>
      <c r="BB163" s="199" t="s">
        <v>81</v>
      </c>
      <c r="BM163" s="78">
        <f>IFERROR(X163*I163,"0")</f>
        <v>117.70079999999999</v>
      </c>
      <c r="BN163" s="78">
        <f>IFERROR(Y163*I163,"0")</f>
        <v>117.70079999999999</v>
      </c>
      <c r="BO163" s="78">
        <f>IFERROR(X163/J163,"0")</f>
        <v>0.4</v>
      </c>
      <c r="BP163" s="78">
        <f>IFERROR(Y163/J163,"0")</f>
        <v>0.4</v>
      </c>
    </row>
    <row r="164" spans="1:68" x14ac:dyDescent="0.2">
      <c r="A164" s="357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58"/>
      <c r="P164" s="352" t="s">
        <v>72</v>
      </c>
      <c r="Q164" s="353"/>
      <c r="R164" s="353"/>
      <c r="S164" s="353"/>
      <c r="T164" s="353"/>
      <c r="U164" s="353"/>
      <c r="V164" s="354"/>
      <c r="W164" s="40" t="s">
        <v>69</v>
      </c>
      <c r="X164" s="41">
        <f>IFERROR(SUM(X163:X163),"0")</f>
        <v>56</v>
      </c>
      <c r="Y164" s="41">
        <f>IFERROR(SUM(Y163:Y163),"0")</f>
        <v>56</v>
      </c>
      <c r="Z164" s="41">
        <f>IFERROR(IF(Z163="",0,Z163),"0")</f>
        <v>0.52695999999999998</v>
      </c>
      <c r="AA164" s="64"/>
      <c r="AB164" s="64"/>
      <c r="AC164" s="64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58"/>
      <c r="P165" s="352" t="s">
        <v>72</v>
      </c>
      <c r="Q165" s="353"/>
      <c r="R165" s="353"/>
      <c r="S165" s="353"/>
      <c r="T165" s="353"/>
      <c r="U165" s="353"/>
      <c r="V165" s="354"/>
      <c r="W165" s="40" t="s">
        <v>73</v>
      </c>
      <c r="X165" s="41">
        <f>IFERROR(SUMPRODUCT(X163:X163*H163:H163),"0")</f>
        <v>94.08</v>
      </c>
      <c r="Y165" s="41">
        <f>IFERROR(SUMPRODUCT(Y163:Y163*H163:H163),"0")</f>
        <v>94.08</v>
      </c>
      <c r="Z165" s="40"/>
      <c r="AA165" s="64"/>
      <c r="AB165" s="64"/>
      <c r="AC165" s="64"/>
    </row>
    <row r="166" spans="1:68" ht="27.75" customHeight="1" x14ac:dyDescent="0.2">
      <c r="A166" s="348" t="s">
        <v>250</v>
      </c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49"/>
      <c r="P166" s="349"/>
      <c r="Q166" s="349"/>
      <c r="R166" s="349"/>
      <c r="S166" s="349"/>
      <c r="T166" s="349"/>
      <c r="U166" s="349"/>
      <c r="V166" s="349"/>
      <c r="W166" s="349"/>
      <c r="X166" s="349"/>
      <c r="Y166" s="349"/>
      <c r="Z166" s="349"/>
      <c r="AA166" s="52"/>
      <c r="AB166" s="52"/>
      <c r="AC166" s="52"/>
    </row>
    <row r="167" spans="1:68" ht="16.5" customHeight="1" x14ac:dyDescent="0.25">
      <c r="A167" s="366" t="s">
        <v>251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62"/>
      <c r="AB167" s="62"/>
      <c r="AC167" s="62"/>
    </row>
    <row r="168" spans="1:68" ht="14.25" customHeight="1" x14ac:dyDescent="0.25">
      <c r="A168" s="346" t="s">
        <v>130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3"/>
      <c r="AB168" s="63"/>
      <c r="AC168" s="63"/>
    </row>
    <row r="169" spans="1:68" ht="27" customHeight="1" x14ac:dyDescent="0.25">
      <c r="A169" s="60" t="s">
        <v>252</v>
      </c>
      <c r="B169" s="60" t="s">
        <v>253</v>
      </c>
      <c r="C169" s="34">
        <v>4301135548</v>
      </c>
      <c r="D169" s="344">
        <v>4607111039057</v>
      </c>
      <c r="E169" s="345"/>
      <c r="F169" s="59">
        <v>1.8</v>
      </c>
      <c r="G169" s="35">
        <v>1</v>
      </c>
      <c r="H169" s="59">
        <v>1.8</v>
      </c>
      <c r="I169" s="59">
        <v>1.9</v>
      </c>
      <c r="J169" s="35">
        <v>234</v>
      </c>
      <c r="K169" s="35" t="s">
        <v>141</v>
      </c>
      <c r="L169" s="35" t="s">
        <v>67</v>
      </c>
      <c r="M169" s="36" t="s">
        <v>68</v>
      </c>
      <c r="N169" s="36"/>
      <c r="O169" s="35">
        <v>180</v>
      </c>
      <c r="P169" s="426" t="s">
        <v>254</v>
      </c>
      <c r="Q169" s="341"/>
      <c r="R169" s="341"/>
      <c r="S169" s="341"/>
      <c r="T169" s="342"/>
      <c r="U169" s="37"/>
      <c r="V169" s="37"/>
      <c r="W169" s="38" t="s">
        <v>69</v>
      </c>
      <c r="X169" s="56">
        <v>0</v>
      </c>
      <c r="Y169" s="53">
        <f>IFERROR(IF(X169="","",X169),"")</f>
        <v>0</v>
      </c>
      <c r="Z169" s="39">
        <f>IFERROR(IF(X169="","",X169*0.00502),"")</f>
        <v>0</v>
      </c>
      <c r="AA169" s="65"/>
      <c r="AB169" s="66"/>
      <c r="AC169" s="200" t="s">
        <v>217</v>
      </c>
      <c r="AG169" s="78"/>
      <c r="AJ169" s="82" t="s">
        <v>71</v>
      </c>
      <c r="AK169" s="82">
        <v>1</v>
      </c>
      <c r="BB169" s="201" t="s">
        <v>81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x14ac:dyDescent="0.2">
      <c r="A170" s="35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58"/>
      <c r="P170" s="352" t="s">
        <v>72</v>
      </c>
      <c r="Q170" s="353"/>
      <c r="R170" s="353"/>
      <c r="S170" s="353"/>
      <c r="T170" s="353"/>
      <c r="U170" s="353"/>
      <c r="V170" s="354"/>
      <c r="W170" s="40" t="s">
        <v>69</v>
      </c>
      <c r="X170" s="41">
        <f>IFERROR(SUM(X169:X169),"0")</f>
        <v>0</v>
      </c>
      <c r="Y170" s="41">
        <f>IFERROR(SUM(Y169:Y169),"0")</f>
        <v>0</v>
      </c>
      <c r="Z170" s="41">
        <f>IFERROR(IF(Z169="",0,Z169),"0")</f>
        <v>0</v>
      </c>
      <c r="AA170" s="64"/>
      <c r="AB170" s="64"/>
      <c r="AC170" s="64"/>
    </row>
    <row r="171" spans="1:68" x14ac:dyDescent="0.2">
      <c r="A171" s="347"/>
      <c r="B171" s="347"/>
      <c r="C171" s="347"/>
      <c r="D171" s="347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58"/>
      <c r="P171" s="352" t="s">
        <v>72</v>
      </c>
      <c r="Q171" s="353"/>
      <c r="R171" s="353"/>
      <c r="S171" s="353"/>
      <c r="T171" s="353"/>
      <c r="U171" s="353"/>
      <c r="V171" s="354"/>
      <c r="W171" s="40" t="s">
        <v>73</v>
      </c>
      <c r="X171" s="41">
        <f>IFERROR(SUMPRODUCT(X169:X169*H169:H169),"0")</f>
        <v>0</v>
      </c>
      <c r="Y171" s="41">
        <f>IFERROR(SUMPRODUCT(Y169:Y169*H169:H169),"0")</f>
        <v>0</v>
      </c>
      <c r="Z171" s="40"/>
      <c r="AA171" s="64"/>
      <c r="AB171" s="64"/>
      <c r="AC171" s="64"/>
    </row>
    <row r="172" spans="1:68" ht="16.5" customHeight="1" x14ac:dyDescent="0.25">
      <c r="A172" s="366" t="s">
        <v>255</v>
      </c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62"/>
      <c r="AB172" s="62"/>
      <c r="AC172" s="62"/>
    </row>
    <row r="173" spans="1:68" ht="14.25" customHeight="1" x14ac:dyDescent="0.25">
      <c r="A173" s="346" t="s">
        <v>63</v>
      </c>
      <c r="B173" s="347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  <c r="Z173" s="347"/>
      <c r="AA173" s="63"/>
      <c r="AB173" s="63"/>
      <c r="AC173" s="63"/>
    </row>
    <row r="174" spans="1:68" ht="16.5" customHeight="1" x14ac:dyDescent="0.25">
      <c r="A174" s="60" t="s">
        <v>256</v>
      </c>
      <c r="B174" s="60" t="s">
        <v>257</v>
      </c>
      <c r="C174" s="34">
        <v>4301071062</v>
      </c>
      <c r="D174" s="344">
        <v>4607111036384</v>
      </c>
      <c r="E174" s="345"/>
      <c r="F174" s="59">
        <v>5</v>
      </c>
      <c r="G174" s="35">
        <v>1</v>
      </c>
      <c r="H174" s="59">
        <v>5</v>
      </c>
      <c r="I174" s="59">
        <v>5.2106000000000003</v>
      </c>
      <c r="J174" s="35">
        <v>144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52" t="s">
        <v>258</v>
      </c>
      <c r="Q174" s="341"/>
      <c r="R174" s="341"/>
      <c r="S174" s="341"/>
      <c r="T174" s="342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IFERROR(IF(X174="","",X174*0.00866),"")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t="16.5" customHeight="1" x14ac:dyDescent="0.25">
      <c r="A175" s="60" t="s">
        <v>260</v>
      </c>
      <c r="B175" s="60" t="s">
        <v>261</v>
      </c>
      <c r="C175" s="34">
        <v>4301071056</v>
      </c>
      <c r="D175" s="344">
        <v>4640242180250</v>
      </c>
      <c r="E175" s="345"/>
      <c r="F175" s="59">
        <v>5</v>
      </c>
      <c r="G175" s="35">
        <v>1</v>
      </c>
      <c r="H175" s="59">
        <v>5</v>
      </c>
      <c r="I175" s="59">
        <v>5.2131999999999996</v>
      </c>
      <c r="J175" s="35">
        <v>144</v>
      </c>
      <c r="K175" s="35" t="s">
        <v>66</v>
      </c>
      <c r="L175" s="35" t="s">
        <v>67</v>
      </c>
      <c r="M175" s="36" t="s">
        <v>68</v>
      </c>
      <c r="N175" s="36"/>
      <c r="O175" s="35">
        <v>180</v>
      </c>
      <c r="P175" s="507" t="s">
        <v>262</v>
      </c>
      <c r="Q175" s="341"/>
      <c r="R175" s="341"/>
      <c r="S175" s="341"/>
      <c r="T175" s="342"/>
      <c r="U175" s="37"/>
      <c r="V175" s="37"/>
      <c r="W175" s="38" t="s">
        <v>69</v>
      </c>
      <c r="X175" s="56">
        <v>0</v>
      </c>
      <c r="Y175" s="53">
        <f>IFERROR(IF(X175="","",X175),"")</f>
        <v>0</v>
      </c>
      <c r="Z175" s="39">
        <f>IFERROR(IF(X175="","",X175*0.00866),"")</f>
        <v>0</v>
      </c>
      <c r="AA175" s="65"/>
      <c r="AB175" s="66"/>
      <c r="AC175" s="204" t="s">
        <v>263</v>
      </c>
      <c r="AG175" s="78"/>
      <c r="AJ175" s="82" t="s">
        <v>71</v>
      </c>
      <c r="AK175" s="82">
        <v>1</v>
      </c>
      <c r="BB175" s="205" t="s">
        <v>1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ht="27" customHeight="1" x14ac:dyDescent="0.25">
      <c r="A176" s="60" t="s">
        <v>264</v>
      </c>
      <c r="B176" s="60" t="s">
        <v>265</v>
      </c>
      <c r="C176" s="34">
        <v>4301071050</v>
      </c>
      <c r="D176" s="344">
        <v>4607111036216</v>
      </c>
      <c r="E176" s="345"/>
      <c r="F176" s="59">
        <v>5</v>
      </c>
      <c r="G176" s="35">
        <v>1</v>
      </c>
      <c r="H176" s="59">
        <v>5</v>
      </c>
      <c r="I176" s="59">
        <v>5.2131999999999996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5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6" s="341"/>
      <c r="R176" s="341"/>
      <c r="S176" s="341"/>
      <c r="T176" s="342"/>
      <c r="U176" s="37"/>
      <c r="V176" s="37"/>
      <c r="W176" s="38" t="s">
        <v>69</v>
      </c>
      <c r="X176" s="56">
        <v>36</v>
      </c>
      <c r="Y176" s="53">
        <f>IFERROR(IF(X176="","",X176),"")</f>
        <v>36</v>
      </c>
      <c r="Z176" s="39">
        <f>IFERROR(IF(X176="","",X176*0.00866),"")</f>
        <v>0.31175999999999998</v>
      </c>
      <c r="AA176" s="65"/>
      <c r="AB176" s="66"/>
      <c r="AC176" s="206" t="s">
        <v>266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187.67519999999999</v>
      </c>
      <c r="BN176" s="78">
        <f>IFERROR(Y176*I176,"0")</f>
        <v>187.67519999999999</v>
      </c>
      <c r="BO176" s="78">
        <f>IFERROR(X176/J176,"0")</f>
        <v>0.25</v>
      </c>
      <c r="BP176" s="78">
        <f>IFERROR(Y176/J176,"0")</f>
        <v>0.25</v>
      </c>
    </row>
    <row r="177" spans="1:68" ht="27" customHeight="1" x14ac:dyDescent="0.25">
      <c r="A177" s="60" t="s">
        <v>267</v>
      </c>
      <c r="B177" s="60" t="s">
        <v>268</v>
      </c>
      <c r="C177" s="34">
        <v>4301071061</v>
      </c>
      <c r="D177" s="344">
        <v>4607111036278</v>
      </c>
      <c r="E177" s="345"/>
      <c r="F177" s="59">
        <v>5</v>
      </c>
      <c r="G177" s="35">
        <v>1</v>
      </c>
      <c r="H177" s="59">
        <v>5</v>
      </c>
      <c r="I177" s="59">
        <v>5.2405999999999997</v>
      </c>
      <c r="J177" s="35">
        <v>84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7" s="341"/>
      <c r="R177" s="341"/>
      <c r="S177" s="341"/>
      <c r="T177" s="342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IFERROR(IF(X177="","",X177*0.0155),"")</f>
        <v>0</v>
      </c>
      <c r="AA177" s="65"/>
      <c r="AB177" s="66"/>
      <c r="AC177" s="208" t="s">
        <v>269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5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58"/>
      <c r="P178" s="352" t="s">
        <v>72</v>
      </c>
      <c r="Q178" s="353"/>
      <c r="R178" s="353"/>
      <c r="S178" s="353"/>
      <c r="T178" s="353"/>
      <c r="U178" s="353"/>
      <c r="V178" s="354"/>
      <c r="W178" s="40" t="s">
        <v>69</v>
      </c>
      <c r="X178" s="41">
        <f>IFERROR(SUM(X174:X177),"0")</f>
        <v>36</v>
      </c>
      <c r="Y178" s="41">
        <f>IFERROR(SUM(Y174:Y177),"0")</f>
        <v>36</v>
      </c>
      <c r="Z178" s="41">
        <f>IFERROR(IF(Z174="",0,Z174),"0")+IFERROR(IF(Z175="",0,Z175),"0")+IFERROR(IF(Z176="",0,Z176),"0")+IFERROR(IF(Z177="",0,Z177),"0")</f>
        <v>0.31175999999999998</v>
      </c>
      <c r="AA178" s="64"/>
      <c r="AB178" s="64"/>
      <c r="AC178" s="64"/>
    </row>
    <row r="179" spans="1:68" x14ac:dyDescent="0.2">
      <c r="A179" s="347"/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58"/>
      <c r="P179" s="352" t="s">
        <v>72</v>
      </c>
      <c r="Q179" s="353"/>
      <c r="R179" s="353"/>
      <c r="S179" s="353"/>
      <c r="T179" s="353"/>
      <c r="U179" s="353"/>
      <c r="V179" s="354"/>
      <c r="W179" s="40" t="s">
        <v>73</v>
      </c>
      <c r="X179" s="41">
        <f>IFERROR(SUMPRODUCT(X174:X177*H174:H177),"0")</f>
        <v>180</v>
      </c>
      <c r="Y179" s="41">
        <f>IFERROR(SUMPRODUCT(Y174:Y177*H174:H177),"0")</f>
        <v>180</v>
      </c>
      <c r="Z179" s="40"/>
      <c r="AA179" s="64"/>
      <c r="AB179" s="64"/>
      <c r="AC179" s="64"/>
    </row>
    <row r="180" spans="1:68" ht="14.25" customHeight="1" x14ac:dyDescent="0.25">
      <c r="A180" s="346" t="s">
        <v>270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3"/>
      <c r="AB180" s="63"/>
      <c r="AC180" s="63"/>
    </row>
    <row r="181" spans="1:68" ht="27" customHeight="1" x14ac:dyDescent="0.25">
      <c r="A181" s="60" t="s">
        <v>271</v>
      </c>
      <c r="B181" s="60" t="s">
        <v>272</v>
      </c>
      <c r="C181" s="34">
        <v>4301080153</v>
      </c>
      <c r="D181" s="344">
        <v>4607111036827</v>
      </c>
      <c r="E181" s="345"/>
      <c r="F181" s="59">
        <v>1</v>
      </c>
      <c r="G181" s="35">
        <v>5</v>
      </c>
      <c r="H181" s="59">
        <v>5</v>
      </c>
      <c r="I181" s="59">
        <v>5.2</v>
      </c>
      <c r="J181" s="35">
        <v>144</v>
      </c>
      <c r="K181" s="35" t="s">
        <v>66</v>
      </c>
      <c r="L181" s="35" t="s">
        <v>67</v>
      </c>
      <c r="M181" s="36" t="s">
        <v>68</v>
      </c>
      <c r="N181" s="36"/>
      <c r="O181" s="35">
        <v>90</v>
      </c>
      <c r="P181" s="53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1" s="341"/>
      <c r="R181" s="341"/>
      <c r="S181" s="341"/>
      <c r="T181" s="342"/>
      <c r="U181" s="37"/>
      <c r="V181" s="37"/>
      <c r="W181" s="38" t="s">
        <v>69</v>
      </c>
      <c r="X181" s="56">
        <v>0</v>
      </c>
      <c r="Y181" s="53">
        <f>IFERROR(IF(X181="","",X181),"")</f>
        <v>0</v>
      </c>
      <c r="Z181" s="39">
        <f>IFERROR(IF(X181="","",X181*0.00866),"")</f>
        <v>0</v>
      </c>
      <c r="AA181" s="65"/>
      <c r="AB181" s="66"/>
      <c r="AC181" s="210" t="s">
        <v>273</v>
      </c>
      <c r="AG181" s="78"/>
      <c r="AJ181" s="82" t="s">
        <v>71</v>
      </c>
      <c r="AK181" s="82">
        <v>1</v>
      </c>
      <c r="BB181" s="211" t="s">
        <v>1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ht="27" customHeight="1" x14ac:dyDescent="0.25">
      <c r="A182" s="60" t="s">
        <v>274</v>
      </c>
      <c r="B182" s="60" t="s">
        <v>275</v>
      </c>
      <c r="C182" s="34">
        <v>4301080154</v>
      </c>
      <c r="D182" s="344">
        <v>4607111036834</v>
      </c>
      <c r="E182" s="345"/>
      <c r="F182" s="59">
        <v>1</v>
      </c>
      <c r="G182" s="35">
        <v>5</v>
      </c>
      <c r="H182" s="59">
        <v>5</v>
      </c>
      <c r="I182" s="59">
        <v>5.2530000000000001</v>
      </c>
      <c r="J182" s="35">
        <v>144</v>
      </c>
      <c r="K182" s="35" t="s">
        <v>66</v>
      </c>
      <c r="L182" s="35" t="s">
        <v>67</v>
      </c>
      <c r="M182" s="36" t="s">
        <v>68</v>
      </c>
      <c r="N182" s="36"/>
      <c r="O182" s="35">
        <v>90</v>
      </c>
      <c r="P182" s="4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2" s="341"/>
      <c r="R182" s="341"/>
      <c r="S182" s="341"/>
      <c r="T182" s="342"/>
      <c r="U182" s="37"/>
      <c r="V182" s="37"/>
      <c r="W182" s="38" t="s">
        <v>69</v>
      </c>
      <c r="X182" s="56">
        <v>12</v>
      </c>
      <c r="Y182" s="53">
        <f>IFERROR(IF(X182="","",X182),"")</f>
        <v>12</v>
      </c>
      <c r="Z182" s="39">
        <f>IFERROR(IF(X182="","",X182*0.00866),"")</f>
        <v>0.10391999999999998</v>
      </c>
      <c r="AA182" s="65"/>
      <c r="AB182" s="66"/>
      <c r="AC182" s="212" t="s">
        <v>273</v>
      </c>
      <c r="AG182" s="78"/>
      <c r="AJ182" s="82" t="s">
        <v>71</v>
      </c>
      <c r="AK182" s="82">
        <v>1</v>
      </c>
      <c r="BB182" s="213" t="s">
        <v>1</v>
      </c>
      <c r="BM182" s="78">
        <f>IFERROR(X182*I182,"0")</f>
        <v>63.036000000000001</v>
      </c>
      <c r="BN182" s="78">
        <f>IFERROR(Y182*I182,"0")</f>
        <v>63.036000000000001</v>
      </c>
      <c r="BO182" s="78">
        <f>IFERROR(X182/J182,"0")</f>
        <v>8.3333333333333329E-2</v>
      </c>
      <c r="BP182" s="78">
        <f>IFERROR(Y182/J182,"0")</f>
        <v>8.3333333333333329E-2</v>
      </c>
    </row>
    <row r="183" spans="1:68" x14ac:dyDescent="0.2">
      <c r="A183" s="35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58"/>
      <c r="P183" s="352" t="s">
        <v>72</v>
      </c>
      <c r="Q183" s="353"/>
      <c r="R183" s="353"/>
      <c r="S183" s="353"/>
      <c r="T183" s="353"/>
      <c r="U183" s="353"/>
      <c r="V183" s="354"/>
      <c r="W183" s="40" t="s">
        <v>69</v>
      </c>
      <c r="X183" s="41">
        <f>IFERROR(SUM(X181:X182),"0")</f>
        <v>12</v>
      </c>
      <c r="Y183" s="41">
        <f>IFERROR(SUM(Y181:Y182),"0")</f>
        <v>12</v>
      </c>
      <c r="Z183" s="41">
        <f>IFERROR(IF(Z181="",0,Z181),"0")+IFERROR(IF(Z182="",0,Z182),"0")</f>
        <v>0.10391999999999998</v>
      </c>
      <c r="AA183" s="64"/>
      <c r="AB183" s="64"/>
      <c r="AC183" s="64"/>
    </row>
    <row r="184" spans="1:68" x14ac:dyDescent="0.2">
      <c r="A184" s="347"/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58"/>
      <c r="P184" s="352" t="s">
        <v>72</v>
      </c>
      <c r="Q184" s="353"/>
      <c r="R184" s="353"/>
      <c r="S184" s="353"/>
      <c r="T184" s="353"/>
      <c r="U184" s="353"/>
      <c r="V184" s="354"/>
      <c r="W184" s="40" t="s">
        <v>73</v>
      </c>
      <c r="X184" s="41">
        <f>IFERROR(SUMPRODUCT(X181:X182*H181:H182),"0")</f>
        <v>60</v>
      </c>
      <c r="Y184" s="41">
        <f>IFERROR(SUMPRODUCT(Y181:Y182*H181:H182),"0")</f>
        <v>60</v>
      </c>
      <c r="Z184" s="40"/>
      <c r="AA184" s="64"/>
      <c r="AB184" s="64"/>
      <c r="AC184" s="64"/>
    </row>
    <row r="185" spans="1:68" ht="27.75" customHeight="1" x14ac:dyDescent="0.2">
      <c r="A185" s="348" t="s">
        <v>276</v>
      </c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52"/>
      <c r="AB185" s="52"/>
      <c r="AC185" s="52"/>
    </row>
    <row r="186" spans="1:68" ht="16.5" customHeight="1" x14ac:dyDescent="0.25">
      <c r="A186" s="366" t="s">
        <v>277</v>
      </c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47"/>
      <c r="P186" s="347"/>
      <c r="Q186" s="347"/>
      <c r="R186" s="347"/>
      <c r="S186" s="347"/>
      <c r="T186" s="347"/>
      <c r="U186" s="347"/>
      <c r="V186" s="347"/>
      <c r="W186" s="347"/>
      <c r="X186" s="347"/>
      <c r="Y186" s="347"/>
      <c r="Z186" s="347"/>
      <c r="AA186" s="62"/>
      <c r="AB186" s="62"/>
      <c r="AC186" s="62"/>
    </row>
    <row r="187" spans="1:68" ht="14.25" customHeight="1" x14ac:dyDescent="0.25">
      <c r="A187" s="346" t="s">
        <v>76</v>
      </c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47"/>
      <c r="P187" s="347"/>
      <c r="Q187" s="347"/>
      <c r="R187" s="347"/>
      <c r="S187" s="347"/>
      <c r="T187" s="347"/>
      <c r="U187" s="347"/>
      <c r="V187" s="347"/>
      <c r="W187" s="347"/>
      <c r="X187" s="347"/>
      <c r="Y187" s="347"/>
      <c r="Z187" s="347"/>
      <c r="AA187" s="63"/>
      <c r="AB187" s="63"/>
      <c r="AC187" s="63"/>
    </row>
    <row r="188" spans="1:68" ht="16.5" customHeight="1" x14ac:dyDescent="0.25">
      <c r="A188" s="60" t="s">
        <v>278</v>
      </c>
      <c r="B188" s="60" t="s">
        <v>279</v>
      </c>
      <c r="C188" s="34">
        <v>4301132179</v>
      </c>
      <c r="D188" s="344">
        <v>4607111035691</v>
      </c>
      <c r="E188" s="345"/>
      <c r="F188" s="59">
        <v>0.25</v>
      </c>
      <c r="G188" s="35">
        <v>12</v>
      </c>
      <c r="H188" s="59">
        <v>3</v>
      </c>
      <c r="I188" s="59">
        <v>3.3879999999999999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365</v>
      </c>
      <c r="P188" s="5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8" s="341"/>
      <c r="R188" s="341"/>
      <c r="S188" s="341"/>
      <c r="T188" s="342"/>
      <c r="U188" s="37"/>
      <c r="V188" s="37"/>
      <c r="W188" s="38" t="s">
        <v>69</v>
      </c>
      <c r="X188" s="56">
        <v>42</v>
      </c>
      <c r="Y188" s="53">
        <f>IFERROR(IF(X188="","",X188),"")</f>
        <v>42</v>
      </c>
      <c r="Z188" s="39">
        <f>IFERROR(IF(X188="","",X188*0.01788),"")</f>
        <v>0.75095999999999996</v>
      </c>
      <c r="AA188" s="65"/>
      <c r="AB188" s="66"/>
      <c r="AC188" s="214" t="s">
        <v>280</v>
      </c>
      <c r="AG188" s="78"/>
      <c r="AJ188" s="82" t="s">
        <v>71</v>
      </c>
      <c r="AK188" s="82">
        <v>1</v>
      </c>
      <c r="BB188" s="215" t="s">
        <v>81</v>
      </c>
      <c r="BM188" s="78">
        <f>IFERROR(X188*I188,"0")</f>
        <v>142.29599999999999</v>
      </c>
      <c r="BN188" s="78">
        <f>IFERROR(Y188*I188,"0")</f>
        <v>142.29599999999999</v>
      </c>
      <c r="BO188" s="78">
        <f>IFERROR(X188/J188,"0")</f>
        <v>0.6</v>
      </c>
      <c r="BP188" s="78">
        <f>IFERROR(Y188/J188,"0")</f>
        <v>0.6</v>
      </c>
    </row>
    <row r="189" spans="1:68" ht="27" customHeight="1" x14ac:dyDescent="0.25">
      <c r="A189" s="60" t="s">
        <v>281</v>
      </c>
      <c r="B189" s="60" t="s">
        <v>282</v>
      </c>
      <c r="C189" s="34">
        <v>4301132182</v>
      </c>
      <c r="D189" s="344">
        <v>4607111035721</v>
      </c>
      <c r="E189" s="345"/>
      <c r="F189" s="59">
        <v>0.25</v>
      </c>
      <c r="G189" s="35">
        <v>12</v>
      </c>
      <c r="H189" s="59">
        <v>3</v>
      </c>
      <c r="I189" s="59">
        <v>3.3879999999999999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365</v>
      </c>
      <c r="P189" s="4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9" s="341"/>
      <c r="R189" s="341"/>
      <c r="S189" s="341"/>
      <c r="T189" s="342"/>
      <c r="U189" s="37"/>
      <c r="V189" s="37"/>
      <c r="W189" s="38" t="s">
        <v>69</v>
      </c>
      <c r="X189" s="56">
        <v>28</v>
      </c>
      <c r="Y189" s="53">
        <f>IFERROR(IF(X189="","",X189),"")</f>
        <v>28</v>
      </c>
      <c r="Z189" s="39">
        <f>IFERROR(IF(X189="","",X189*0.01788),"")</f>
        <v>0.50063999999999997</v>
      </c>
      <c r="AA189" s="65"/>
      <c r="AB189" s="66"/>
      <c r="AC189" s="216" t="s">
        <v>283</v>
      </c>
      <c r="AG189" s="78"/>
      <c r="AJ189" s="82" t="s">
        <v>71</v>
      </c>
      <c r="AK189" s="82">
        <v>1</v>
      </c>
      <c r="BB189" s="217" t="s">
        <v>81</v>
      </c>
      <c r="BM189" s="78">
        <f>IFERROR(X189*I189,"0")</f>
        <v>94.864000000000004</v>
      </c>
      <c r="BN189" s="78">
        <f>IFERROR(Y189*I189,"0")</f>
        <v>94.864000000000004</v>
      </c>
      <c r="BO189" s="78">
        <f>IFERROR(X189/J189,"0")</f>
        <v>0.4</v>
      </c>
      <c r="BP189" s="78">
        <f>IFERROR(Y189/J189,"0")</f>
        <v>0.4</v>
      </c>
    </row>
    <row r="190" spans="1:68" ht="27" customHeight="1" x14ac:dyDescent="0.25">
      <c r="A190" s="60" t="s">
        <v>284</v>
      </c>
      <c r="B190" s="60" t="s">
        <v>285</v>
      </c>
      <c r="C190" s="34">
        <v>4301132170</v>
      </c>
      <c r="D190" s="344">
        <v>4607111038487</v>
      </c>
      <c r="E190" s="345"/>
      <c r="F190" s="59">
        <v>0.25</v>
      </c>
      <c r="G190" s="35">
        <v>12</v>
      </c>
      <c r="H190" s="59">
        <v>3</v>
      </c>
      <c r="I190" s="59">
        <v>3.7360000000000002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5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0" s="341"/>
      <c r="R190" s="341"/>
      <c r="S190" s="341"/>
      <c r="T190" s="342"/>
      <c r="U190" s="37"/>
      <c r="V190" s="37"/>
      <c r="W190" s="38" t="s">
        <v>69</v>
      </c>
      <c r="X190" s="56">
        <v>42</v>
      </c>
      <c r="Y190" s="53">
        <f>IFERROR(IF(X190="","",X190),"")</f>
        <v>42</v>
      </c>
      <c r="Z190" s="39">
        <f>IFERROR(IF(X190="","",X190*0.01788),"")</f>
        <v>0.75095999999999996</v>
      </c>
      <c r="AA190" s="65"/>
      <c r="AB190" s="66"/>
      <c r="AC190" s="218" t="s">
        <v>286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156.91200000000001</v>
      </c>
      <c r="BN190" s="78">
        <f>IFERROR(Y190*I190,"0")</f>
        <v>156.91200000000001</v>
      </c>
      <c r="BO190" s="78">
        <f>IFERROR(X190/J190,"0")</f>
        <v>0.6</v>
      </c>
      <c r="BP190" s="78">
        <f>IFERROR(Y190/J190,"0")</f>
        <v>0.6</v>
      </c>
    </row>
    <row r="191" spans="1:68" x14ac:dyDescent="0.2">
      <c r="A191" s="357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58"/>
      <c r="P191" s="352" t="s">
        <v>72</v>
      </c>
      <c r="Q191" s="353"/>
      <c r="R191" s="353"/>
      <c r="S191" s="353"/>
      <c r="T191" s="353"/>
      <c r="U191" s="353"/>
      <c r="V191" s="354"/>
      <c r="W191" s="40" t="s">
        <v>69</v>
      </c>
      <c r="X191" s="41">
        <f>IFERROR(SUM(X188:X190),"0")</f>
        <v>112</v>
      </c>
      <c r="Y191" s="41">
        <f>IFERROR(SUM(Y188:Y190),"0")</f>
        <v>112</v>
      </c>
      <c r="Z191" s="41">
        <f>IFERROR(IF(Z188="",0,Z188),"0")+IFERROR(IF(Z189="",0,Z189),"0")+IFERROR(IF(Z190="",0,Z190),"0")</f>
        <v>2.0025599999999999</v>
      </c>
      <c r="AA191" s="64"/>
      <c r="AB191" s="64"/>
      <c r="AC191" s="64"/>
    </row>
    <row r="192" spans="1:68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8"/>
      <c r="P192" s="352" t="s">
        <v>72</v>
      </c>
      <c r="Q192" s="353"/>
      <c r="R192" s="353"/>
      <c r="S192" s="353"/>
      <c r="T192" s="353"/>
      <c r="U192" s="353"/>
      <c r="V192" s="354"/>
      <c r="W192" s="40" t="s">
        <v>73</v>
      </c>
      <c r="X192" s="41">
        <f>IFERROR(SUMPRODUCT(X188:X190*H188:H190),"0")</f>
        <v>336</v>
      </c>
      <c r="Y192" s="41">
        <f>IFERROR(SUMPRODUCT(Y188:Y190*H188:H190),"0")</f>
        <v>336</v>
      </c>
      <c r="Z192" s="40"/>
      <c r="AA192" s="64"/>
      <c r="AB192" s="64"/>
      <c r="AC192" s="64"/>
    </row>
    <row r="193" spans="1:68" ht="14.25" customHeight="1" x14ac:dyDescent="0.25">
      <c r="A193" s="346" t="s">
        <v>287</v>
      </c>
      <c r="B193" s="347"/>
      <c r="C193" s="347"/>
      <c r="D193" s="347"/>
      <c r="E193" s="347"/>
      <c r="F193" s="347"/>
      <c r="G193" s="347"/>
      <c r="H193" s="347"/>
      <c r="I193" s="347"/>
      <c r="J193" s="347"/>
      <c r="K193" s="347"/>
      <c r="L193" s="347"/>
      <c r="M193" s="347"/>
      <c r="N193" s="347"/>
      <c r="O193" s="347"/>
      <c r="P193" s="347"/>
      <c r="Q193" s="347"/>
      <c r="R193" s="347"/>
      <c r="S193" s="347"/>
      <c r="T193" s="347"/>
      <c r="U193" s="347"/>
      <c r="V193" s="347"/>
      <c r="W193" s="347"/>
      <c r="X193" s="347"/>
      <c r="Y193" s="347"/>
      <c r="Z193" s="347"/>
      <c r="AA193" s="63"/>
      <c r="AB193" s="63"/>
      <c r="AC193" s="63"/>
    </row>
    <row r="194" spans="1:68" ht="27" customHeight="1" x14ac:dyDescent="0.25">
      <c r="A194" s="60" t="s">
        <v>288</v>
      </c>
      <c r="B194" s="60" t="s">
        <v>289</v>
      </c>
      <c r="C194" s="34">
        <v>4301051855</v>
      </c>
      <c r="D194" s="344">
        <v>4680115885875</v>
      </c>
      <c r="E194" s="345"/>
      <c r="F194" s="59">
        <v>1</v>
      </c>
      <c r="G194" s="35">
        <v>9</v>
      </c>
      <c r="H194" s="59">
        <v>9</v>
      </c>
      <c r="I194" s="59">
        <v>9.4350000000000005</v>
      </c>
      <c r="J194" s="35">
        <v>64</v>
      </c>
      <c r="K194" s="35" t="s">
        <v>290</v>
      </c>
      <c r="L194" s="35" t="s">
        <v>67</v>
      </c>
      <c r="M194" s="36" t="s">
        <v>291</v>
      </c>
      <c r="N194" s="36"/>
      <c r="O194" s="35">
        <v>365</v>
      </c>
      <c r="P194" s="409" t="s">
        <v>292</v>
      </c>
      <c r="Q194" s="341"/>
      <c r="R194" s="341"/>
      <c r="S194" s="341"/>
      <c r="T194" s="342"/>
      <c r="U194" s="37"/>
      <c r="V194" s="37"/>
      <c r="W194" s="38" t="s">
        <v>69</v>
      </c>
      <c r="X194" s="56">
        <v>0</v>
      </c>
      <c r="Y194" s="53">
        <f>IFERROR(IF(X194="","",X194),"")</f>
        <v>0</v>
      </c>
      <c r="Z194" s="39">
        <f>IFERROR(IF(X194="","",X194*0.01898),"")</f>
        <v>0</v>
      </c>
      <c r="AA194" s="65"/>
      <c r="AB194" s="66"/>
      <c r="AC194" s="220" t="s">
        <v>293</v>
      </c>
      <c r="AG194" s="78"/>
      <c r="AJ194" s="82" t="s">
        <v>71</v>
      </c>
      <c r="AK194" s="82">
        <v>1</v>
      </c>
      <c r="BB194" s="221" t="s">
        <v>294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x14ac:dyDescent="0.2">
      <c r="A195" s="357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58"/>
      <c r="P195" s="352" t="s">
        <v>72</v>
      </c>
      <c r="Q195" s="353"/>
      <c r="R195" s="353"/>
      <c r="S195" s="353"/>
      <c r="T195" s="353"/>
      <c r="U195" s="353"/>
      <c r="V195" s="354"/>
      <c r="W195" s="40" t="s">
        <v>69</v>
      </c>
      <c r="X195" s="41">
        <f>IFERROR(SUM(X194:X194),"0")</f>
        <v>0</v>
      </c>
      <c r="Y195" s="41">
        <f>IFERROR(SUM(Y194:Y194),"0")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347"/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58"/>
      <c r="P196" s="352" t="s">
        <v>72</v>
      </c>
      <c r="Q196" s="353"/>
      <c r="R196" s="353"/>
      <c r="S196" s="353"/>
      <c r="T196" s="353"/>
      <c r="U196" s="353"/>
      <c r="V196" s="354"/>
      <c r="W196" s="40" t="s">
        <v>73</v>
      </c>
      <c r="X196" s="41">
        <f>IFERROR(SUMPRODUCT(X194:X194*H194:H194),"0")</f>
        <v>0</v>
      </c>
      <c r="Y196" s="41">
        <f>IFERROR(SUMPRODUCT(Y194:Y194*H194:H194),"0")</f>
        <v>0</v>
      </c>
      <c r="Z196" s="40"/>
      <c r="AA196" s="64"/>
      <c r="AB196" s="64"/>
      <c r="AC196" s="64"/>
    </row>
    <row r="197" spans="1:68" ht="27.75" customHeight="1" x14ac:dyDescent="0.2">
      <c r="A197" s="348" t="s">
        <v>295</v>
      </c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52"/>
      <c r="AB197" s="52"/>
      <c r="AC197" s="52"/>
    </row>
    <row r="198" spans="1:68" ht="16.5" customHeight="1" x14ac:dyDescent="0.25">
      <c r="A198" s="366" t="s">
        <v>296</v>
      </c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7"/>
      <c r="P198" s="347"/>
      <c r="Q198" s="347"/>
      <c r="R198" s="347"/>
      <c r="S198" s="347"/>
      <c r="T198" s="347"/>
      <c r="U198" s="347"/>
      <c r="V198" s="347"/>
      <c r="W198" s="347"/>
      <c r="X198" s="347"/>
      <c r="Y198" s="347"/>
      <c r="Z198" s="347"/>
      <c r="AA198" s="62"/>
      <c r="AB198" s="62"/>
      <c r="AC198" s="62"/>
    </row>
    <row r="199" spans="1:68" ht="14.25" customHeight="1" x14ac:dyDescent="0.25">
      <c r="A199" s="346" t="s">
        <v>76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3"/>
      <c r="AB199" s="63"/>
      <c r="AC199" s="63"/>
    </row>
    <row r="200" spans="1:68" ht="27" customHeight="1" x14ac:dyDescent="0.25">
      <c r="A200" s="60" t="s">
        <v>297</v>
      </c>
      <c r="B200" s="60" t="s">
        <v>298</v>
      </c>
      <c r="C200" s="34">
        <v>4301132227</v>
      </c>
      <c r="D200" s="344">
        <v>4620207491133</v>
      </c>
      <c r="E200" s="345"/>
      <c r="F200" s="59">
        <v>0.23</v>
      </c>
      <c r="G200" s="35">
        <v>12</v>
      </c>
      <c r="H200" s="59">
        <v>2.76</v>
      </c>
      <c r="I200" s="59">
        <v>2.98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7" t="s">
        <v>299</v>
      </c>
      <c r="Q200" s="341"/>
      <c r="R200" s="341"/>
      <c r="S200" s="341"/>
      <c r="T200" s="342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300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58"/>
      <c r="P201" s="352" t="s">
        <v>72</v>
      </c>
      <c r="Q201" s="353"/>
      <c r="R201" s="353"/>
      <c r="S201" s="353"/>
      <c r="T201" s="353"/>
      <c r="U201" s="353"/>
      <c r="V201" s="354"/>
      <c r="W201" s="40" t="s">
        <v>69</v>
      </c>
      <c r="X201" s="41">
        <f>IFERROR(SUM(X200:X200),"0")</f>
        <v>0</v>
      </c>
      <c r="Y201" s="41">
        <f>IFERROR(SUM(Y200:Y200),"0")</f>
        <v>0</v>
      </c>
      <c r="Z201" s="41">
        <f>IFERROR(IF(Z200="",0,Z200),"0")</f>
        <v>0</v>
      </c>
      <c r="AA201" s="64"/>
      <c r="AB201" s="64"/>
      <c r="AC201" s="64"/>
    </row>
    <row r="202" spans="1:68" x14ac:dyDescent="0.2">
      <c r="A202" s="347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8"/>
      <c r="P202" s="352" t="s">
        <v>72</v>
      </c>
      <c r="Q202" s="353"/>
      <c r="R202" s="353"/>
      <c r="S202" s="353"/>
      <c r="T202" s="353"/>
      <c r="U202" s="353"/>
      <c r="V202" s="354"/>
      <c r="W202" s="40" t="s">
        <v>73</v>
      </c>
      <c r="X202" s="41">
        <f>IFERROR(SUMPRODUCT(X200:X200*H200:H200),"0")</f>
        <v>0</v>
      </c>
      <c r="Y202" s="41">
        <f>IFERROR(SUMPRODUCT(Y200:Y200*H200:H200),"0")</f>
        <v>0</v>
      </c>
      <c r="Z202" s="40"/>
      <c r="AA202" s="64"/>
      <c r="AB202" s="64"/>
      <c r="AC202" s="64"/>
    </row>
    <row r="203" spans="1:68" ht="14.25" customHeight="1" x14ac:dyDescent="0.25">
      <c r="A203" s="346" t="s">
        <v>130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63"/>
      <c r="AB203" s="63"/>
      <c r="AC203" s="63"/>
    </row>
    <row r="204" spans="1:68" ht="27" customHeight="1" x14ac:dyDescent="0.25">
      <c r="A204" s="60" t="s">
        <v>301</v>
      </c>
      <c r="B204" s="60" t="s">
        <v>302</v>
      </c>
      <c r="C204" s="34">
        <v>4301135707</v>
      </c>
      <c r="D204" s="344">
        <v>4620207490198</v>
      </c>
      <c r="E204" s="345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41"/>
      <c r="R204" s="341"/>
      <c r="S204" s="341"/>
      <c r="T204" s="342"/>
      <c r="U204" s="37"/>
      <c r="V204" s="37"/>
      <c r="W204" s="38" t="s">
        <v>69</v>
      </c>
      <c r="X204" s="56">
        <v>14</v>
      </c>
      <c r="Y204" s="53">
        <f>IFERROR(IF(X204="","",X204),"")</f>
        <v>14</v>
      </c>
      <c r="Z204" s="39">
        <f>IFERROR(IF(X204="","",X204*0.01788),"")</f>
        <v>0.25031999999999999</v>
      </c>
      <c r="AA204" s="65"/>
      <c r="AB204" s="66"/>
      <c r="AC204" s="224" t="s">
        <v>303</v>
      </c>
      <c r="AG204" s="78"/>
      <c r="AJ204" s="82" t="s">
        <v>71</v>
      </c>
      <c r="AK204" s="82">
        <v>1</v>
      </c>
      <c r="BB204" s="225" t="s">
        <v>81</v>
      </c>
      <c r="BM204" s="78">
        <f>IFERROR(X204*I204,"0")</f>
        <v>43.450400000000002</v>
      </c>
      <c r="BN204" s="78">
        <f>IFERROR(Y204*I204,"0")</f>
        <v>43.450400000000002</v>
      </c>
      <c r="BO204" s="78">
        <f>IFERROR(X204/J204,"0")</f>
        <v>0.2</v>
      </c>
      <c r="BP204" s="78">
        <f>IFERROR(Y204/J204,"0")</f>
        <v>0.2</v>
      </c>
    </row>
    <row r="205" spans="1:68" ht="27" customHeight="1" x14ac:dyDescent="0.25">
      <c r="A205" s="60" t="s">
        <v>304</v>
      </c>
      <c r="B205" s="60" t="s">
        <v>305</v>
      </c>
      <c r="C205" s="34">
        <v>4301135696</v>
      </c>
      <c r="D205" s="344">
        <v>4620207490235</v>
      </c>
      <c r="E205" s="345"/>
      <c r="F205" s="59">
        <v>0.2</v>
      </c>
      <c r="G205" s="35">
        <v>12</v>
      </c>
      <c r="H205" s="59">
        <v>2.4</v>
      </c>
      <c r="I205" s="59">
        <v>3.1036000000000001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41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41"/>
      <c r="R205" s="341"/>
      <c r="S205" s="341"/>
      <c r="T205" s="342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26" t="s">
        <v>306</v>
      </c>
      <c r="AG205" s="78"/>
      <c r="AJ205" s="82" t="s">
        <v>71</v>
      </c>
      <c r="AK205" s="82">
        <v>1</v>
      </c>
      <c r="BB205" s="227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307</v>
      </c>
      <c r="B206" s="60" t="s">
        <v>308</v>
      </c>
      <c r="C206" s="34">
        <v>4301135697</v>
      </c>
      <c r="D206" s="344">
        <v>4620207490259</v>
      </c>
      <c r="E206" s="345"/>
      <c r="F206" s="59">
        <v>0.2</v>
      </c>
      <c r="G206" s="35">
        <v>12</v>
      </c>
      <c r="H206" s="59">
        <v>2.4</v>
      </c>
      <c r="I206" s="59">
        <v>3.1036000000000001</v>
      </c>
      <c r="J206" s="35">
        <v>70</v>
      </c>
      <c r="K206" s="35" t="s">
        <v>79</v>
      </c>
      <c r="L206" s="35" t="s">
        <v>67</v>
      </c>
      <c r="M206" s="36" t="s">
        <v>68</v>
      </c>
      <c r="N206" s="36"/>
      <c r="O206" s="35">
        <v>180</v>
      </c>
      <c r="P206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41"/>
      <c r="R206" s="341"/>
      <c r="S206" s="341"/>
      <c r="T206" s="342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IFERROR(IF(X206="","",X206*0.01788),"")</f>
        <v>0</v>
      </c>
      <c r="AA206" s="65"/>
      <c r="AB206" s="66"/>
      <c r="AC206" s="228" t="s">
        <v>303</v>
      </c>
      <c r="AG206" s="78"/>
      <c r="AJ206" s="82" t="s">
        <v>71</v>
      </c>
      <c r="AK206" s="82">
        <v>1</v>
      </c>
      <c r="BB206" s="229" t="s">
        <v>81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309</v>
      </c>
      <c r="B207" s="60" t="s">
        <v>310</v>
      </c>
      <c r="C207" s="34">
        <v>4301135681</v>
      </c>
      <c r="D207" s="344">
        <v>4620207490143</v>
      </c>
      <c r="E207" s="345"/>
      <c r="F207" s="59">
        <v>0.22</v>
      </c>
      <c r="G207" s="35">
        <v>12</v>
      </c>
      <c r="H207" s="59">
        <v>2.64</v>
      </c>
      <c r="I207" s="59">
        <v>3.3435999999999999</v>
      </c>
      <c r="J207" s="35">
        <v>70</v>
      </c>
      <c r="K207" s="35" t="s">
        <v>79</v>
      </c>
      <c r="L207" s="35" t="s">
        <v>67</v>
      </c>
      <c r="M207" s="36" t="s">
        <v>68</v>
      </c>
      <c r="N207" s="36"/>
      <c r="O207" s="35">
        <v>180</v>
      </c>
      <c r="P207" s="47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7" s="341"/>
      <c r="R207" s="341"/>
      <c r="S207" s="341"/>
      <c r="T207" s="342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IFERROR(IF(X207="","",X207*0.01788),"")</f>
        <v>0</v>
      </c>
      <c r="AA207" s="65"/>
      <c r="AB207" s="66"/>
      <c r="AC207" s="230" t="s">
        <v>311</v>
      </c>
      <c r="AG207" s="78"/>
      <c r="AJ207" s="82" t="s">
        <v>71</v>
      </c>
      <c r="AK207" s="82">
        <v>1</v>
      </c>
      <c r="BB207" s="231" t="s">
        <v>81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58"/>
      <c r="P208" s="352" t="s">
        <v>72</v>
      </c>
      <c r="Q208" s="353"/>
      <c r="R208" s="353"/>
      <c r="S208" s="353"/>
      <c r="T208" s="353"/>
      <c r="U208" s="353"/>
      <c r="V208" s="354"/>
      <c r="W208" s="40" t="s">
        <v>69</v>
      </c>
      <c r="X208" s="41">
        <f>IFERROR(SUM(X204:X207),"0")</f>
        <v>14</v>
      </c>
      <c r="Y208" s="41">
        <f>IFERROR(SUM(Y204:Y207),"0")</f>
        <v>14</v>
      </c>
      <c r="Z208" s="41">
        <f>IFERROR(IF(Z204="",0,Z204),"0")+IFERROR(IF(Z205="",0,Z205),"0")+IFERROR(IF(Z206="",0,Z206),"0")+IFERROR(IF(Z207="",0,Z207),"0")</f>
        <v>0.25031999999999999</v>
      </c>
      <c r="AA208" s="64"/>
      <c r="AB208" s="64"/>
      <c r="AC208" s="64"/>
    </row>
    <row r="209" spans="1:68" x14ac:dyDescent="0.2">
      <c r="A209" s="347"/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58"/>
      <c r="P209" s="352" t="s">
        <v>72</v>
      </c>
      <c r="Q209" s="353"/>
      <c r="R209" s="353"/>
      <c r="S209" s="353"/>
      <c r="T209" s="353"/>
      <c r="U209" s="353"/>
      <c r="V209" s="354"/>
      <c r="W209" s="40" t="s">
        <v>73</v>
      </c>
      <c r="X209" s="41">
        <f>IFERROR(SUMPRODUCT(X204:X207*H204:H207),"0")</f>
        <v>33.6</v>
      </c>
      <c r="Y209" s="41">
        <f>IFERROR(SUMPRODUCT(Y204:Y207*H204:H207),"0")</f>
        <v>33.6</v>
      </c>
      <c r="Z209" s="40"/>
      <c r="AA209" s="64"/>
      <c r="AB209" s="64"/>
      <c r="AC209" s="64"/>
    </row>
    <row r="210" spans="1:68" ht="16.5" customHeight="1" x14ac:dyDescent="0.25">
      <c r="A210" s="366" t="s">
        <v>312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2"/>
      <c r="AB210" s="62"/>
      <c r="AC210" s="62"/>
    </row>
    <row r="211" spans="1:68" ht="14.25" customHeight="1" x14ac:dyDescent="0.25">
      <c r="A211" s="346" t="s">
        <v>63</v>
      </c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47"/>
      <c r="P211" s="347"/>
      <c r="Q211" s="347"/>
      <c r="R211" s="347"/>
      <c r="S211" s="347"/>
      <c r="T211" s="347"/>
      <c r="U211" s="347"/>
      <c r="V211" s="347"/>
      <c r="W211" s="347"/>
      <c r="X211" s="347"/>
      <c r="Y211" s="347"/>
      <c r="Z211" s="347"/>
      <c r="AA211" s="63"/>
      <c r="AB211" s="63"/>
      <c r="AC211" s="63"/>
    </row>
    <row r="212" spans="1:68" ht="16.5" customHeight="1" x14ac:dyDescent="0.25">
      <c r="A212" s="60" t="s">
        <v>313</v>
      </c>
      <c r="B212" s="60" t="s">
        <v>314</v>
      </c>
      <c r="C212" s="34">
        <v>4301070948</v>
      </c>
      <c r="D212" s="344">
        <v>4607111037022</v>
      </c>
      <c r="E212" s="345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41"/>
      <c r="R212" s="341"/>
      <c r="S212" s="341"/>
      <c r="T212" s="342"/>
      <c r="U212" s="37"/>
      <c r="V212" s="37"/>
      <c r="W212" s="38" t="s">
        <v>69</v>
      </c>
      <c r="X212" s="56">
        <v>12</v>
      </c>
      <c r="Y212" s="53">
        <f>IFERROR(IF(X212="","",X212),"")</f>
        <v>12</v>
      </c>
      <c r="Z212" s="39">
        <f>IFERROR(IF(X212="","",X212*0.0155),"")</f>
        <v>0.186</v>
      </c>
      <c r="AA212" s="65"/>
      <c r="AB212" s="66"/>
      <c r="AC212" s="232" t="s">
        <v>315</v>
      </c>
      <c r="AG212" s="78"/>
      <c r="AJ212" s="82" t="s">
        <v>71</v>
      </c>
      <c r="AK212" s="82">
        <v>1</v>
      </c>
      <c r="BB212" s="233" t="s">
        <v>1</v>
      </c>
      <c r="BM212" s="78">
        <f>IFERROR(X212*I212,"0")</f>
        <v>70.44</v>
      </c>
      <c r="BN212" s="78">
        <f>IFERROR(Y212*I212,"0")</f>
        <v>70.44</v>
      </c>
      <c r="BO212" s="78">
        <f>IFERROR(X212/J212,"0")</f>
        <v>0.14285714285714285</v>
      </c>
      <c r="BP212" s="78">
        <f>IFERROR(Y212/J212,"0")</f>
        <v>0.14285714285714285</v>
      </c>
    </row>
    <row r="213" spans="1:68" ht="27" customHeight="1" x14ac:dyDescent="0.25">
      <c r="A213" s="60" t="s">
        <v>316</v>
      </c>
      <c r="B213" s="60" t="s">
        <v>317</v>
      </c>
      <c r="C213" s="34">
        <v>4301070990</v>
      </c>
      <c r="D213" s="344">
        <v>4607111038494</v>
      </c>
      <c r="E213" s="345"/>
      <c r="F213" s="59">
        <v>0.7</v>
      </c>
      <c r="G213" s="35">
        <v>8</v>
      </c>
      <c r="H213" s="59">
        <v>5.6</v>
      </c>
      <c r="I213" s="59">
        <v>5.87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41"/>
      <c r="R213" s="341"/>
      <c r="S213" s="341"/>
      <c r="T213" s="342"/>
      <c r="U213" s="37"/>
      <c r="V213" s="37"/>
      <c r="W213" s="38" t="s">
        <v>69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/>
      <c r="AB213" s="66"/>
      <c r="AC213" s="234" t="s">
        <v>318</v>
      </c>
      <c r="AG213" s="78"/>
      <c r="AJ213" s="82" t="s">
        <v>71</v>
      </c>
      <c r="AK213" s="82">
        <v>1</v>
      </c>
      <c r="BB213" s="235" t="s">
        <v>1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ht="27" customHeight="1" x14ac:dyDescent="0.25">
      <c r="A214" s="60" t="s">
        <v>319</v>
      </c>
      <c r="B214" s="60" t="s">
        <v>320</v>
      </c>
      <c r="C214" s="34">
        <v>4301070966</v>
      </c>
      <c r="D214" s="344">
        <v>4607111038135</v>
      </c>
      <c r="E214" s="345"/>
      <c r="F214" s="59">
        <v>0.7</v>
      </c>
      <c r="G214" s="35">
        <v>8</v>
      </c>
      <c r="H214" s="59">
        <v>5.6</v>
      </c>
      <c r="I214" s="59">
        <v>5.87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41"/>
      <c r="R214" s="341"/>
      <c r="S214" s="341"/>
      <c r="T214" s="342"/>
      <c r="U214" s="37"/>
      <c r="V214" s="37"/>
      <c r="W214" s="38" t="s">
        <v>69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/>
      <c r="AB214" s="66"/>
      <c r="AC214" s="236" t="s">
        <v>321</v>
      </c>
      <c r="AG214" s="78"/>
      <c r="AJ214" s="82" t="s">
        <v>71</v>
      </c>
      <c r="AK214" s="82">
        <v>1</v>
      </c>
      <c r="BB214" s="237" t="s">
        <v>1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x14ac:dyDescent="0.2">
      <c r="A215" s="357"/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58"/>
      <c r="P215" s="352" t="s">
        <v>72</v>
      </c>
      <c r="Q215" s="353"/>
      <c r="R215" s="353"/>
      <c r="S215" s="353"/>
      <c r="T215" s="353"/>
      <c r="U215" s="353"/>
      <c r="V215" s="354"/>
      <c r="W215" s="40" t="s">
        <v>69</v>
      </c>
      <c r="X215" s="41">
        <f>IFERROR(SUM(X212:X214),"0")</f>
        <v>12</v>
      </c>
      <c r="Y215" s="41">
        <f>IFERROR(SUM(Y212:Y214),"0")</f>
        <v>12</v>
      </c>
      <c r="Z215" s="41">
        <f>IFERROR(IF(Z212="",0,Z212),"0")+IFERROR(IF(Z213="",0,Z213),"0")+IFERROR(IF(Z214="",0,Z214),"0")</f>
        <v>0.186</v>
      </c>
      <c r="AA215" s="64"/>
      <c r="AB215" s="64"/>
      <c r="AC215" s="64"/>
    </row>
    <row r="216" spans="1:68" x14ac:dyDescent="0.2">
      <c r="A216" s="347"/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58"/>
      <c r="P216" s="352" t="s">
        <v>72</v>
      </c>
      <c r="Q216" s="353"/>
      <c r="R216" s="353"/>
      <c r="S216" s="353"/>
      <c r="T216" s="353"/>
      <c r="U216" s="353"/>
      <c r="V216" s="354"/>
      <c r="W216" s="40" t="s">
        <v>73</v>
      </c>
      <c r="X216" s="41">
        <f>IFERROR(SUMPRODUCT(X212:X214*H212:H214),"0")</f>
        <v>67.199999999999989</v>
      </c>
      <c r="Y216" s="41">
        <f>IFERROR(SUMPRODUCT(Y212:Y214*H212:H214),"0")</f>
        <v>67.199999999999989</v>
      </c>
      <c r="Z216" s="40"/>
      <c r="AA216" s="64"/>
      <c r="AB216" s="64"/>
      <c r="AC216" s="64"/>
    </row>
    <row r="217" spans="1:68" ht="16.5" customHeight="1" x14ac:dyDescent="0.25">
      <c r="A217" s="366" t="s">
        <v>322</v>
      </c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47"/>
      <c r="P217" s="347"/>
      <c r="Q217" s="347"/>
      <c r="R217" s="347"/>
      <c r="S217" s="347"/>
      <c r="T217" s="347"/>
      <c r="U217" s="347"/>
      <c r="V217" s="347"/>
      <c r="W217" s="347"/>
      <c r="X217" s="347"/>
      <c r="Y217" s="347"/>
      <c r="Z217" s="347"/>
      <c r="AA217" s="62"/>
      <c r="AB217" s="62"/>
      <c r="AC217" s="62"/>
    </row>
    <row r="218" spans="1:68" ht="14.25" customHeight="1" x14ac:dyDescent="0.25">
      <c r="A218" s="346" t="s">
        <v>63</v>
      </c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47"/>
      <c r="P218" s="347"/>
      <c r="Q218" s="347"/>
      <c r="R218" s="347"/>
      <c r="S218" s="347"/>
      <c r="T218" s="347"/>
      <c r="U218" s="347"/>
      <c r="V218" s="347"/>
      <c r="W218" s="347"/>
      <c r="X218" s="347"/>
      <c r="Y218" s="347"/>
      <c r="Z218" s="347"/>
      <c r="AA218" s="63"/>
      <c r="AB218" s="63"/>
      <c r="AC218" s="63"/>
    </row>
    <row r="219" spans="1:68" ht="27" customHeight="1" x14ac:dyDescent="0.25">
      <c r="A219" s="60" t="s">
        <v>323</v>
      </c>
      <c r="B219" s="60" t="s">
        <v>324</v>
      </c>
      <c r="C219" s="34">
        <v>4301070996</v>
      </c>
      <c r="D219" s="344">
        <v>4607111038654</v>
      </c>
      <c r="E219" s="345"/>
      <c r="F219" s="59">
        <v>0.4</v>
      </c>
      <c r="G219" s="35">
        <v>16</v>
      </c>
      <c r="H219" s="59">
        <v>6.4</v>
      </c>
      <c r="I219" s="59">
        <v>6.63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41"/>
      <c r="R219" s="341"/>
      <c r="S219" s="341"/>
      <c r="T219" s="342"/>
      <c r="U219" s="37"/>
      <c r="V219" s="37"/>
      <c r="W219" s="38" t="s">
        <v>69</v>
      </c>
      <c r="X219" s="56">
        <v>0</v>
      </c>
      <c r="Y219" s="53">
        <f t="shared" ref="Y219:Y224" si="18">IFERROR(IF(X219="","",X219),"")</f>
        <v>0</v>
      </c>
      <c r="Z219" s="39">
        <f t="shared" ref="Z219:Z224" si="19">IFERROR(IF(X219="","",X219*0.0155),"")</f>
        <v>0</v>
      </c>
      <c r="AA219" s="65"/>
      <c r="AB219" s="66"/>
      <c r="AC219" s="238" t="s">
        <v>325</v>
      </c>
      <c r="AG219" s="78"/>
      <c r="AJ219" s="82" t="s">
        <v>71</v>
      </c>
      <c r="AK219" s="82">
        <v>1</v>
      </c>
      <c r="BB219" s="239" t="s">
        <v>1</v>
      </c>
      <c r="BM219" s="78">
        <f t="shared" ref="BM219:BM224" si="20">IFERROR(X219*I219,"0")</f>
        <v>0</v>
      </c>
      <c r="BN219" s="78">
        <f t="shared" ref="BN219:BN224" si="21">IFERROR(Y219*I219,"0")</f>
        <v>0</v>
      </c>
      <c r="BO219" s="78">
        <f t="shared" ref="BO219:BO224" si="22">IFERROR(X219/J219,"0")</f>
        <v>0</v>
      </c>
      <c r="BP219" s="78">
        <f t="shared" ref="BP219:BP224" si="23">IFERROR(Y219/J219,"0")</f>
        <v>0</v>
      </c>
    </row>
    <row r="220" spans="1:68" ht="27" customHeight="1" x14ac:dyDescent="0.25">
      <c r="A220" s="60" t="s">
        <v>326</v>
      </c>
      <c r="B220" s="60" t="s">
        <v>327</v>
      </c>
      <c r="C220" s="34">
        <v>4301070997</v>
      </c>
      <c r="D220" s="344">
        <v>4607111038586</v>
      </c>
      <c r="E220" s="345"/>
      <c r="F220" s="59">
        <v>0.7</v>
      </c>
      <c r="G220" s="35">
        <v>8</v>
      </c>
      <c r="H220" s="59">
        <v>5.6</v>
      </c>
      <c r="I220" s="59">
        <v>5.83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41"/>
      <c r="R220" s="341"/>
      <c r="S220" s="341"/>
      <c r="T220" s="342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325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328</v>
      </c>
      <c r="B221" s="60" t="s">
        <v>329</v>
      </c>
      <c r="C221" s="34">
        <v>4301070962</v>
      </c>
      <c r="D221" s="344">
        <v>4607111038609</v>
      </c>
      <c r="E221" s="345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41"/>
      <c r="R221" s="341"/>
      <c r="S221" s="341"/>
      <c r="T221" s="342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2" t="s">
        <v>330</v>
      </c>
      <c r="AG221" s="78"/>
      <c r="AJ221" s="82" t="s">
        <v>71</v>
      </c>
      <c r="AK221" s="82">
        <v>1</v>
      </c>
      <c r="BB221" s="243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customHeight="1" x14ac:dyDescent="0.25">
      <c r="A222" s="60" t="s">
        <v>331</v>
      </c>
      <c r="B222" s="60" t="s">
        <v>332</v>
      </c>
      <c r="C222" s="34">
        <v>4301070963</v>
      </c>
      <c r="D222" s="344">
        <v>4607111038630</v>
      </c>
      <c r="E222" s="345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9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2" s="341"/>
      <c r="R222" s="341"/>
      <c r="S222" s="341"/>
      <c r="T222" s="342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44" t="s">
        <v>330</v>
      </c>
      <c r="AG222" s="78"/>
      <c r="AJ222" s="82" t="s">
        <v>71</v>
      </c>
      <c r="AK222" s="82">
        <v>1</v>
      </c>
      <c r="BB222" s="245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ht="27" customHeight="1" x14ac:dyDescent="0.25">
      <c r="A223" s="60" t="s">
        <v>333</v>
      </c>
      <c r="B223" s="60" t="s">
        <v>334</v>
      </c>
      <c r="C223" s="34">
        <v>4301070959</v>
      </c>
      <c r="D223" s="344">
        <v>4607111038616</v>
      </c>
      <c r="E223" s="345"/>
      <c r="F223" s="59">
        <v>0.4</v>
      </c>
      <c r="G223" s="35">
        <v>16</v>
      </c>
      <c r="H223" s="59">
        <v>6.4</v>
      </c>
      <c r="I223" s="59">
        <v>6.71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41"/>
      <c r="R223" s="341"/>
      <c r="S223" s="341"/>
      <c r="T223" s="342"/>
      <c r="U223" s="37"/>
      <c r="V223" s="37"/>
      <c r="W223" s="38" t="s">
        <v>69</v>
      </c>
      <c r="X223" s="56">
        <v>0</v>
      </c>
      <c r="Y223" s="53">
        <f t="shared" si="18"/>
        <v>0</v>
      </c>
      <c r="Z223" s="39">
        <f t="shared" si="19"/>
        <v>0</v>
      </c>
      <c r="AA223" s="65"/>
      <c r="AB223" s="66"/>
      <c r="AC223" s="246" t="s">
        <v>325</v>
      </c>
      <c r="AG223" s="78"/>
      <c r="AJ223" s="82" t="s">
        <v>71</v>
      </c>
      <c r="AK223" s="82">
        <v>1</v>
      </c>
      <c r="BB223" s="247" t="s">
        <v>1</v>
      </c>
      <c r="BM223" s="78">
        <f t="shared" si="20"/>
        <v>0</v>
      </c>
      <c r="BN223" s="78">
        <f t="shared" si="21"/>
        <v>0</v>
      </c>
      <c r="BO223" s="78">
        <f t="shared" si="22"/>
        <v>0</v>
      </c>
      <c r="BP223" s="78">
        <f t="shared" si="23"/>
        <v>0</v>
      </c>
    </row>
    <row r="224" spans="1:68" ht="27" customHeight="1" x14ac:dyDescent="0.25">
      <c r="A224" s="60" t="s">
        <v>335</v>
      </c>
      <c r="B224" s="60" t="s">
        <v>336</v>
      </c>
      <c r="C224" s="34">
        <v>4301070960</v>
      </c>
      <c r="D224" s="344">
        <v>4607111038623</v>
      </c>
      <c r="E224" s="345"/>
      <c r="F224" s="59">
        <v>0.7</v>
      </c>
      <c r="G224" s="35">
        <v>8</v>
      </c>
      <c r="H224" s="59">
        <v>5.6</v>
      </c>
      <c r="I224" s="59">
        <v>5.87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41"/>
      <c r="R224" s="341"/>
      <c r="S224" s="341"/>
      <c r="T224" s="342"/>
      <c r="U224" s="37"/>
      <c r="V224" s="37"/>
      <c r="W224" s="38" t="s">
        <v>69</v>
      </c>
      <c r="X224" s="56">
        <v>0</v>
      </c>
      <c r="Y224" s="53">
        <f t="shared" si="18"/>
        <v>0</v>
      </c>
      <c r="Z224" s="39">
        <f t="shared" si="19"/>
        <v>0</v>
      </c>
      <c r="AA224" s="65"/>
      <c r="AB224" s="66"/>
      <c r="AC224" s="248" t="s">
        <v>325</v>
      </c>
      <c r="AG224" s="78"/>
      <c r="AJ224" s="82" t="s">
        <v>71</v>
      </c>
      <c r="AK224" s="82">
        <v>1</v>
      </c>
      <c r="BB224" s="249" t="s">
        <v>1</v>
      </c>
      <c r="BM224" s="78">
        <f t="shared" si="20"/>
        <v>0</v>
      </c>
      <c r="BN224" s="78">
        <f t="shared" si="21"/>
        <v>0</v>
      </c>
      <c r="BO224" s="78">
        <f t="shared" si="22"/>
        <v>0</v>
      </c>
      <c r="BP224" s="78">
        <f t="shared" si="23"/>
        <v>0</v>
      </c>
    </row>
    <row r="225" spans="1:68" x14ac:dyDescent="0.2">
      <c r="A225" s="357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58"/>
      <c r="P225" s="352" t="s">
        <v>72</v>
      </c>
      <c r="Q225" s="353"/>
      <c r="R225" s="353"/>
      <c r="S225" s="353"/>
      <c r="T225" s="353"/>
      <c r="U225" s="353"/>
      <c r="V225" s="354"/>
      <c r="W225" s="40" t="s">
        <v>69</v>
      </c>
      <c r="X225" s="41">
        <f>IFERROR(SUM(X219:X224),"0")</f>
        <v>0</v>
      </c>
      <c r="Y225" s="41">
        <f>IFERROR(SUM(Y219:Y224),"0")</f>
        <v>0</v>
      </c>
      <c r="Z225" s="41">
        <f>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8"/>
      <c r="P226" s="352" t="s">
        <v>72</v>
      </c>
      <c r="Q226" s="353"/>
      <c r="R226" s="353"/>
      <c r="S226" s="353"/>
      <c r="T226" s="353"/>
      <c r="U226" s="353"/>
      <c r="V226" s="354"/>
      <c r="W226" s="40" t="s">
        <v>73</v>
      </c>
      <c r="X226" s="41">
        <f>IFERROR(SUMPRODUCT(X219:X224*H219:H224),"0")</f>
        <v>0</v>
      </c>
      <c r="Y226" s="41">
        <f>IFERROR(SUMPRODUCT(Y219:Y224*H219:H224),"0")</f>
        <v>0</v>
      </c>
      <c r="Z226" s="40"/>
      <c r="AA226" s="64"/>
      <c r="AB226" s="64"/>
      <c r="AC226" s="64"/>
    </row>
    <row r="227" spans="1:68" ht="16.5" customHeight="1" x14ac:dyDescent="0.25">
      <c r="A227" s="366" t="s">
        <v>337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62"/>
      <c r="AB227" s="62"/>
      <c r="AC227" s="62"/>
    </row>
    <row r="228" spans="1:68" ht="14.25" customHeight="1" x14ac:dyDescent="0.25">
      <c r="A228" s="346" t="s">
        <v>63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3"/>
      <c r="AB228" s="63"/>
      <c r="AC228" s="63"/>
    </row>
    <row r="229" spans="1:68" ht="27" customHeight="1" x14ac:dyDescent="0.25">
      <c r="A229" s="60" t="s">
        <v>338</v>
      </c>
      <c r="B229" s="60" t="s">
        <v>339</v>
      </c>
      <c r="C229" s="34">
        <v>4301070917</v>
      </c>
      <c r="D229" s="344">
        <v>4607111035912</v>
      </c>
      <c r="E229" s="345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9" s="341"/>
      <c r="R229" s="341"/>
      <c r="S229" s="341"/>
      <c r="T229" s="342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0" t="s">
        <v>340</v>
      </c>
      <c r="AG229" s="78"/>
      <c r="AJ229" s="82" t="s">
        <v>71</v>
      </c>
      <c r="AK229" s="82">
        <v>1</v>
      </c>
      <c r="BB229" s="251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341</v>
      </c>
      <c r="B230" s="60" t="s">
        <v>342</v>
      </c>
      <c r="C230" s="34">
        <v>4301070920</v>
      </c>
      <c r="D230" s="344">
        <v>4607111035929</v>
      </c>
      <c r="E230" s="345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0" s="341"/>
      <c r="R230" s="341"/>
      <c r="S230" s="341"/>
      <c r="T230" s="342"/>
      <c r="U230" s="37"/>
      <c r="V230" s="37"/>
      <c r="W230" s="38" t="s">
        <v>69</v>
      </c>
      <c r="X230" s="56">
        <v>12</v>
      </c>
      <c r="Y230" s="53">
        <f>IFERROR(IF(X230="","",X230),"")</f>
        <v>12</v>
      </c>
      <c r="Z230" s="39">
        <f>IFERROR(IF(X230="","",X230*0.0155),"")</f>
        <v>0.186</v>
      </c>
      <c r="AA230" s="65"/>
      <c r="AB230" s="66"/>
      <c r="AC230" s="252" t="s">
        <v>340</v>
      </c>
      <c r="AG230" s="78"/>
      <c r="AJ230" s="82" t="s">
        <v>71</v>
      </c>
      <c r="AK230" s="82">
        <v>1</v>
      </c>
      <c r="BB230" s="253" t="s">
        <v>1</v>
      </c>
      <c r="BM230" s="78">
        <f>IFERROR(X230*I230,"0")</f>
        <v>89.64</v>
      </c>
      <c r="BN230" s="78">
        <f>IFERROR(Y230*I230,"0")</f>
        <v>89.64</v>
      </c>
      <c r="BO230" s="78">
        <f>IFERROR(X230/J230,"0")</f>
        <v>0.14285714285714285</v>
      </c>
      <c r="BP230" s="78">
        <f>IFERROR(Y230/J230,"0")</f>
        <v>0.14285714285714285</v>
      </c>
    </row>
    <row r="231" spans="1:68" ht="27" customHeight="1" x14ac:dyDescent="0.25">
      <c r="A231" s="60" t="s">
        <v>343</v>
      </c>
      <c r="B231" s="60" t="s">
        <v>344</v>
      </c>
      <c r="C231" s="34">
        <v>4301070915</v>
      </c>
      <c r="D231" s="344">
        <v>4607111035882</v>
      </c>
      <c r="E231" s="345"/>
      <c r="F231" s="59">
        <v>0.43</v>
      </c>
      <c r="G231" s="35">
        <v>16</v>
      </c>
      <c r="H231" s="59">
        <v>6.88</v>
      </c>
      <c r="I231" s="59">
        <v>7.19</v>
      </c>
      <c r="J231" s="35">
        <v>84</v>
      </c>
      <c r="K231" s="35" t="s">
        <v>66</v>
      </c>
      <c r="L231" s="35" t="s">
        <v>67</v>
      </c>
      <c r="M231" s="36" t="s">
        <v>68</v>
      </c>
      <c r="N231" s="36"/>
      <c r="O231" s="35">
        <v>180</v>
      </c>
      <c r="P231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1" s="341"/>
      <c r="R231" s="341"/>
      <c r="S231" s="341"/>
      <c r="T231" s="342"/>
      <c r="U231" s="37"/>
      <c r="V231" s="37"/>
      <c r="W231" s="38" t="s">
        <v>69</v>
      </c>
      <c r="X231" s="56">
        <v>0</v>
      </c>
      <c r="Y231" s="53">
        <f>IFERROR(IF(X231="","",X231),"")</f>
        <v>0</v>
      </c>
      <c r="Z231" s="39">
        <f>IFERROR(IF(X231="","",X231*0.0155),"")</f>
        <v>0</v>
      </c>
      <c r="AA231" s="65"/>
      <c r="AB231" s="66"/>
      <c r="AC231" s="254" t="s">
        <v>345</v>
      </c>
      <c r="AG231" s="78"/>
      <c r="AJ231" s="82" t="s">
        <v>71</v>
      </c>
      <c r="AK231" s="82">
        <v>1</v>
      </c>
      <c r="BB231" s="255" t="s">
        <v>1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ht="27" customHeight="1" x14ac:dyDescent="0.25">
      <c r="A232" s="60" t="s">
        <v>346</v>
      </c>
      <c r="B232" s="60" t="s">
        <v>347</v>
      </c>
      <c r="C232" s="34">
        <v>4301070921</v>
      </c>
      <c r="D232" s="344">
        <v>4607111035905</v>
      </c>
      <c r="E232" s="345"/>
      <c r="F232" s="59">
        <v>0.9</v>
      </c>
      <c r="G232" s="35">
        <v>8</v>
      </c>
      <c r="H232" s="59">
        <v>7.2</v>
      </c>
      <c r="I232" s="59">
        <v>7.47</v>
      </c>
      <c r="J232" s="35">
        <v>84</v>
      </c>
      <c r="K232" s="35" t="s">
        <v>66</v>
      </c>
      <c r="L232" s="35" t="s">
        <v>67</v>
      </c>
      <c r="M232" s="36" t="s">
        <v>68</v>
      </c>
      <c r="N232" s="36"/>
      <c r="O232" s="35">
        <v>180</v>
      </c>
      <c r="P232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2" s="341"/>
      <c r="R232" s="341"/>
      <c r="S232" s="341"/>
      <c r="T232" s="342"/>
      <c r="U232" s="37"/>
      <c r="V232" s="37"/>
      <c r="W232" s="38" t="s">
        <v>69</v>
      </c>
      <c r="X232" s="56">
        <v>12</v>
      </c>
      <c r="Y232" s="53">
        <f>IFERROR(IF(X232="","",X232),"")</f>
        <v>12</v>
      </c>
      <c r="Z232" s="39">
        <f>IFERROR(IF(X232="","",X232*0.0155),"")</f>
        <v>0.186</v>
      </c>
      <c r="AA232" s="65"/>
      <c r="AB232" s="66"/>
      <c r="AC232" s="256" t="s">
        <v>345</v>
      </c>
      <c r="AG232" s="78"/>
      <c r="AJ232" s="82" t="s">
        <v>71</v>
      </c>
      <c r="AK232" s="82">
        <v>1</v>
      </c>
      <c r="BB232" s="257" t="s">
        <v>1</v>
      </c>
      <c r="BM232" s="78">
        <f>IFERROR(X232*I232,"0")</f>
        <v>89.64</v>
      </c>
      <c r="BN232" s="78">
        <f>IFERROR(Y232*I232,"0")</f>
        <v>89.64</v>
      </c>
      <c r="BO232" s="78">
        <f>IFERROR(X232/J232,"0")</f>
        <v>0.14285714285714285</v>
      </c>
      <c r="BP232" s="78">
        <f>IFERROR(Y232/J232,"0")</f>
        <v>0.14285714285714285</v>
      </c>
    </row>
    <row r="233" spans="1:68" x14ac:dyDescent="0.2">
      <c r="A233" s="357"/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58"/>
      <c r="P233" s="352" t="s">
        <v>72</v>
      </c>
      <c r="Q233" s="353"/>
      <c r="R233" s="353"/>
      <c r="S233" s="353"/>
      <c r="T233" s="353"/>
      <c r="U233" s="353"/>
      <c r="V233" s="354"/>
      <c r="W233" s="40" t="s">
        <v>69</v>
      </c>
      <c r="X233" s="41">
        <f>IFERROR(SUM(X229:X232),"0")</f>
        <v>24</v>
      </c>
      <c r="Y233" s="41">
        <f>IFERROR(SUM(Y229:Y232),"0")</f>
        <v>24</v>
      </c>
      <c r="Z233" s="41">
        <f>IFERROR(IF(Z229="",0,Z229),"0")+IFERROR(IF(Z230="",0,Z230),"0")+IFERROR(IF(Z231="",0,Z231),"0")+IFERROR(IF(Z232="",0,Z232),"0")</f>
        <v>0.372</v>
      </c>
      <c r="AA233" s="64"/>
      <c r="AB233" s="64"/>
      <c r="AC233" s="64"/>
    </row>
    <row r="234" spans="1:68" x14ac:dyDescent="0.2">
      <c r="A234" s="347"/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58"/>
      <c r="P234" s="352" t="s">
        <v>72</v>
      </c>
      <c r="Q234" s="353"/>
      <c r="R234" s="353"/>
      <c r="S234" s="353"/>
      <c r="T234" s="353"/>
      <c r="U234" s="353"/>
      <c r="V234" s="354"/>
      <c r="W234" s="40" t="s">
        <v>73</v>
      </c>
      <c r="X234" s="41">
        <f>IFERROR(SUMPRODUCT(X229:X232*H229:H232),"0")</f>
        <v>172.8</v>
      </c>
      <c r="Y234" s="41">
        <f>IFERROR(SUMPRODUCT(Y229:Y232*H229:H232),"0")</f>
        <v>172.8</v>
      </c>
      <c r="Z234" s="40"/>
      <c r="AA234" s="64"/>
      <c r="AB234" s="64"/>
      <c r="AC234" s="64"/>
    </row>
    <row r="235" spans="1:68" ht="16.5" customHeight="1" x14ac:dyDescent="0.25">
      <c r="A235" s="366" t="s">
        <v>348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62"/>
      <c r="AB235" s="62"/>
      <c r="AC235" s="62"/>
    </row>
    <row r="236" spans="1:68" ht="14.25" customHeight="1" x14ac:dyDescent="0.25">
      <c r="A236" s="346" t="s">
        <v>63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3"/>
      <c r="AB236" s="63"/>
      <c r="AC236" s="63"/>
    </row>
    <row r="237" spans="1:68" ht="27" customHeight="1" x14ac:dyDescent="0.25">
      <c r="A237" s="60" t="s">
        <v>349</v>
      </c>
      <c r="B237" s="60" t="s">
        <v>350</v>
      </c>
      <c r="C237" s="34">
        <v>4301071097</v>
      </c>
      <c r="D237" s="344">
        <v>4620207491096</v>
      </c>
      <c r="E237" s="345"/>
      <c r="F237" s="59">
        <v>1</v>
      </c>
      <c r="G237" s="35">
        <v>5</v>
      </c>
      <c r="H237" s="59">
        <v>5</v>
      </c>
      <c r="I237" s="59">
        <v>5.23</v>
      </c>
      <c r="J237" s="35">
        <v>84</v>
      </c>
      <c r="K237" s="35" t="s">
        <v>66</v>
      </c>
      <c r="L237" s="35" t="s">
        <v>67</v>
      </c>
      <c r="M237" s="36" t="s">
        <v>68</v>
      </c>
      <c r="N237" s="36"/>
      <c r="O237" s="35">
        <v>180</v>
      </c>
      <c r="P237" s="386" t="s">
        <v>351</v>
      </c>
      <c r="Q237" s="341"/>
      <c r="R237" s="341"/>
      <c r="S237" s="341"/>
      <c r="T237" s="342"/>
      <c r="U237" s="37"/>
      <c r="V237" s="37"/>
      <c r="W237" s="38" t="s">
        <v>69</v>
      </c>
      <c r="X237" s="56">
        <v>0</v>
      </c>
      <c r="Y237" s="53">
        <f>IFERROR(IF(X237="","",X237),"")</f>
        <v>0</v>
      </c>
      <c r="Z237" s="39">
        <f>IFERROR(IF(X237="","",X237*0.0155),"")</f>
        <v>0</v>
      </c>
      <c r="AA237" s="65"/>
      <c r="AB237" s="66"/>
      <c r="AC237" s="258" t="s">
        <v>352</v>
      </c>
      <c r="AG237" s="78"/>
      <c r="AJ237" s="82" t="s">
        <v>71</v>
      </c>
      <c r="AK237" s="82">
        <v>1</v>
      </c>
      <c r="BB237" s="259" t="s">
        <v>1</v>
      </c>
      <c r="BM237" s="78">
        <f>IFERROR(X237*I237,"0")</f>
        <v>0</v>
      </c>
      <c r="BN237" s="78">
        <f>IFERROR(Y237*I237,"0")</f>
        <v>0</v>
      </c>
      <c r="BO237" s="78">
        <f>IFERROR(X237/J237,"0")</f>
        <v>0</v>
      </c>
      <c r="BP237" s="78">
        <f>IFERROR(Y237/J237,"0")</f>
        <v>0</v>
      </c>
    </row>
    <row r="238" spans="1:68" x14ac:dyDescent="0.2">
      <c r="A238" s="35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8"/>
      <c r="P238" s="352" t="s">
        <v>72</v>
      </c>
      <c r="Q238" s="353"/>
      <c r="R238" s="353"/>
      <c r="S238" s="353"/>
      <c r="T238" s="353"/>
      <c r="U238" s="353"/>
      <c r="V238" s="354"/>
      <c r="W238" s="40" t="s">
        <v>69</v>
      </c>
      <c r="X238" s="41">
        <f>IFERROR(SUM(X237:X237),"0")</f>
        <v>0</v>
      </c>
      <c r="Y238" s="41">
        <f>IFERROR(SUM(Y237:Y237),"0")</f>
        <v>0</v>
      </c>
      <c r="Z238" s="41">
        <f>IFERROR(IF(Z237="",0,Z237),"0")</f>
        <v>0</v>
      </c>
      <c r="AA238" s="64"/>
      <c r="AB238" s="64"/>
      <c r="AC238" s="64"/>
    </row>
    <row r="239" spans="1:68" x14ac:dyDescent="0.2">
      <c r="A239" s="347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58"/>
      <c r="P239" s="352" t="s">
        <v>72</v>
      </c>
      <c r="Q239" s="353"/>
      <c r="R239" s="353"/>
      <c r="S239" s="353"/>
      <c r="T239" s="353"/>
      <c r="U239" s="353"/>
      <c r="V239" s="354"/>
      <c r="W239" s="40" t="s">
        <v>73</v>
      </c>
      <c r="X239" s="41">
        <f>IFERROR(SUMPRODUCT(X237:X237*H237:H237),"0")</f>
        <v>0</v>
      </c>
      <c r="Y239" s="41">
        <f>IFERROR(SUMPRODUCT(Y237:Y237*H237:H237),"0")</f>
        <v>0</v>
      </c>
      <c r="Z239" s="40"/>
      <c r="AA239" s="64"/>
      <c r="AB239" s="64"/>
      <c r="AC239" s="64"/>
    </row>
    <row r="240" spans="1:68" ht="16.5" customHeight="1" x14ac:dyDescent="0.25">
      <c r="A240" s="366" t="s">
        <v>353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2"/>
      <c r="AB240" s="62"/>
      <c r="AC240" s="62"/>
    </row>
    <row r="241" spans="1:68" ht="14.25" customHeight="1" x14ac:dyDescent="0.25">
      <c r="A241" s="346" t="s">
        <v>63</v>
      </c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7"/>
      <c r="P241" s="347"/>
      <c r="Q241" s="347"/>
      <c r="R241" s="347"/>
      <c r="S241" s="347"/>
      <c r="T241" s="347"/>
      <c r="U241" s="347"/>
      <c r="V241" s="347"/>
      <c r="W241" s="347"/>
      <c r="X241" s="347"/>
      <c r="Y241" s="347"/>
      <c r="Z241" s="347"/>
      <c r="AA241" s="63"/>
      <c r="AB241" s="63"/>
      <c r="AC241" s="63"/>
    </row>
    <row r="242" spans="1:68" ht="27" customHeight="1" x14ac:dyDescent="0.25">
      <c r="A242" s="60" t="s">
        <v>354</v>
      </c>
      <c r="B242" s="60" t="s">
        <v>355</v>
      </c>
      <c r="C242" s="34">
        <v>4301071093</v>
      </c>
      <c r="D242" s="344">
        <v>4620207490709</v>
      </c>
      <c r="E242" s="345"/>
      <c r="F242" s="59">
        <v>0.65</v>
      </c>
      <c r="G242" s="35">
        <v>8</v>
      </c>
      <c r="H242" s="59">
        <v>5.2</v>
      </c>
      <c r="I242" s="59">
        <v>5.47</v>
      </c>
      <c r="J242" s="35">
        <v>84</v>
      </c>
      <c r="K242" s="35" t="s">
        <v>66</v>
      </c>
      <c r="L242" s="35" t="s">
        <v>67</v>
      </c>
      <c r="M242" s="36" t="s">
        <v>68</v>
      </c>
      <c r="N242" s="36"/>
      <c r="O242" s="35">
        <v>180</v>
      </c>
      <c r="P24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2" s="341"/>
      <c r="R242" s="341"/>
      <c r="S242" s="341"/>
      <c r="T242" s="342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IFERROR(IF(X242="","",X242*0.0155),"")</f>
        <v>0</v>
      </c>
      <c r="AA242" s="65"/>
      <c r="AB242" s="66"/>
      <c r="AC242" s="260" t="s">
        <v>356</v>
      </c>
      <c r="AG242" s="78"/>
      <c r="AJ242" s="82" t="s">
        <v>71</v>
      </c>
      <c r="AK242" s="82">
        <v>1</v>
      </c>
      <c r="BB242" s="261" t="s">
        <v>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x14ac:dyDescent="0.2">
      <c r="A243" s="35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8"/>
      <c r="P243" s="352" t="s">
        <v>72</v>
      </c>
      <c r="Q243" s="353"/>
      <c r="R243" s="353"/>
      <c r="S243" s="353"/>
      <c r="T243" s="353"/>
      <c r="U243" s="353"/>
      <c r="V243" s="354"/>
      <c r="W243" s="40" t="s">
        <v>69</v>
      </c>
      <c r="X243" s="41">
        <f>IFERROR(SUM(X242:X242),"0")</f>
        <v>0</v>
      </c>
      <c r="Y243" s="41">
        <f>IFERROR(SUM(Y242:Y242),"0")</f>
        <v>0</v>
      </c>
      <c r="Z243" s="41">
        <f>IFERROR(IF(Z242="",0,Z242),"0")</f>
        <v>0</v>
      </c>
      <c r="AA243" s="64"/>
      <c r="AB243" s="64"/>
      <c r="AC243" s="64"/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58"/>
      <c r="P244" s="352" t="s">
        <v>72</v>
      </c>
      <c r="Q244" s="353"/>
      <c r="R244" s="353"/>
      <c r="S244" s="353"/>
      <c r="T244" s="353"/>
      <c r="U244" s="353"/>
      <c r="V244" s="354"/>
      <c r="W244" s="40" t="s">
        <v>73</v>
      </c>
      <c r="X244" s="41">
        <f>IFERROR(SUMPRODUCT(X242:X242*H242:H242),"0")</f>
        <v>0</v>
      </c>
      <c r="Y244" s="41">
        <f>IFERROR(SUMPRODUCT(Y242:Y242*H242:H242),"0")</f>
        <v>0</v>
      </c>
      <c r="Z244" s="40"/>
      <c r="AA244" s="64"/>
      <c r="AB244" s="64"/>
      <c r="AC244" s="64"/>
    </row>
    <row r="245" spans="1:68" ht="14.25" customHeight="1" x14ac:dyDescent="0.25">
      <c r="A245" s="346" t="s">
        <v>130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3"/>
      <c r="AB245" s="63"/>
      <c r="AC245" s="63"/>
    </row>
    <row r="246" spans="1:68" ht="27" customHeight="1" x14ac:dyDescent="0.25">
      <c r="A246" s="60" t="s">
        <v>357</v>
      </c>
      <c r="B246" s="60" t="s">
        <v>358</v>
      </c>
      <c r="C246" s="34">
        <v>4301135692</v>
      </c>
      <c r="D246" s="344">
        <v>4620207490570</v>
      </c>
      <c r="E246" s="345"/>
      <c r="F246" s="59">
        <v>0.2</v>
      </c>
      <c r="G246" s="35">
        <v>12</v>
      </c>
      <c r="H246" s="59">
        <v>2.4</v>
      </c>
      <c r="I246" s="59">
        <v>3.1036000000000001</v>
      </c>
      <c r="J246" s="35">
        <v>70</v>
      </c>
      <c r="K246" s="35" t="s">
        <v>79</v>
      </c>
      <c r="L246" s="35" t="s">
        <v>67</v>
      </c>
      <c r="M246" s="36" t="s">
        <v>68</v>
      </c>
      <c r="N246" s="36"/>
      <c r="O246" s="35">
        <v>180</v>
      </c>
      <c r="P246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6" s="341"/>
      <c r="R246" s="341"/>
      <c r="S246" s="341"/>
      <c r="T246" s="342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IFERROR(IF(X246="","",X246*0.01788),"")</f>
        <v>0</v>
      </c>
      <c r="AA246" s="65"/>
      <c r="AB246" s="66"/>
      <c r="AC246" s="262" t="s">
        <v>359</v>
      </c>
      <c r="AG246" s="78"/>
      <c r="AJ246" s="82" t="s">
        <v>71</v>
      </c>
      <c r="AK246" s="82">
        <v>1</v>
      </c>
      <c r="BB246" s="263" t="s">
        <v>81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27" customHeight="1" x14ac:dyDescent="0.25">
      <c r="A247" s="60" t="s">
        <v>360</v>
      </c>
      <c r="B247" s="60" t="s">
        <v>361</v>
      </c>
      <c r="C247" s="34">
        <v>4301135691</v>
      </c>
      <c r="D247" s="344">
        <v>4620207490549</v>
      </c>
      <c r="E247" s="345"/>
      <c r="F247" s="59">
        <v>0.2</v>
      </c>
      <c r="G247" s="35">
        <v>12</v>
      </c>
      <c r="H247" s="59">
        <v>2.4</v>
      </c>
      <c r="I247" s="59">
        <v>3.1036000000000001</v>
      </c>
      <c r="J247" s="35">
        <v>70</v>
      </c>
      <c r="K247" s="35" t="s">
        <v>79</v>
      </c>
      <c r="L247" s="35" t="s">
        <v>67</v>
      </c>
      <c r="M247" s="36" t="s">
        <v>68</v>
      </c>
      <c r="N247" s="36"/>
      <c r="O247" s="35">
        <v>180</v>
      </c>
      <c r="P247" s="5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7" s="341"/>
      <c r="R247" s="341"/>
      <c r="S247" s="341"/>
      <c r="T247" s="342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IFERROR(IF(X247="","",X247*0.01788),"")</f>
        <v>0</v>
      </c>
      <c r="AA247" s="65"/>
      <c r="AB247" s="66"/>
      <c r="AC247" s="264" t="s">
        <v>359</v>
      </c>
      <c r="AG247" s="78"/>
      <c r="AJ247" s="82" t="s">
        <v>71</v>
      </c>
      <c r="AK247" s="82">
        <v>1</v>
      </c>
      <c r="BB247" s="265" t="s">
        <v>81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t="27" customHeight="1" x14ac:dyDescent="0.25">
      <c r="A248" s="60" t="s">
        <v>362</v>
      </c>
      <c r="B248" s="60" t="s">
        <v>363</v>
      </c>
      <c r="C248" s="34">
        <v>4301135694</v>
      </c>
      <c r="D248" s="344">
        <v>4620207490501</v>
      </c>
      <c r="E248" s="345"/>
      <c r="F248" s="59">
        <v>0.2</v>
      </c>
      <c r="G248" s="35">
        <v>12</v>
      </c>
      <c r="H248" s="59">
        <v>2.4</v>
      </c>
      <c r="I248" s="59">
        <v>3.1036000000000001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8" s="341"/>
      <c r="R248" s="341"/>
      <c r="S248" s="341"/>
      <c r="T248" s="342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66" t="s">
        <v>359</v>
      </c>
      <c r="AG248" s="78"/>
      <c r="AJ248" s="82" t="s">
        <v>71</v>
      </c>
      <c r="AK248" s="82">
        <v>1</v>
      </c>
      <c r="BB248" s="267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35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8"/>
      <c r="P249" s="352" t="s">
        <v>72</v>
      </c>
      <c r="Q249" s="353"/>
      <c r="R249" s="353"/>
      <c r="S249" s="353"/>
      <c r="T249" s="353"/>
      <c r="U249" s="353"/>
      <c r="V249" s="354"/>
      <c r="W249" s="40" t="s">
        <v>69</v>
      </c>
      <c r="X249" s="41">
        <f>IFERROR(SUM(X246:X248),"0")</f>
        <v>0</v>
      </c>
      <c r="Y249" s="41">
        <f>IFERROR(SUM(Y246:Y248),"0")</f>
        <v>0</v>
      </c>
      <c r="Z249" s="41">
        <f>IFERROR(IF(Z246="",0,Z246),"0")+IFERROR(IF(Z247="",0,Z247),"0")+IFERROR(IF(Z248="",0,Z248),"0")</f>
        <v>0</v>
      </c>
      <c r="AA249" s="64"/>
      <c r="AB249" s="64"/>
      <c r="AC249" s="64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58"/>
      <c r="P250" s="352" t="s">
        <v>72</v>
      </c>
      <c r="Q250" s="353"/>
      <c r="R250" s="353"/>
      <c r="S250" s="353"/>
      <c r="T250" s="353"/>
      <c r="U250" s="353"/>
      <c r="V250" s="354"/>
      <c r="W250" s="40" t="s">
        <v>73</v>
      </c>
      <c r="X250" s="41">
        <f>IFERROR(SUMPRODUCT(X246:X248*H246:H248),"0")</f>
        <v>0</v>
      </c>
      <c r="Y250" s="41">
        <f>IFERROR(SUMPRODUCT(Y246:Y248*H246:H248),"0")</f>
        <v>0</v>
      </c>
      <c r="Z250" s="40"/>
      <c r="AA250" s="64"/>
      <c r="AB250" s="64"/>
      <c r="AC250" s="64"/>
    </row>
    <row r="251" spans="1:68" ht="16.5" customHeight="1" x14ac:dyDescent="0.25">
      <c r="A251" s="366" t="s">
        <v>364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2"/>
      <c r="AB251" s="62"/>
      <c r="AC251" s="62"/>
    </row>
    <row r="252" spans="1:68" ht="14.25" customHeight="1" x14ac:dyDescent="0.25">
      <c r="A252" s="346" t="s">
        <v>63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3"/>
      <c r="AB252" s="63"/>
      <c r="AC252" s="63"/>
    </row>
    <row r="253" spans="1:68" ht="16.5" customHeight="1" x14ac:dyDescent="0.25">
      <c r="A253" s="60" t="s">
        <v>365</v>
      </c>
      <c r="B253" s="60" t="s">
        <v>366</v>
      </c>
      <c r="C253" s="34">
        <v>4301071063</v>
      </c>
      <c r="D253" s="344">
        <v>4607111039019</v>
      </c>
      <c r="E253" s="345"/>
      <c r="F253" s="59">
        <v>0.43</v>
      </c>
      <c r="G253" s="35">
        <v>16</v>
      </c>
      <c r="H253" s="59">
        <v>6.88</v>
      </c>
      <c r="I253" s="59">
        <v>7.2060000000000004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180</v>
      </c>
      <c r="P253" s="5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41"/>
      <c r="R253" s="341"/>
      <c r="S253" s="341"/>
      <c r="T253" s="342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8" t="s">
        <v>367</v>
      </c>
      <c r="AG253" s="78"/>
      <c r="AJ253" s="82" t="s">
        <v>71</v>
      </c>
      <c r="AK253" s="82">
        <v>1</v>
      </c>
      <c r="BB253" s="269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t="16.5" customHeight="1" x14ac:dyDescent="0.25">
      <c r="A254" s="60" t="s">
        <v>368</v>
      </c>
      <c r="B254" s="60" t="s">
        <v>369</v>
      </c>
      <c r="C254" s="34">
        <v>4301071000</v>
      </c>
      <c r="D254" s="344">
        <v>4607111038708</v>
      </c>
      <c r="E254" s="345"/>
      <c r="F254" s="59">
        <v>0.8</v>
      </c>
      <c r="G254" s="35">
        <v>8</v>
      </c>
      <c r="H254" s="59">
        <v>6.4</v>
      </c>
      <c r="I254" s="59">
        <v>6.67</v>
      </c>
      <c r="J254" s="35">
        <v>84</v>
      </c>
      <c r="K254" s="35" t="s">
        <v>66</v>
      </c>
      <c r="L254" s="35" t="s">
        <v>67</v>
      </c>
      <c r="M254" s="36" t="s">
        <v>68</v>
      </c>
      <c r="N254" s="36"/>
      <c r="O254" s="35">
        <v>180</v>
      </c>
      <c r="P254" s="4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41"/>
      <c r="R254" s="341"/>
      <c r="S254" s="341"/>
      <c r="T254" s="342"/>
      <c r="U254" s="37"/>
      <c r="V254" s="37"/>
      <c r="W254" s="38" t="s">
        <v>69</v>
      </c>
      <c r="X254" s="56">
        <v>0</v>
      </c>
      <c r="Y254" s="53">
        <f>IFERROR(IF(X254="","",X254),"")</f>
        <v>0</v>
      </c>
      <c r="Z254" s="39">
        <f>IFERROR(IF(X254="","",X254*0.0155),"")</f>
        <v>0</v>
      </c>
      <c r="AA254" s="65"/>
      <c r="AB254" s="66"/>
      <c r="AC254" s="270" t="s">
        <v>367</v>
      </c>
      <c r="AG254" s="78"/>
      <c r="AJ254" s="82" t="s">
        <v>71</v>
      </c>
      <c r="AK254" s="82">
        <v>1</v>
      </c>
      <c r="BB254" s="271" t="s">
        <v>1</v>
      </c>
      <c r="BM254" s="78">
        <f>IFERROR(X254*I254,"0")</f>
        <v>0</v>
      </c>
      <c r="BN254" s="78">
        <f>IFERROR(Y254*I254,"0")</f>
        <v>0</v>
      </c>
      <c r="BO254" s="78">
        <f>IFERROR(X254/J254,"0")</f>
        <v>0</v>
      </c>
      <c r="BP254" s="78">
        <f>IFERROR(Y254/J254,"0")</f>
        <v>0</v>
      </c>
    </row>
    <row r="255" spans="1:68" x14ac:dyDescent="0.2">
      <c r="A255" s="35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58"/>
      <c r="P255" s="352" t="s">
        <v>72</v>
      </c>
      <c r="Q255" s="353"/>
      <c r="R255" s="353"/>
      <c r="S255" s="353"/>
      <c r="T255" s="353"/>
      <c r="U255" s="353"/>
      <c r="V255" s="354"/>
      <c r="W255" s="40" t="s">
        <v>69</v>
      </c>
      <c r="X255" s="41">
        <f>IFERROR(SUM(X253:X254),"0")</f>
        <v>0</v>
      </c>
      <c r="Y255" s="41">
        <f>IFERROR(SUM(Y253:Y254),"0")</f>
        <v>0</v>
      </c>
      <c r="Z255" s="41">
        <f>IFERROR(IF(Z253="",0,Z253),"0")+IFERROR(IF(Z254="",0,Z254),"0")</f>
        <v>0</v>
      </c>
      <c r="AA255" s="64"/>
      <c r="AB255" s="64"/>
      <c r="AC255" s="64"/>
    </row>
    <row r="256" spans="1:68" x14ac:dyDescent="0.2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58"/>
      <c r="P256" s="352" t="s">
        <v>72</v>
      </c>
      <c r="Q256" s="353"/>
      <c r="R256" s="353"/>
      <c r="S256" s="353"/>
      <c r="T256" s="353"/>
      <c r="U256" s="353"/>
      <c r="V256" s="354"/>
      <c r="W256" s="40" t="s">
        <v>73</v>
      </c>
      <c r="X256" s="41">
        <f>IFERROR(SUMPRODUCT(X253:X254*H253:H254),"0")</f>
        <v>0</v>
      </c>
      <c r="Y256" s="41">
        <f>IFERROR(SUMPRODUCT(Y253:Y254*H253:H254),"0")</f>
        <v>0</v>
      </c>
      <c r="Z256" s="40"/>
      <c r="AA256" s="64"/>
      <c r="AB256" s="64"/>
      <c r="AC256" s="64"/>
    </row>
    <row r="257" spans="1:68" ht="27.75" customHeight="1" x14ac:dyDescent="0.2">
      <c r="A257" s="348" t="s">
        <v>370</v>
      </c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52"/>
      <c r="AB257" s="52"/>
      <c r="AC257" s="52"/>
    </row>
    <row r="258" spans="1:68" ht="16.5" customHeight="1" x14ac:dyDescent="0.25">
      <c r="A258" s="366" t="s">
        <v>371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62"/>
      <c r="AB258" s="62"/>
      <c r="AC258" s="62"/>
    </row>
    <row r="259" spans="1:68" ht="14.25" customHeight="1" x14ac:dyDescent="0.25">
      <c r="A259" s="346" t="s">
        <v>63</v>
      </c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7"/>
      <c r="P259" s="347"/>
      <c r="Q259" s="347"/>
      <c r="R259" s="347"/>
      <c r="S259" s="347"/>
      <c r="T259" s="347"/>
      <c r="U259" s="347"/>
      <c r="V259" s="347"/>
      <c r="W259" s="347"/>
      <c r="X259" s="347"/>
      <c r="Y259" s="347"/>
      <c r="Z259" s="347"/>
      <c r="AA259" s="63"/>
      <c r="AB259" s="63"/>
      <c r="AC259" s="63"/>
    </row>
    <row r="260" spans="1:68" ht="27" customHeight="1" x14ac:dyDescent="0.25">
      <c r="A260" s="60" t="s">
        <v>372</v>
      </c>
      <c r="B260" s="60" t="s">
        <v>373</v>
      </c>
      <c r="C260" s="34">
        <v>4301071036</v>
      </c>
      <c r="D260" s="344">
        <v>4607111036162</v>
      </c>
      <c r="E260" s="345"/>
      <c r="F260" s="59">
        <v>0.8</v>
      </c>
      <c r="G260" s="35">
        <v>8</v>
      </c>
      <c r="H260" s="59">
        <v>6.4</v>
      </c>
      <c r="I260" s="59">
        <v>6.6811999999999996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90</v>
      </c>
      <c r="P260" s="46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41"/>
      <c r="R260" s="341"/>
      <c r="S260" s="341"/>
      <c r="T260" s="342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72" t="s">
        <v>374</v>
      </c>
      <c r="AG260" s="78"/>
      <c r="AJ260" s="82" t="s">
        <v>71</v>
      </c>
      <c r="AK260" s="82">
        <v>1</v>
      </c>
      <c r="BB260" s="27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7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8"/>
      <c r="P261" s="352" t="s">
        <v>72</v>
      </c>
      <c r="Q261" s="353"/>
      <c r="R261" s="353"/>
      <c r="S261" s="353"/>
      <c r="T261" s="353"/>
      <c r="U261" s="353"/>
      <c r="V261" s="354"/>
      <c r="W261" s="40" t="s">
        <v>69</v>
      </c>
      <c r="X261" s="41">
        <f>IFERROR(SUM(X260:X260),"0")</f>
        <v>0</v>
      </c>
      <c r="Y261" s="41">
        <f>IFERROR(SUM(Y260:Y260),"0")</f>
        <v>0</v>
      </c>
      <c r="Z261" s="41">
        <f>IFERROR(IF(Z260="",0,Z260),"0")</f>
        <v>0</v>
      </c>
      <c r="AA261" s="64"/>
      <c r="AB261" s="64"/>
      <c r="AC261" s="64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8"/>
      <c r="P262" s="352" t="s">
        <v>72</v>
      </c>
      <c r="Q262" s="353"/>
      <c r="R262" s="353"/>
      <c r="S262" s="353"/>
      <c r="T262" s="353"/>
      <c r="U262" s="353"/>
      <c r="V262" s="354"/>
      <c r="W262" s="40" t="s">
        <v>73</v>
      </c>
      <c r="X262" s="41">
        <f>IFERROR(SUMPRODUCT(X260:X260*H260:H260),"0")</f>
        <v>0</v>
      </c>
      <c r="Y262" s="41">
        <f>IFERROR(SUMPRODUCT(Y260:Y260*H260:H260),"0")</f>
        <v>0</v>
      </c>
      <c r="Z262" s="40"/>
      <c r="AA262" s="64"/>
      <c r="AB262" s="64"/>
      <c r="AC262" s="64"/>
    </row>
    <row r="263" spans="1:68" ht="27.75" customHeight="1" x14ac:dyDescent="0.2">
      <c r="A263" s="348" t="s">
        <v>375</v>
      </c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49"/>
      <c r="P263" s="349"/>
      <c r="Q263" s="349"/>
      <c r="R263" s="349"/>
      <c r="S263" s="349"/>
      <c r="T263" s="349"/>
      <c r="U263" s="349"/>
      <c r="V263" s="349"/>
      <c r="W263" s="349"/>
      <c r="X263" s="349"/>
      <c r="Y263" s="349"/>
      <c r="Z263" s="349"/>
      <c r="AA263" s="52"/>
      <c r="AB263" s="52"/>
      <c r="AC263" s="52"/>
    </row>
    <row r="264" spans="1:68" ht="16.5" customHeight="1" x14ac:dyDescent="0.25">
      <c r="A264" s="366" t="s">
        <v>376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62"/>
      <c r="AB264" s="62"/>
      <c r="AC264" s="62"/>
    </row>
    <row r="265" spans="1:68" ht="14.25" customHeight="1" x14ac:dyDescent="0.25">
      <c r="A265" s="346" t="s">
        <v>63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63"/>
      <c r="AB265" s="63"/>
      <c r="AC265" s="63"/>
    </row>
    <row r="266" spans="1:68" ht="27" customHeight="1" x14ac:dyDescent="0.25">
      <c r="A266" s="60" t="s">
        <v>377</v>
      </c>
      <c r="B266" s="60" t="s">
        <v>378</v>
      </c>
      <c r="C266" s="34">
        <v>4301071029</v>
      </c>
      <c r="D266" s="344">
        <v>4607111035899</v>
      </c>
      <c r="E266" s="345"/>
      <c r="F266" s="59">
        <v>1</v>
      </c>
      <c r="G266" s="35">
        <v>5</v>
      </c>
      <c r="H266" s="59">
        <v>5</v>
      </c>
      <c r="I266" s="59">
        <v>5.2619999999999996</v>
      </c>
      <c r="J266" s="35">
        <v>84</v>
      </c>
      <c r="K266" s="35" t="s">
        <v>66</v>
      </c>
      <c r="L266" s="35" t="s">
        <v>67</v>
      </c>
      <c r="M266" s="36" t="s">
        <v>68</v>
      </c>
      <c r="N266" s="36"/>
      <c r="O266" s="35">
        <v>180</v>
      </c>
      <c r="P266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41"/>
      <c r="R266" s="341"/>
      <c r="S266" s="341"/>
      <c r="T266" s="342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IFERROR(IF(X266="","",X266*0.0155),"")</f>
        <v>0</v>
      </c>
      <c r="AA266" s="65"/>
      <c r="AB266" s="66"/>
      <c r="AC266" s="274" t="s">
        <v>266</v>
      </c>
      <c r="AG266" s="78"/>
      <c r="AJ266" s="82" t="s">
        <v>71</v>
      </c>
      <c r="AK266" s="82">
        <v>1</v>
      </c>
      <c r="BB266" s="275" t="s">
        <v>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t="27" customHeight="1" x14ac:dyDescent="0.25">
      <c r="A267" s="60" t="s">
        <v>379</v>
      </c>
      <c r="B267" s="60" t="s">
        <v>380</v>
      </c>
      <c r="C267" s="34">
        <v>4301070991</v>
      </c>
      <c r="D267" s="344">
        <v>4607111038180</v>
      </c>
      <c r="E267" s="345"/>
      <c r="F267" s="59">
        <v>0.4</v>
      </c>
      <c r="G267" s="35">
        <v>16</v>
      </c>
      <c r="H267" s="59">
        <v>6.4</v>
      </c>
      <c r="I267" s="59">
        <v>6.71</v>
      </c>
      <c r="J267" s="35">
        <v>84</v>
      </c>
      <c r="K267" s="35" t="s">
        <v>66</v>
      </c>
      <c r="L267" s="35" t="s">
        <v>67</v>
      </c>
      <c r="M267" s="36" t="s">
        <v>68</v>
      </c>
      <c r="N267" s="36"/>
      <c r="O267" s="35">
        <v>180</v>
      </c>
      <c r="P267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41"/>
      <c r="R267" s="341"/>
      <c r="S267" s="341"/>
      <c r="T267" s="342"/>
      <c r="U267" s="37"/>
      <c r="V267" s="37"/>
      <c r="W267" s="38" t="s">
        <v>69</v>
      </c>
      <c r="X267" s="56">
        <v>0</v>
      </c>
      <c r="Y267" s="53">
        <f>IFERROR(IF(X267="","",X267),"")</f>
        <v>0</v>
      </c>
      <c r="Z267" s="39">
        <f>IFERROR(IF(X267="","",X267*0.0155),"")</f>
        <v>0</v>
      </c>
      <c r="AA267" s="65"/>
      <c r="AB267" s="66"/>
      <c r="AC267" s="276" t="s">
        <v>381</v>
      </c>
      <c r="AG267" s="78"/>
      <c r="AJ267" s="82" t="s">
        <v>71</v>
      </c>
      <c r="AK267" s="82">
        <v>1</v>
      </c>
      <c r="BB267" s="277" t="s">
        <v>1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x14ac:dyDescent="0.2">
      <c r="A268" s="35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8"/>
      <c r="P268" s="352" t="s">
        <v>72</v>
      </c>
      <c r="Q268" s="353"/>
      <c r="R268" s="353"/>
      <c r="S268" s="353"/>
      <c r="T268" s="353"/>
      <c r="U268" s="353"/>
      <c r="V268" s="354"/>
      <c r="W268" s="40" t="s">
        <v>69</v>
      </c>
      <c r="X268" s="41">
        <f>IFERROR(SUM(X266:X267),"0")</f>
        <v>0</v>
      </c>
      <c r="Y268" s="41">
        <f>IFERROR(SUM(Y266:Y267),"0")</f>
        <v>0</v>
      </c>
      <c r="Z268" s="41">
        <f>IFERROR(IF(Z266="",0,Z266),"0")+IFERROR(IF(Z267="",0,Z267),"0")</f>
        <v>0</v>
      </c>
      <c r="AA268" s="64"/>
      <c r="AB268" s="64"/>
      <c r="AC268" s="64"/>
    </row>
    <row r="269" spans="1:68" x14ac:dyDescent="0.2">
      <c r="A269" s="347"/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58"/>
      <c r="P269" s="352" t="s">
        <v>72</v>
      </c>
      <c r="Q269" s="353"/>
      <c r="R269" s="353"/>
      <c r="S269" s="353"/>
      <c r="T269" s="353"/>
      <c r="U269" s="353"/>
      <c r="V269" s="354"/>
      <c r="W269" s="40" t="s">
        <v>73</v>
      </c>
      <c r="X269" s="41">
        <f>IFERROR(SUMPRODUCT(X266:X267*H266:H267),"0")</f>
        <v>0</v>
      </c>
      <c r="Y269" s="41">
        <f>IFERROR(SUMPRODUCT(Y266:Y267*H266:H267),"0")</f>
        <v>0</v>
      </c>
      <c r="Z269" s="40"/>
      <c r="AA269" s="64"/>
      <c r="AB269" s="64"/>
      <c r="AC269" s="64"/>
    </row>
    <row r="270" spans="1:68" ht="27.75" customHeight="1" x14ac:dyDescent="0.2">
      <c r="A270" s="348" t="s">
        <v>382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49"/>
      <c r="Z270" s="349"/>
      <c r="AA270" s="52"/>
      <c r="AB270" s="52"/>
      <c r="AC270" s="52"/>
    </row>
    <row r="271" spans="1:68" ht="16.5" customHeight="1" x14ac:dyDescent="0.25">
      <c r="A271" s="366" t="s">
        <v>383</v>
      </c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7"/>
      <c r="P271" s="347"/>
      <c r="Q271" s="347"/>
      <c r="R271" s="347"/>
      <c r="S271" s="347"/>
      <c r="T271" s="347"/>
      <c r="U271" s="347"/>
      <c r="V271" s="347"/>
      <c r="W271" s="347"/>
      <c r="X271" s="347"/>
      <c r="Y271" s="347"/>
      <c r="Z271" s="347"/>
      <c r="AA271" s="62"/>
      <c r="AB271" s="62"/>
      <c r="AC271" s="62"/>
    </row>
    <row r="272" spans="1:68" ht="14.25" customHeight="1" x14ac:dyDescent="0.25">
      <c r="A272" s="346" t="s">
        <v>384</v>
      </c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7"/>
      <c r="P272" s="347"/>
      <c r="Q272" s="347"/>
      <c r="R272" s="347"/>
      <c r="S272" s="347"/>
      <c r="T272" s="347"/>
      <c r="U272" s="347"/>
      <c r="V272" s="347"/>
      <c r="W272" s="347"/>
      <c r="X272" s="347"/>
      <c r="Y272" s="347"/>
      <c r="Z272" s="347"/>
      <c r="AA272" s="63"/>
      <c r="AB272" s="63"/>
      <c r="AC272" s="63"/>
    </row>
    <row r="273" spans="1:68" ht="27" customHeight="1" x14ac:dyDescent="0.25">
      <c r="A273" s="60" t="s">
        <v>385</v>
      </c>
      <c r="B273" s="60" t="s">
        <v>386</v>
      </c>
      <c r="C273" s="34">
        <v>4301133004</v>
      </c>
      <c r="D273" s="344">
        <v>4607111039774</v>
      </c>
      <c r="E273" s="345"/>
      <c r="F273" s="59">
        <v>0.25</v>
      </c>
      <c r="G273" s="35">
        <v>12</v>
      </c>
      <c r="H273" s="59">
        <v>3</v>
      </c>
      <c r="I273" s="59">
        <v>3.22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3" s="341"/>
      <c r="R273" s="341"/>
      <c r="S273" s="341"/>
      <c r="T273" s="342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8" t="s">
        <v>387</v>
      </c>
      <c r="AG273" s="78"/>
      <c r="AJ273" s="82" t="s">
        <v>71</v>
      </c>
      <c r="AK273" s="82">
        <v>1</v>
      </c>
      <c r="BB273" s="279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x14ac:dyDescent="0.2">
      <c r="A274" s="357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58"/>
      <c r="P274" s="352" t="s">
        <v>72</v>
      </c>
      <c r="Q274" s="353"/>
      <c r="R274" s="353"/>
      <c r="S274" s="353"/>
      <c r="T274" s="353"/>
      <c r="U274" s="353"/>
      <c r="V274" s="354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58"/>
      <c r="P275" s="352" t="s">
        <v>72</v>
      </c>
      <c r="Q275" s="353"/>
      <c r="R275" s="353"/>
      <c r="S275" s="353"/>
      <c r="T275" s="353"/>
      <c r="U275" s="353"/>
      <c r="V275" s="354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14.25" customHeight="1" x14ac:dyDescent="0.25">
      <c r="A276" s="346" t="s">
        <v>130</v>
      </c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7"/>
      <c r="P276" s="347"/>
      <c r="Q276" s="347"/>
      <c r="R276" s="347"/>
      <c r="S276" s="347"/>
      <c r="T276" s="347"/>
      <c r="U276" s="347"/>
      <c r="V276" s="347"/>
      <c r="W276" s="347"/>
      <c r="X276" s="347"/>
      <c r="Y276" s="347"/>
      <c r="Z276" s="347"/>
      <c r="AA276" s="63"/>
      <c r="AB276" s="63"/>
      <c r="AC276" s="63"/>
    </row>
    <row r="277" spans="1:68" ht="37.5" customHeight="1" x14ac:dyDescent="0.25">
      <c r="A277" s="60" t="s">
        <v>388</v>
      </c>
      <c r="B277" s="60" t="s">
        <v>389</v>
      </c>
      <c r="C277" s="34">
        <v>4301135400</v>
      </c>
      <c r="D277" s="344">
        <v>4607111039361</v>
      </c>
      <c r="E277" s="345"/>
      <c r="F277" s="59">
        <v>0.25</v>
      </c>
      <c r="G277" s="35">
        <v>12</v>
      </c>
      <c r="H277" s="59">
        <v>3</v>
      </c>
      <c r="I277" s="59">
        <v>3.7035999999999998</v>
      </c>
      <c r="J277" s="35">
        <v>70</v>
      </c>
      <c r="K277" s="35" t="s">
        <v>79</v>
      </c>
      <c r="L277" s="35" t="s">
        <v>67</v>
      </c>
      <c r="M277" s="36" t="s">
        <v>68</v>
      </c>
      <c r="N277" s="36"/>
      <c r="O277" s="35">
        <v>180</v>
      </c>
      <c r="P277" s="4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341"/>
      <c r="R277" s="341"/>
      <c r="S277" s="341"/>
      <c r="T277" s="342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IFERROR(IF(X277="","",X277*0.01788),"")</f>
        <v>0</v>
      </c>
      <c r="AA277" s="65"/>
      <c r="AB277" s="66"/>
      <c r="AC277" s="280" t="s">
        <v>387</v>
      </c>
      <c r="AG277" s="78"/>
      <c r="AJ277" s="82" t="s">
        <v>71</v>
      </c>
      <c r="AK277" s="82">
        <v>1</v>
      </c>
      <c r="BB277" s="281" t="s">
        <v>81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x14ac:dyDescent="0.2">
      <c r="A278" s="357"/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58"/>
      <c r="P278" s="352" t="s">
        <v>72</v>
      </c>
      <c r="Q278" s="353"/>
      <c r="R278" s="353"/>
      <c r="S278" s="353"/>
      <c r="T278" s="353"/>
      <c r="U278" s="353"/>
      <c r="V278" s="354"/>
      <c r="W278" s="40" t="s">
        <v>69</v>
      </c>
      <c r="X278" s="41">
        <f>IFERROR(SUM(X277:X277),"0")</f>
        <v>0</v>
      </c>
      <c r="Y278" s="41">
        <f>IFERROR(SUM(Y277:Y277),"0")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347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8"/>
      <c r="P279" s="352" t="s">
        <v>72</v>
      </c>
      <c r="Q279" s="353"/>
      <c r="R279" s="353"/>
      <c r="S279" s="353"/>
      <c r="T279" s="353"/>
      <c r="U279" s="353"/>
      <c r="V279" s="354"/>
      <c r="W279" s="40" t="s">
        <v>73</v>
      </c>
      <c r="X279" s="41">
        <f>IFERROR(SUMPRODUCT(X277:X277*H277:H277),"0")</f>
        <v>0</v>
      </c>
      <c r="Y279" s="41">
        <f>IFERROR(SUMPRODUCT(Y277:Y277*H277:H277),"0")</f>
        <v>0</v>
      </c>
      <c r="Z279" s="40"/>
      <c r="AA279" s="64"/>
      <c r="AB279" s="64"/>
      <c r="AC279" s="64"/>
    </row>
    <row r="280" spans="1:68" ht="27.75" customHeight="1" x14ac:dyDescent="0.2">
      <c r="A280" s="348" t="s">
        <v>251</v>
      </c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49"/>
      <c r="P280" s="349"/>
      <c r="Q280" s="349"/>
      <c r="R280" s="349"/>
      <c r="S280" s="349"/>
      <c r="T280" s="349"/>
      <c r="U280" s="349"/>
      <c r="V280" s="349"/>
      <c r="W280" s="349"/>
      <c r="X280" s="349"/>
      <c r="Y280" s="349"/>
      <c r="Z280" s="349"/>
      <c r="AA280" s="52"/>
      <c r="AB280" s="52"/>
      <c r="AC280" s="52"/>
    </row>
    <row r="281" spans="1:68" ht="16.5" customHeight="1" x14ac:dyDescent="0.25">
      <c r="A281" s="366" t="s">
        <v>251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62"/>
      <c r="AB281" s="62"/>
      <c r="AC281" s="62"/>
    </row>
    <row r="282" spans="1:68" ht="14.25" customHeight="1" x14ac:dyDescent="0.25">
      <c r="A282" s="346" t="s">
        <v>63</v>
      </c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7"/>
      <c r="P282" s="347"/>
      <c r="Q282" s="347"/>
      <c r="R282" s="347"/>
      <c r="S282" s="347"/>
      <c r="T282" s="347"/>
      <c r="U282" s="347"/>
      <c r="V282" s="347"/>
      <c r="W282" s="347"/>
      <c r="X282" s="347"/>
      <c r="Y282" s="347"/>
      <c r="Z282" s="347"/>
      <c r="AA282" s="63"/>
      <c r="AB282" s="63"/>
      <c r="AC282" s="63"/>
    </row>
    <row r="283" spans="1:68" ht="27" customHeight="1" x14ac:dyDescent="0.25">
      <c r="A283" s="60" t="s">
        <v>390</v>
      </c>
      <c r="B283" s="60" t="s">
        <v>391</v>
      </c>
      <c r="C283" s="34">
        <v>4301071014</v>
      </c>
      <c r="D283" s="344">
        <v>4640242181264</v>
      </c>
      <c r="E283" s="345"/>
      <c r="F283" s="59">
        <v>0.7</v>
      </c>
      <c r="G283" s="35">
        <v>10</v>
      </c>
      <c r="H283" s="59">
        <v>7</v>
      </c>
      <c r="I283" s="59">
        <v>7.28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40" t="s">
        <v>392</v>
      </c>
      <c r="Q283" s="341"/>
      <c r="R283" s="341"/>
      <c r="S283" s="341"/>
      <c r="T283" s="342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2" t="s">
        <v>393</v>
      </c>
      <c r="AG283" s="78"/>
      <c r="AJ283" s="82" t="s">
        <v>71</v>
      </c>
      <c r="AK283" s="82">
        <v>1</v>
      </c>
      <c r="BB283" s="283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ht="27" customHeight="1" x14ac:dyDescent="0.25">
      <c r="A284" s="60" t="s">
        <v>394</v>
      </c>
      <c r="B284" s="60" t="s">
        <v>395</v>
      </c>
      <c r="C284" s="34">
        <v>4301071021</v>
      </c>
      <c r="D284" s="344">
        <v>4640242181325</v>
      </c>
      <c r="E284" s="345"/>
      <c r="F284" s="59">
        <v>0.7</v>
      </c>
      <c r="G284" s="35">
        <v>10</v>
      </c>
      <c r="H284" s="59">
        <v>7</v>
      </c>
      <c r="I284" s="59">
        <v>7.28</v>
      </c>
      <c r="J284" s="35">
        <v>84</v>
      </c>
      <c r="K284" s="35" t="s">
        <v>66</v>
      </c>
      <c r="L284" s="35" t="s">
        <v>67</v>
      </c>
      <c r="M284" s="36" t="s">
        <v>68</v>
      </c>
      <c r="N284" s="36"/>
      <c r="O284" s="35">
        <v>180</v>
      </c>
      <c r="P284" s="402" t="s">
        <v>396</v>
      </c>
      <c r="Q284" s="341"/>
      <c r="R284" s="341"/>
      <c r="S284" s="341"/>
      <c r="T284" s="342"/>
      <c r="U284" s="37"/>
      <c r="V284" s="37"/>
      <c r="W284" s="38" t="s">
        <v>69</v>
      </c>
      <c r="X284" s="56">
        <v>0</v>
      </c>
      <c r="Y284" s="53">
        <f>IFERROR(IF(X284="","",X284),"")</f>
        <v>0</v>
      </c>
      <c r="Z284" s="39">
        <f>IFERROR(IF(X284="","",X284*0.0155),"")</f>
        <v>0</v>
      </c>
      <c r="AA284" s="65"/>
      <c r="AB284" s="66"/>
      <c r="AC284" s="284" t="s">
        <v>393</v>
      </c>
      <c r="AG284" s="78"/>
      <c r="AJ284" s="82" t="s">
        <v>71</v>
      </c>
      <c r="AK284" s="82">
        <v>1</v>
      </c>
      <c r="BB284" s="285" t="s">
        <v>1</v>
      </c>
      <c r="BM284" s="78">
        <f>IFERROR(X284*I284,"0")</f>
        <v>0</v>
      </c>
      <c r="BN284" s="78">
        <f>IFERROR(Y284*I284,"0")</f>
        <v>0</v>
      </c>
      <c r="BO284" s="78">
        <f>IFERROR(X284/J284,"0")</f>
        <v>0</v>
      </c>
      <c r="BP284" s="78">
        <f>IFERROR(Y284/J284,"0")</f>
        <v>0</v>
      </c>
    </row>
    <row r="285" spans="1:68" ht="27" customHeight="1" x14ac:dyDescent="0.25">
      <c r="A285" s="60" t="s">
        <v>397</v>
      </c>
      <c r="B285" s="60" t="s">
        <v>398</v>
      </c>
      <c r="C285" s="34">
        <v>4301070993</v>
      </c>
      <c r="D285" s="344">
        <v>4640242180670</v>
      </c>
      <c r="E285" s="345"/>
      <c r="F285" s="59">
        <v>1</v>
      </c>
      <c r="G285" s="35">
        <v>6</v>
      </c>
      <c r="H285" s="59">
        <v>6</v>
      </c>
      <c r="I285" s="59">
        <v>6.23</v>
      </c>
      <c r="J285" s="35">
        <v>84</v>
      </c>
      <c r="K285" s="35" t="s">
        <v>66</v>
      </c>
      <c r="L285" s="35" t="s">
        <v>67</v>
      </c>
      <c r="M285" s="36" t="s">
        <v>68</v>
      </c>
      <c r="N285" s="36"/>
      <c r="O285" s="35">
        <v>180</v>
      </c>
      <c r="P285" s="443" t="s">
        <v>399</v>
      </c>
      <c r="Q285" s="341"/>
      <c r="R285" s="341"/>
      <c r="S285" s="341"/>
      <c r="T285" s="342"/>
      <c r="U285" s="37"/>
      <c r="V285" s="37"/>
      <c r="W285" s="38" t="s">
        <v>69</v>
      </c>
      <c r="X285" s="56">
        <v>0</v>
      </c>
      <c r="Y285" s="53">
        <f>IFERROR(IF(X285="","",X285),"")</f>
        <v>0</v>
      </c>
      <c r="Z285" s="39">
        <f>IFERROR(IF(X285="","",X285*0.0155),"")</f>
        <v>0</v>
      </c>
      <c r="AA285" s="65"/>
      <c r="AB285" s="66"/>
      <c r="AC285" s="286" t="s">
        <v>400</v>
      </c>
      <c r="AG285" s="78"/>
      <c r="AJ285" s="82" t="s">
        <v>71</v>
      </c>
      <c r="AK285" s="82">
        <v>1</v>
      </c>
      <c r="BB285" s="287" t="s">
        <v>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x14ac:dyDescent="0.2">
      <c r="A286" s="357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58"/>
      <c r="P286" s="352" t="s">
        <v>72</v>
      </c>
      <c r="Q286" s="353"/>
      <c r="R286" s="353"/>
      <c r="S286" s="353"/>
      <c r="T286" s="353"/>
      <c r="U286" s="353"/>
      <c r="V286" s="354"/>
      <c r="W286" s="40" t="s">
        <v>69</v>
      </c>
      <c r="X286" s="41">
        <f>IFERROR(SUM(X283:X285),"0")</f>
        <v>0</v>
      </c>
      <c r="Y286" s="41">
        <f>IFERROR(SUM(Y283:Y285),"0")</f>
        <v>0</v>
      </c>
      <c r="Z286" s="41">
        <f>IFERROR(IF(Z283="",0,Z283),"0")+IFERROR(IF(Z284="",0,Z284),"0")+IFERROR(IF(Z285="",0,Z285),"0")</f>
        <v>0</v>
      </c>
      <c r="AA286" s="64"/>
      <c r="AB286" s="64"/>
      <c r="AC286" s="64"/>
    </row>
    <row r="287" spans="1:68" x14ac:dyDescent="0.2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58"/>
      <c r="P287" s="352" t="s">
        <v>72</v>
      </c>
      <c r="Q287" s="353"/>
      <c r="R287" s="353"/>
      <c r="S287" s="353"/>
      <c r="T287" s="353"/>
      <c r="U287" s="353"/>
      <c r="V287" s="354"/>
      <c r="W287" s="40" t="s">
        <v>73</v>
      </c>
      <c r="X287" s="41">
        <f>IFERROR(SUMPRODUCT(X283:X285*H283:H285),"0")</f>
        <v>0</v>
      </c>
      <c r="Y287" s="41">
        <f>IFERROR(SUMPRODUCT(Y283:Y285*H283:H285),"0")</f>
        <v>0</v>
      </c>
      <c r="Z287" s="40"/>
      <c r="AA287" s="64"/>
      <c r="AB287" s="64"/>
      <c r="AC287" s="64"/>
    </row>
    <row r="288" spans="1:68" ht="14.25" customHeight="1" x14ac:dyDescent="0.25">
      <c r="A288" s="346" t="s">
        <v>152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347"/>
      <c r="Z288" s="347"/>
      <c r="AA288" s="63"/>
      <c r="AB288" s="63"/>
      <c r="AC288" s="63"/>
    </row>
    <row r="289" spans="1:68" ht="27" customHeight="1" x14ac:dyDescent="0.25">
      <c r="A289" s="60" t="s">
        <v>401</v>
      </c>
      <c r="B289" s="60" t="s">
        <v>402</v>
      </c>
      <c r="C289" s="34">
        <v>4301131019</v>
      </c>
      <c r="D289" s="344">
        <v>4640242180427</v>
      </c>
      <c r="E289" s="345"/>
      <c r="F289" s="59">
        <v>1.8</v>
      </c>
      <c r="G289" s="35">
        <v>1</v>
      </c>
      <c r="H289" s="59">
        <v>1.8</v>
      </c>
      <c r="I289" s="59">
        <v>1.915</v>
      </c>
      <c r="J289" s="35">
        <v>234</v>
      </c>
      <c r="K289" s="35" t="s">
        <v>141</v>
      </c>
      <c r="L289" s="35" t="s">
        <v>67</v>
      </c>
      <c r="M289" s="36" t="s">
        <v>68</v>
      </c>
      <c r="N289" s="36"/>
      <c r="O289" s="35">
        <v>180</v>
      </c>
      <c r="P289" s="43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9" s="341"/>
      <c r="R289" s="341"/>
      <c r="S289" s="341"/>
      <c r="T289" s="342"/>
      <c r="U289" s="37"/>
      <c r="V289" s="37"/>
      <c r="W289" s="38" t="s">
        <v>69</v>
      </c>
      <c r="X289" s="56">
        <v>53.999999999999993</v>
      </c>
      <c r="Y289" s="53">
        <f>IFERROR(IF(X289="","",X289),"")</f>
        <v>53.999999999999993</v>
      </c>
      <c r="Z289" s="39">
        <f>IFERROR(IF(X289="","",X289*0.00502),"")</f>
        <v>0.27107999999999999</v>
      </c>
      <c r="AA289" s="65"/>
      <c r="AB289" s="66"/>
      <c r="AC289" s="288" t="s">
        <v>403</v>
      </c>
      <c r="AG289" s="78"/>
      <c r="AJ289" s="82" t="s">
        <v>71</v>
      </c>
      <c r="AK289" s="82">
        <v>1</v>
      </c>
      <c r="BB289" s="289" t="s">
        <v>81</v>
      </c>
      <c r="BM289" s="78">
        <f>IFERROR(X289*I289,"0")</f>
        <v>103.40999999999998</v>
      </c>
      <c r="BN289" s="78">
        <f>IFERROR(Y289*I289,"0")</f>
        <v>103.40999999999998</v>
      </c>
      <c r="BO289" s="78">
        <f>IFERROR(X289/J289,"0")</f>
        <v>0.23076923076923073</v>
      </c>
      <c r="BP289" s="78">
        <f>IFERROR(Y289/J289,"0")</f>
        <v>0.23076923076923073</v>
      </c>
    </row>
    <row r="290" spans="1:68" x14ac:dyDescent="0.2">
      <c r="A290" s="357"/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58"/>
      <c r="P290" s="352" t="s">
        <v>72</v>
      </c>
      <c r="Q290" s="353"/>
      <c r="R290" s="353"/>
      <c r="S290" s="353"/>
      <c r="T290" s="353"/>
      <c r="U290" s="353"/>
      <c r="V290" s="354"/>
      <c r="W290" s="40" t="s">
        <v>69</v>
      </c>
      <c r="X290" s="41">
        <f>IFERROR(SUM(X289:X289),"0")</f>
        <v>53.999999999999993</v>
      </c>
      <c r="Y290" s="41">
        <f>IFERROR(SUM(Y289:Y289),"0")</f>
        <v>53.999999999999993</v>
      </c>
      <c r="Z290" s="41">
        <f>IFERROR(IF(Z289="",0,Z289),"0")</f>
        <v>0.27107999999999999</v>
      </c>
      <c r="AA290" s="64"/>
      <c r="AB290" s="64"/>
      <c r="AC290" s="64"/>
    </row>
    <row r="291" spans="1:68" x14ac:dyDescent="0.2">
      <c r="A291" s="347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58"/>
      <c r="P291" s="352" t="s">
        <v>72</v>
      </c>
      <c r="Q291" s="353"/>
      <c r="R291" s="353"/>
      <c r="S291" s="353"/>
      <c r="T291" s="353"/>
      <c r="U291" s="353"/>
      <c r="V291" s="354"/>
      <c r="W291" s="40" t="s">
        <v>73</v>
      </c>
      <c r="X291" s="41">
        <f>IFERROR(SUMPRODUCT(X289:X289*H289:H289),"0")</f>
        <v>97.199999999999989</v>
      </c>
      <c r="Y291" s="41">
        <f>IFERROR(SUMPRODUCT(Y289:Y289*H289:H289),"0")</f>
        <v>97.199999999999989</v>
      </c>
      <c r="Z291" s="40"/>
      <c r="AA291" s="64"/>
      <c r="AB291" s="64"/>
      <c r="AC291" s="64"/>
    </row>
    <row r="292" spans="1:68" ht="14.25" customHeight="1" x14ac:dyDescent="0.25">
      <c r="A292" s="346" t="s">
        <v>76</v>
      </c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47"/>
      <c r="P292" s="347"/>
      <c r="Q292" s="347"/>
      <c r="R292" s="347"/>
      <c r="S292" s="347"/>
      <c r="T292" s="347"/>
      <c r="U292" s="347"/>
      <c r="V292" s="347"/>
      <c r="W292" s="347"/>
      <c r="X292" s="347"/>
      <c r="Y292" s="347"/>
      <c r="Z292" s="347"/>
      <c r="AA292" s="63"/>
      <c r="AB292" s="63"/>
      <c r="AC292" s="63"/>
    </row>
    <row r="293" spans="1:68" ht="27" customHeight="1" x14ac:dyDescent="0.25">
      <c r="A293" s="60" t="s">
        <v>404</v>
      </c>
      <c r="B293" s="60" t="s">
        <v>405</v>
      </c>
      <c r="C293" s="34">
        <v>4301132080</v>
      </c>
      <c r="D293" s="344">
        <v>4640242180397</v>
      </c>
      <c r="E293" s="345"/>
      <c r="F293" s="59">
        <v>1</v>
      </c>
      <c r="G293" s="35">
        <v>6</v>
      </c>
      <c r="H293" s="59">
        <v>6</v>
      </c>
      <c r="I293" s="59">
        <v>6.26</v>
      </c>
      <c r="J293" s="35">
        <v>84</v>
      </c>
      <c r="K293" s="35" t="s">
        <v>66</v>
      </c>
      <c r="L293" s="35" t="s">
        <v>67</v>
      </c>
      <c r="M293" s="36" t="s">
        <v>68</v>
      </c>
      <c r="N293" s="36"/>
      <c r="O293" s="35">
        <v>180</v>
      </c>
      <c r="P293" s="54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3" s="341"/>
      <c r="R293" s="341"/>
      <c r="S293" s="341"/>
      <c r="T293" s="342"/>
      <c r="U293" s="37"/>
      <c r="V293" s="37"/>
      <c r="W293" s="38" t="s">
        <v>69</v>
      </c>
      <c r="X293" s="56">
        <v>132</v>
      </c>
      <c r="Y293" s="53">
        <f>IFERROR(IF(X293="","",X293),"")</f>
        <v>132</v>
      </c>
      <c r="Z293" s="39">
        <f>IFERROR(IF(X293="","",X293*0.0155),"")</f>
        <v>2.0459999999999998</v>
      </c>
      <c r="AA293" s="65"/>
      <c r="AB293" s="66"/>
      <c r="AC293" s="290" t="s">
        <v>406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826.31999999999994</v>
      </c>
      <c r="BN293" s="78">
        <f>IFERROR(Y293*I293,"0")</f>
        <v>826.31999999999994</v>
      </c>
      <c r="BO293" s="78">
        <f>IFERROR(X293/J293,"0")</f>
        <v>1.5714285714285714</v>
      </c>
      <c r="BP293" s="78">
        <f>IFERROR(Y293/J293,"0")</f>
        <v>1.5714285714285714</v>
      </c>
    </row>
    <row r="294" spans="1:68" ht="27" customHeight="1" x14ac:dyDescent="0.25">
      <c r="A294" s="60" t="s">
        <v>407</v>
      </c>
      <c r="B294" s="60" t="s">
        <v>408</v>
      </c>
      <c r="C294" s="34">
        <v>4301132104</v>
      </c>
      <c r="D294" s="344">
        <v>4640242181219</v>
      </c>
      <c r="E294" s="345"/>
      <c r="F294" s="59">
        <v>0.3</v>
      </c>
      <c r="G294" s="35">
        <v>9</v>
      </c>
      <c r="H294" s="59">
        <v>2.7</v>
      </c>
      <c r="I294" s="59">
        <v>2.8450000000000002</v>
      </c>
      <c r="J294" s="35">
        <v>234</v>
      </c>
      <c r="K294" s="35" t="s">
        <v>141</v>
      </c>
      <c r="L294" s="35" t="s">
        <v>67</v>
      </c>
      <c r="M294" s="36" t="s">
        <v>68</v>
      </c>
      <c r="N294" s="36"/>
      <c r="O294" s="35">
        <v>180</v>
      </c>
      <c r="P294" s="549" t="s">
        <v>409</v>
      </c>
      <c r="Q294" s="341"/>
      <c r="R294" s="341"/>
      <c r="S294" s="341"/>
      <c r="T294" s="342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IFERROR(IF(X294="","",X294*0.00502),"")</f>
        <v>0</v>
      </c>
      <c r="AA294" s="65"/>
      <c r="AB294" s="66"/>
      <c r="AC294" s="292" t="s">
        <v>406</v>
      </c>
      <c r="AG294" s="78"/>
      <c r="AJ294" s="82" t="s">
        <v>71</v>
      </c>
      <c r="AK294" s="82">
        <v>1</v>
      </c>
      <c r="BB294" s="293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x14ac:dyDescent="0.2">
      <c r="A295" s="35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8"/>
      <c r="P295" s="352" t="s">
        <v>72</v>
      </c>
      <c r="Q295" s="353"/>
      <c r="R295" s="353"/>
      <c r="S295" s="353"/>
      <c r="T295" s="353"/>
      <c r="U295" s="353"/>
      <c r="V295" s="354"/>
      <c r="W295" s="40" t="s">
        <v>69</v>
      </c>
      <c r="X295" s="41">
        <f>IFERROR(SUM(X293:X294),"0")</f>
        <v>132</v>
      </c>
      <c r="Y295" s="41">
        <f>IFERROR(SUM(Y293:Y294),"0")</f>
        <v>132</v>
      </c>
      <c r="Z295" s="41">
        <f>IFERROR(IF(Z293="",0,Z293),"0")+IFERROR(IF(Z294="",0,Z294),"0")</f>
        <v>2.0459999999999998</v>
      </c>
      <c r="AA295" s="64"/>
      <c r="AB295" s="64"/>
      <c r="AC295" s="64"/>
    </row>
    <row r="296" spans="1:68" x14ac:dyDescent="0.2">
      <c r="A296" s="347"/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58"/>
      <c r="P296" s="352" t="s">
        <v>72</v>
      </c>
      <c r="Q296" s="353"/>
      <c r="R296" s="353"/>
      <c r="S296" s="353"/>
      <c r="T296" s="353"/>
      <c r="U296" s="353"/>
      <c r="V296" s="354"/>
      <c r="W296" s="40" t="s">
        <v>73</v>
      </c>
      <c r="X296" s="41">
        <f>IFERROR(SUMPRODUCT(X293:X294*H293:H294),"0")</f>
        <v>792</v>
      </c>
      <c r="Y296" s="41">
        <f>IFERROR(SUMPRODUCT(Y293:Y294*H293:H294),"0")</f>
        <v>792</v>
      </c>
      <c r="Z296" s="40"/>
      <c r="AA296" s="64"/>
      <c r="AB296" s="64"/>
      <c r="AC296" s="64"/>
    </row>
    <row r="297" spans="1:68" ht="14.25" customHeight="1" x14ac:dyDescent="0.25">
      <c r="A297" s="346" t="s">
        <v>124</v>
      </c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47"/>
      <c r="P297" s="347"/>
      <c r="Q297" s="347"/>
      <c r="R297" s="347"/>
      <c r="S297" s="347"/>
      <c r="T297" s="347"/>
      <c r="U297" s="347"/>
      <c r="V297" s="347"/>
      <c r="W297" s="347"/>
      <c r="X297" s="347"/>
      <c r="Y297" s="347"/>
      <c r="Z297" s="347"/>
      <c r="AA297" s="63"/>
      <c r="AB297" s="63"/>
      <c r="AC297" s="63"/>
    </row>
    <row r="298" spans="1:68" ht="27" customHeight="1" x14ac:dyDescent="0.25">
      <c r="A298" s="60" t="s">
        <v>410</v>
      </c>
      <c r="B298" s="60" t="s">
        <v>411</v>
      </c>
      <c r="C298" s="34">
        <v>4301136051</v>
      </c>
      <c r="D298" s="344">
        <v>4640242180304</v>
      </c>
      <c r="E298" s="345"/>
      <c r="F298" s="59">
        <v>2.7</v>
      </c>
      <c r="G298" s="35">
        <v>1</v>
      </c>
      <c r="H298" s="59">
        <v>2.7</v>
      </c>
      <c r="I298" s="59">
        <v>2.8906000000000001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27" t="s">
        <v>412</v>
      </c>
      <c r="Q298" s="341"/>
      <c r="R298" s="341"/>
      <c r="S298" s="341"/>
      <c r="T298" s="342"/>
      <c r="U298" s="37"/>
      <c r="V298" s="37"/>
      <c r="W298" s="38" t="s">
        <v>69</v>
      </c>
      <c r="X298" s="56">
        <v>98</v>
      </c>
      <c r="Y298" s="53">
        <f>IFERROR(IF(X298="","",X298),"")</f>
        <v>98</v>
      </c>
      <c r="Z298" s="39">
        <f>IFERROR(IF(X298="","",X298*0.00936),"")</f>
        <v>0.91727999999999998</v>
      </c>
      <c r="AA298" s="65"/>
      <c r="AB298" s="66"/>
      <c r="AC298" s="294" t="s">
        <v>413</v>
      </c>
      <c r="AG298" s="78"/>
      <c r="AJ298" s="82" t="s">
        <v>71</v>
      </c>
      <c r="AK298" s="82">
        <v>1</v>
      </c>
      <c r="BB298" s="295" t="s">
        <v>81</v>
      </c>
      <c r="BM298" s="78">
        <f>IFERROR(X298*I298,"0")</f>
        <v>283.27879999999999</v>
      </c>
      <c r="BN298" s="78">
        <f>IFERROR(Y298*I298,"0")</f>
        <v>283.27879999999999</v>
      </c>
      <c r="BO298" s="78">
        <f>IFERROR(X298/J298,"0")</f>
        <v>0.77777777777777779</v>
      </c>
      <c r="BP298" s="78">
        <f>IFERROR(Y298/J298,"0")</f>
        <v>0.77777777777777779</v>
      </c>
    </row>
    <row r="299" spans="1:68" ht="27" customHeight="1" x14ac:dyDescent="0.25">
      <c r="A299" s="60" t="s">
        <v>414</v>
      </c>
      <c r="B299" s="60" t="s">
        <v>415</v>
      </c>
      <c r="C299" s="34">
        <v>4301136053</v>
      </c>
      <c r="D299" s="344">
        <v>4640242180236</v>
      </c>
      <c r="E299" s="345"/>
      <c r="F299" s="59">
        <v>5</v>
      </c>
      <c r="G299" s="35">
        <v>1</v>
      </c>
      <c r="H299" s="59">
        <v>5</v>
      </c>
      <c r="I299" s="59">
        <v>5.2350000000000003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7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9" s="341"/>
      <c r="R299" s="341"/>
      <c r="S299" s="341"/>
      <c r="T299" s="342"/>
      <c r="U299" s="37"/>
      <c r="V299" s="37"/>
      <c r="W299" s="38" t="s">
        <v>69</v>
      </c>
      <c r="X299" s="56">
        <v>48</v>
      </c>
      <c r="Y299" s="53">
        <f>IFERROR(IF(X299="","",X299),"")</f>
        <v>48</v>
      </c>
      <c r="Z299" s="39">
        <f>IFERROR(IF(X299="","",X299*0.0155),"")</f>
        <v>0.74399999999999999</v>
      </c>
      <c r="AA299" s="65"/>
      <c r="AB299" s="66"/>
      <c r="AC299" s="296" t="s">
        <v>413</v>
      </c>
      <c r="AG299" s="78"/>
      <c r="AJ299" s="82" t="s">
        <v>71</v>
      </c>
      <c r="AK299" s="82">
        <v>1</v>
      </c>
      <c r="BB299" s="297" t="s">
        <v>81</v>
      </c>
      <c r="BM299" s="78">
        <f>IFERROR(X299*I299,"0")</f>
        <v>251.28000000000003</v>
      </c>
      <c r="BN299" s="78">
        <f>IFERROR(Y299*I299,"0")</f>
        <v>251.28000000000003</v>
      </c>
      <c r="BO299" s="78">
        <f>IFERROR(X299/J299,"0")</f>
        <v>0.5714285714285714</v>
      </c>
      <c r="BP299" s="78">
        <f>IFERROR(Y299/J299,"0")</f>
        <v>0.5714285714285714</v>
      </c>
    </row>
    <row r="300" spans="1:68" ht="27" customHeight="1" x14ac:dyDescent="0.25">
      <c r="A300" s="60" t="s">
        <v>416</v>
      </c>
      <c r="B300" s="60" t="s">
        <v>417</v>
      </c>
      <c r="C300" s="34">
        <v>4301136052</v>
      </c>
      <c r="D300" s="344">
        <v>4640242180410</v>
      </c>
      <c r="E300" s="345"/>
      <c r="F300" s="59">
        <v>2.2400000000000002</v>
      </c>
      <c r="G300" s="35">
        <v>1</v>
      </c>
      <c r="H300" s="59">
        <v>2.2400000000000002</v>
      </c>
      <c r="I300" s="59">
        <v>2.4319999999999999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341"/>
      <c r="R300" s="341"/>
      <c r="S300" s="341"/>
      <c r="T300" s="342"/>
      <c r="U300" s="37"/>
      <c r="V300" s="37"/>
      <c r="W300" s="38" t="s">
        <v>69</v>
      </c>
      <c r="X300" s="56">
        <v>0</v>
      </c>
      <c r="Y300" s="53">
        <f>IFERROR(IF(X300="","",X300),"")</f>
        <v>0</v>
      </c>
      <c r="Z300" s="39">
        <f>IFERROR(IF(X300="","",X300*0.00936),"")</f>
        <v>0</v>
      </c>
      <c r="AA300" s="65"/>
      <c r="AB300" s="66"/>
      <c r="AC300" s="298" t="s">
        <v>413</v>
      </c>
      <c r="AG300" s="78"/>
      <c r="AJ300" s="82" t="s">
        <v>71</v>
      </c>
      <c r="AK300" s="82">
        <v>1</v>
      </c>
      <c r="BB300" s="299" t="s">
        <v>81</v>
      </c>
      <c r="BM300" s="78">
        <f>IFERROR(X300*I300,"0")</f>
        <v>0</v>
      </c>
      <c r="BN300" s="78">
        <f>IFERROR(Y300*I300,"0")</f>
        <v>0</v>
      </c>
      <c r="BO300" s="78">
        <f>IFERROR(X300/J300,"0")</f>
        <v>0</v>
      </c>
      <c r="BP300" s="78">
        <f>IFERROR(Y300/J300,"0")</f>
        <v>0</v>
      </c>
    </row>
    <row r="301" spans="1:68" x14ac:dyDescent="0.2">
      <c r="A301" s="35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58"/>
      <c r="P301" s="352" t="s">
        <v>72</v>
      </c>
      <c r="Q301" s="353"/>
      <c r="R301" s="353"/>
      <c r="S301" s="353"/>
      <c r="T301" s="353"/>
      <c r="U301" s="353"/>
      <c r="V301" s="354"/>
      <c r="W301" s="40" t="s">
        <v>69</v>
      </c>
      <c r="X301" s="41">
        <f>IFERROR(SUM(X298:X300),"0")</f>
        <v>146</v>
      </c>
      <c r="Y301" s="41">
        <f>IFERROR(SUM(Y298:Y300),"0")</f>
        <v>146</v>
      </c>
      <c r="Z301" s="41">
        <f>IFERROR(IF(Z298="",0,Z298),"0")+IFERROR(IF(Z299="",0,Z299),"0")+IFERROR(IF(Z300="",0,Z300),"0")</f>
        <v>1.6612800000000001</v>
      </c>
      <c r="AA301" s="64"/>
      <c r="AB301" s="64"/>
      <c r="AC301" s="64"/>
    </row>
    <row r="302" spans="1:68" x14ac:dyDescent="0.2">
      <c r="A302" s="347"/>
      <c r="B302" s="347"/>
      <c r="C302" s="347"/>
      <c r="D302" s="347"/>
      <c r="E302" s="347"/>
      <c r="F302" s="347"/>
      <c r="G302" s="347"/>
      <c r="H302" s="347"/>
      <c r="I302" s="347"/>
      <c r="J302" s="347"/>
      <c r="K302" s="347"/>
      <c r="L302" s="347"/>
      <c r="M302" s="347"/>
      <c r="N302" s="347"/>
      <c r="O302" s="358"/>
      <c r="P302" s="352" t="s">
        <v>72</v>
      </c>
      <c r="Q302" s="353"/>
      <c r="R302" s="353"/>
      <c r="S302" s="353"/>
      <c r="T302" s="353"/>
      <c r="U302" s="353"/>
      <c r="V302" s="354"/>
      <c r="W302" s="40" t="s">
        <v>73</v>
      </c>
      <c r="X302" s="41">
        <f>IFERROR(SUMPRODUCT(X298:X300*H298:H300),"0")</f>
        <v>504.6</v>
      </c>
      <c r="Y302" s="41">
        <f>IFERROR(SUMPRODUCT(Y298:Y300*H298:H300),"0")</f>
        <v>504.6</v>
      </c>
      <c r="Z302" s="40"/>
      <c r="AA302" s="64"/>
      <c r="AB302" s="64"/>
      <c r="AC302" s="64"/>
    </row>
    <row r="303" spans="1:68" ht="14.25" customHeight="1" x14ac:dyDescent="0.25">
      <c r="A303" s="346" t="s">
        <v>130</v>
      </c>
      <c r="B303" s="347"/>
      <c r="C303" s="347"/>
      <c r="D303" s="347"/>
      <c r="E303" s="347"/>
      <c r="F303" s="347"/>
      <c r="G303" s="347"/>
      <c r="H303" s="347"/>
      <c r="I303" s="347"/>
      <c r="J303" s="347"/>
      <c r="K303" s="347"/>
      <c r="L303" s="347"/>
      <c r="M303" s="347"/>
      <c r="N303" s="347"/>
      <c r="O303" s="347"/>
      <c r="P303" s="347"/>
      <c r="Q303" s="347"/>
      <c r="R303" s="347"/>
      <c r="S303" s="347"/>
      <c r="T303" s="347"/>
      <c r="U303" s="347"/>
      <c r="V303" s="347"/>
      <c r="W303" s="347"/>
      <c r="X303" s="347"/>
      <c r="Y303" s="347"/>
      <c r="Z303" s="347"/>
      <c r="AA303" s="63"/>
      <c r="AB303" s="63"/>
      <c r="AC303" s="63"/>
    </row>
    <row r="304" spans="1:68" ht="37.5" customHeight="1" x14ac:dyDescent="0.25">
      <c r="A304" s="60" t="s">
        <v>418</v>
      </c>
      <c r="B304" s="60" t="s">
        <v>419</v>
      </c>
      <c r="C304" s="34">
        <v>4301135504</v>
      </c>
      <c r="D304" s="344">
        <v>4640242181554</v>
      </c>
      <c r="E304" s="345"/>
      <c r="F304" s="59">
        <v>3</v>
      </c>
      <c r="G304" s="35">
        <v>1</v>
      </c>
      <c r="H304" s="59">
        <v>3</v>
      </c>
      <c r="I304" s="59">
        <v>3.1920000000000002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72" t="s">
        <v>420</v>
      </c>
      <c r="Q304" s="341"/>
      <c r="R304" s="341"/>
      <c r="S304" s="341"/>
      <c r="T304" s="342"/>
      <c r="U304" s="37"/>
      <c r="V304" s="37"/>
      <c r="W304" s="38" t="s">
        <v>69</v>
      </c>
      <c r="X304" s="56">
        <v>0</v>
      </c>
      <c r="Y304" s="53">
        <f t="shared" ref="Y304:Y322" si="24">IFERROR(IF(X304="","",X304),"")</f>
        <v>0</v>
      </c>
      <c r="Z304" s="39">
        <f>IFERROR(IF(X304="","",X304*0.00936),"")</f>
        <v>0</v>
      </c>
      <c r="AA304" s="65"/>
      <c r="AB304" s="66"/>
      <c r="AC304" s="300" t="s">
        <v>421</v>
      </c>
      <c r="AG304" s="78"/>
      <c r="AJ304" s="82" t="s">
        <v>71</v>
      </c>
      <c r="AK304" s="82">
        <v>1</v>
      </c>
      <c r="BB304" s="301" t="s">
        <v>81</v>
      </c>
      <c r="BM304" s="78">
        <f t="shared" ref="BM304:BM322" si="25">IFERROR(X304*I304,"0")</f>
        <v>0</v>
      </c>
      <c r="BN304" s="78">
        <f t="shared" ref="BN304:BN322" si="26">IFERROR(Y304*I304,"0")</f>
        <v>0</v>
      </c>
      <c r="BO304" s="78">
        <f t="shared" ref="BO304:BO322" si="27">IFERROR(X304/J304,"0")</f>
        <v>0</v>
      </c>
      <c r="BP304" s="78">
        <f t="shared" ref="BP304:BP322" si="28">IFERROR(Y304/J304,"0")</f>
        <v>0</v>
      </c>
    </row>
    <row r="305" spans="1:68" ht="27" customHeight="1" x14ac:dyDescent="0.25">
      <c r="A305" s="60" t="s">
        <v>422</v>
      </c>
      <c r="B305" s="60" t="s">
        <v>423</v>
      </c>
      <c r="C305" s="34">
        <v>4301135518</v>
      </c>
      <c r="D305" s="344">
        <v>4640242181561</v>
      </c>
      <c r="E305" s="345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5" t="s">
        <v>424</v>
      </c>
      <c r="Q305" s="341"/>
      <c r="R305" s="341"/>
      <c r="S305" s="341"/>
      <c r="T305" s="342"/>
      <c r="U305" s="37"/>
      <c r="V305" s="37"/>
      <c r="W305" s="38" t="s">
        <v>69</v>
      </c>
      <c r="X305" s="56">
        <v>70</v>
      </c>
      <c r="Y305" s="53">
        <f t="shared" si="24"/>
        <v>70</v>
      </c>
      <c r="Z305" s="39">
        <f>IFERROR(IF(X305="","",X305*0.00936),"")</f>
        <v>0.6552</v>
      </c>
      <c r="AA305" s="65"/>
      <c r="AB305" s="66"/>
      <c r="AC305" s="302" t="s">
        <v>425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272.44</v>
      </c>
      <c r="BN305" s="78">
        <f t="shared" si="26"/>
        <v>272.44</v>
      </c>
      <c r="BO305" s="78">
        <f t="shared" si="27"/>
        <v>0.55555555555555558</v>
      </c>
      <c r="BP305" s="78">
        <f t="shared" si="28"/>
        <v>0.55555555555555558</v>
      </c>
    </row>
    <row r="306" spans="1:68" ht="27" customHeight="1" x14ac:dyDescent="0.25">
      <c r="A306" s="60" t="s">
        <v>426</v>
      </c>
      <c r="B306" s="60" t="s">
        <v>427</v>
      </c>
      <c r="C306" s="34">
        <v>4301135374</v>
      </c>
      <c r="D306" s="344">
        <v>4640242181424</v>
      </c>
      <c r="E306" s="345"/>
      <c r="F306" s="59">
        <v>5.5</v>
      </c>
      <c r="G306" s="35">
        <v>1</v>
      </c>
      <c r="H306" s="59">
        <v>5.5</v>
      </c>
      <c r="I306" s="59">
        <v>5.7350000000000003</v>
      </c>
      <c r="J306" s="35">
        <v>84</v>
      </c>
      <c r="K306" s="35" t="s">
        <v>66</v>
      </c>
      <c r="L306" s="35" t="s">
        <v>67</v>
      </c>
      <c r="M306" s="36" t="s">
        <v>68</v>
      </c>
      <c r="N306" s="36"/>
      <c r="O306" s="35">
        <v>180</v>
      </c>
      <c r="P306" s="47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6" s="341"/>
      <c r="R306" s="341"/>
      <c r="S306" s="341"/>
      <c r="T306" s="342"/>
      <c r="U306" s="37"/>
      <c r="V306" s="37"/>
      <c r="W306" s="38" t="s">
        <v>69</v>
      </c>
      <c r="X306" s="56">
        <v>24</v>
      </c>
      <c r="Y306" s="53">
        <f t="shared" si="24"/>
        <v>24</v>
      </c>
      <c r="Z306" s="39">
        <f>IFERROR(IF(X306="","",X306*0.0155),"")</f>
        <v>0.372</v>
      </c>
      <c r="AA306" s="65"/>
      <c r="AB306" s="66"/>
      <c r="AC306" s="304" t="s">
        <v>421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137.64000000000001</v>
      </c>
      <c r="BN306" s="78">
        <f t="shared" si="26"/>
        <v>137.64000000000001</v>
      </c>
      <c r="BO306" s="78">
        <f t="shared" si="27"/>
        <v>0.2857142857142857</v>
      </c>
      <c r="BP306" s="78">
        <f t="shared" si="28"/>
        <v>0.2857142857142857</v>
      </c>
    </row>
    <row r="307" spans="1:68" ht="27" customHeight="1" x14ac:dyDescent="0.25">
      <c r="A307" s="60" t="s">
        <v>428</v>
      </c>
      <c r="B307" s="60" t="s">
        <v>429</v>
      </c>
      <c r="C307" s="34">
        <v>4301135320</v>
      </c>
      <c r="D307" s="344">
        <v>4640242181592</v>
      </c>
      <c r="E307" s="345"/>
      <c r="F307" s="59">
        <v>3.5</v>
      </c>
      <c r="G307" s="35">
        <v>1</v>
      </c>
      <c r="H307" s="59">
        <v>3.5</v>
      </c>
      <c r="I307" s="59">
        <v>3.6850000000000001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9" t="s">
        <v>430</v>
      </c>
      <c r="Q307" s="341"/>
      <c r="R307" s="341"/>
      <c r="S307" s="341"/>
      <c r="T307" s="342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ref="Z307:Z315" si="29">IFERROR(IF(X307="","",X307*0.00936),"")</f>
        <v>0</v>
      </c>
      <c r="AA307" s="65"/>
      <c r="AB307" s="66"/>
      <c r="AC307" s="306" t="s">
        <v>431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customHeight="1" x14ac:dyDescent="0.25">
      <c r="A308" s="60" t="s">
        <v>432</v>
      </c>
      <c r="B308" s="60" t="s">
        <v>433</v>
      </c>
      <c r="C308" s="34">
        <v>4301135552</v>
      </c>
      <c r="D308" s="344">
        <v>4640242181431</v>
      </c>
      <c r="E308" s="345"/>
      <c r="F308" s="59">
        <v>3.5</v>
      </c>
      <c r="G308" s="35">
        <v>1</v>
      </c>
      <c r="H308" s="59">
        <v>3.5</v>
      </c>
      <c r="I308" s="59">
        <v>3.6920000000000002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9" t="s">
        <v>434</v>
      </c>
      <c r="Q308" s="341"/>
      <c r="R308" s="341"/>
      <c r="S308" s="341"/>
      <c r="T308" s="342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435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436</v>
      </c>
      <c r="B309" s="60" t="s">
        <v>437</v>
      </c>
      <c r="C309" s="34">
        <v>4301135405</v>
      </c>
      <c r="D309" s="344">
        <v>4640242181523</v>
      </c>
      <c r="E309" s="345"/>
      <c r="F309" s="59">
        <v>3</v>
      </c>
      <c r="G309" s="35">
        <v>1</v>
      </c>
      <c r="H309" s="59">
        <v>3</v>
      </c>
      <c r="I309" s="59">
        <v>3.1920000000000002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6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9" s="341"/>
      <c r="R309" s="341"/>
      <c r="S309" s="341"/>
      <c r="T309" s="342"/>
      <c r="U309" s="37"/>
      <c r="V309" s="37"/>
      <c r="W309" s="38" t="s">
        <v>69</v>
      </c>
      <c r="X309" s="56">
        <v>14</v>
      </c>
      <c r="Y309" s="53">
        <f t="shared" si="24"/>
        <v>14</v>
      </c>
      <c r="Z309" s="39">
        <f t="shared" si="29"/>
        <v>0.13103999999999999</v>
      </c>
      <c r="AA309" s="65"/>
      <c r="AB309" s="66"/>
      <c r="AC309" s="310" t="s">
        <v>425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44.688000000000002</v>
      </c>
      <c r="BN309" s="78">
        <f t="shared" si="26"/>
        <v>44.688000000000002</v>
      </c>
      <c r="BO309" s="78">
        <f t="shared" si="27"/>
        <v>0.1111111111111111</v>
      </c>
      <c r="BP309" s="78">
        <f t="shared" si="28"/>
        <v>0.1111111111111111</v>
      </c>
    </row>
    <row r="310" spans="1:68" ht="37.5" customHeight="1" x14ac:dyDescent="0.25">
      <c r="A310" s="60" t="s">
        <v>438</v>
      </c>
      <c r="B310" s="60" t="s">
        <v>439</v>
      </c>
      <c r="C310" s="34">
        <v>4301135404</v>
      </c>
      <c r="D310" s="344">
        <v>4640242181516</v>
      </c>
      <c r="E310" s="345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47" t="s">
        <v>440</v>
      </c>
      <c r="Q310" s="341"/>
      <c r="R310" s="341"/>
      <c r="S310" s="341"/>
      <c r="T310" s="342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435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441</v>
      </c>
      <c r="B311" s="60" t="s">
        <v>442</v>
      </c>
      <c r="C311" s="34">
        <v>4301135375</v>
      </c>
      <c r="D311" s="344">
        <v>4640242181486</v>
      </c>
      <c r="E311" s="345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1" s="341"/>
      <c r="R311" s="341"/>
      <c r="S311" s="341"/>
      <c r="T311" s="342"/>
      <c r="U311" s="37"/>
      <c r="V311" s="37"/>
      <c r="W311" s="38" t="s">
        <v>69</v>
      </c>
      <c r="X311" s="56">
        <v>140</v>
      </c>
      <c r="Y311" s="53">
        <f t="shared" si="24"/>
        <v>140</v>
      </c>
      <c r="Z311" s="39">
        <f t="shared" si="29"/>
        <v>1.3104</v>
      </c>
      <c r="AA311" s="65"/>
      <c r="AB311" s="66"/>
      <c r="AC311" s="314" t="s">
        <v>421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544.88</v>
      </c>
      <c r="BN311" s="78">
        <f t="shared" si="26"/>
        <v>544.88</v>
      </c>
      <c r="BO311" s="78">
        <f t="shared" si="27"/>
        <v>1.1111111111111112</v>
      </c>
      <c r="BP311" s="78">
        <f t="shared" si="28"/>
        <v>1.1111111111111112</v>
      </c>
    </row>
    <row r="312" spans="1:68" ht="37.5" customHeight="1" x14ac:dyDescent="0.25">
      <c r="A312" s="60" t="s">
        <v>443</v>
      </c>
      <c r="B312" s="60" t="s">
        <v>444</v>
      </c>
      <c r="C312" s="34">
        <v>4301135402</v>
      </c>
      <c r="D312" s="344">
        <v>4640242181493</v>
      </c>
      <c r="E312" s="345"/>
      <c r="F312" s="59">
        <v>3.7</v>
      </c>
      <c r="G312" s="35">
        <v>1</v>
      </c>
      <c r="H312" s="59">
        <v>3.7</v>
      </c>
      <c r="I312" s="59">
        <v>3.8919999999999999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415" t="s">
        <v>445</v>
      </c>
      <c r="Q312" s="341"/>
      <c r="R312" s="341"/>
      <c r="S312" s="341"/>
      <c r="T312" s="342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16" t="s">
        <v>421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37.5" customHeight="1" x14ac:dyDescent="0.25">
      <c r="A313" s="60" t="s">
        <v>446</v>
      </c>
      <c r="B313" s="60" t="s">
        <v>447</v>
      </c>
      <c r="C313" s="34">
        <v>4301135403</v>
      </c>
      <c r="D313" s="344">
        <v>4640242181509</v>
      </c>
      <c r="E313" s="345"/>
      <c r="F313" s="59">
        <v>3.7</v>
      </c>
      <c r="G313" s="35">
        <v>1</v>
      </c>
      <c r="H313" s="59">
        <v>3.7</v>
      </c>
      <c r="I313" s="59">
        <v>3.8919999999999999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5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3" s="341"/>
      <c r="R313" s="341"/>
      <c r="S313" s="341"/>
      <c r="T313" s="342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18" t="s">
        <v>421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448</v>
      </c>
      <c r="B314" s="60" t="s">
        <v>449</v>
      </c>
      <c r="C314" s="34">
        <v>4301135304</v>
      </c>
      <c r="D314" s="344">
        <v>4640242181240</v>
      </c>
      <c r="E314" s="345"/>
      <c r="F314" s="59">
        <v>0.3</v>
      </c>
      <c r="G314" s="35">
        <v>9</v>
      </c>
      <c r="H314" s="59">
        <v>2.7</v>
      </c>
      <c r="I314" s="59">
        <v>2.88</v>
      </c>
      <c r="J314" s="35">
        <v>126</v>
      </c>
      <c r="K314" s="35" t="s">
        <v>79</v>
      </c>
      <c r="L314" s="35" t="s">
        <v>67</v>
      </c>
      <c r="M314" s="36" t="s">
        <v>68</v>
      </c>
      <c r="N314" s="36"/>
      <c r="O314" s="35">
        <v>180</v>
      </c>
      <c r="P314" s="500" t="s">
        <v>450</v>
      </c>
      <c r="Q314" s="341"/>
      <c r="R314" s="341"/>
      <c r="S314" s="341"/>
      <c r="T314" s="342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 t="shared" si="29"/>
        <v>0</v>
      </c>
      <c r="AA314" s="65"/>
      <c r="AB314" s="66"/>
      <c r="AC314" s="320" t="s">
        <v>421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451</v>
      </c>
      <c r="B315" s="60" t="s">
        <v>452</v>
      </c>
      <c r="C315" s="34">
        <v>4301135610</v>
      </c>
      <c r="D315" s="344">
        <v>4640242181318</v>
      </c>
      <c r="E315" s="345"/>
      <c r="F315" s="59">
        <v>0.3</v>
      </c>
      <c r="G315" s="35">
        <v>9</v>
      </c>
      <c r="H315" s="59">
        <v>2.7</v>
      </c>
      <c r="I315" s="59">
        <v>2.988</v>
      </c>
      <c r="J315" s="35">
        <v>126</v>
      </c>
      <c r="K315" s="35" t="s">
        <v>79</v>
      </c>
      <c r="L315" s="35" t="s">
        <v>67</v>
      </c>
      <c r="M315" s="36" t="s">
        <v>68</v>
      </c>
      <c r="N315" s="36"/>
      <c r="O315" s="35">
        <v>180</v>
      </c>
      <c r="P315" s="340" t="s">
        <v>453</v>
      </c>
      <c r="Q315" s="341"/>
      <c r="R315" s="341"/>
      <c r="S315" s="341"/>
      <c r="T315" s="342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 t="shared" si="29"/>
        <v>0</v>
      </c>
      <c r="AA315" s="65"/>
      <c r="AB315" s="66"/>
      <c r="AC315" s="322" t="s">
        <v>425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454</v>
      </c>
      <c r="B316" s="60" t="s">
        <v>455</v>
      </c>
      <c r="C316" s="34">
        <v>4301135306</v>
      </c>
      <c r="D316" s="344">
        <v>4640242181387</v>
      </c>
      <c r="E316" s="345"/>
      <c r="F316" s="59">
        <v>0.3</v>
      </c>
      <c r="G316" s="35">
        <v>9</v>
      </c>
      <c r="H316" s="59">
        <v>2.7</v>
      </c>
      <c r="I316" s="59">
        <v>2.8450000000000002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3" t="s">
        <v>456</v>
      </c>
      <c r="Q316" s="341"/>
      <c r="R316" s="341"/>
      <c r="S316" s="341"/>
      <c r="T316" s="342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421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457</v>
      </c>
      <c r="B317" s="60" t="s">
        <v>458</v>
      </c>
      <c r="C317" s="34">
        <v>4301135305</v>
      </c>
      <c r="D317" s="344">
        <v>4640242181394</v>
      </c>
      <c r="E317" s="345"/>
      <c r="F317" s="59">
        <v>0.3</v>
      </c>
      <c r="G317" s="35">
        <v>9</v>
      </c>
      <c r="H317" s="59">
        <v>2.7</v>
      </c>
      <c r="I317" s="59">
        <v>2.8450000000000002</v>
      </c>
      <c r="J317" s="35">
        <v>234</v>
      </c>
      <c r="K317" s="35" t="s">
        <v>141</v>
      </c>
      <c r="L317" s="35" t="s">
        <v>67</v>
      </c>
      <c r="M317" s="36" t="s">
        <v>68</v>
      </c>
      <c r="N317" s="36"/>
      <c r="O317" s="35">
        <v>180</v>
      </c>
      <c r="P317" s="538" t="s">
        <v>459</v>
      </c>
      <c r="Q317" s="341"/>
      <c r="R317" s="341"/>
      <c r="S317" s="341"/>
      <c r="T317" s="342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26" t="s">
        <v>421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460</v>
      </c>
      <c r="B318" s="60" t="s">
        <v>461</v>
      </c>
      <c r="C318" s="34">
        <v>4301135309</v>
      </c>
      <c r="D318" s="344">
        <v>4640242181332</v>
      </c>
      <c r="E318" s="345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141</v>
      </c>
      <c r="L318" s="35" t="s">
        <v>67</v>
      </c>
      <c r="M318" s="36" t="s">
        <v>68</v>
      </c>
      <c r="N318" s="36"/>
      <c r="O318" s="35">
        <v>180</v>
      </c>
      <c r="P318" s="489" t="s">
        <v>462</v>
      </c>
      <c r="Q318" s="341"/>
      <c r="R318" s="341"/>
      <c r="S318" s="341"/>
      <c r="T318" s="342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28" t="s">
        <v>421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customHeight="1" x14ac:dyDescent="0.25">
      <c r="A319" s="60" t="s">
        <v>463</v>
      </c>
      <c r="B319" s="60" t="s">
        <v>464</v>
      </c>
      <c r="C319" s="34">
        <v>4301135308</v>
      </c>
      <c r="D319" s="344">
        <v>4640242181349</v>
      </c>
      <c r="E319" s="345"/>
      <c r="F319" s="59">
        <v>0.3</v>
      </c>
      <c r="G319" s="35">
        <v>9</v>
      </c>
      <c r="H319" s="59">
        <v>2.7</v>
      </c>
      <c r="I319" s="59">
        <v>2.9079999999999999</v>
      </c>
      <c r="J319" s="35">
        <v>234</v>
      </c>
      <c r="K319" s="35" t="s">
        <v>141</v>
      </c>
      <c r="L319" s="35" t="s">
        <v>67</v>
      </c>
      <c r="M319" s="36" t="s">
        <v>68</v>
      </c>
      <c r="N319" s="36"/>
      <c r="O319" s="35">
        <v>180</v>
      </c>
      <c r="P319" s="551" t="s">
        <v>465</v>
      </c>
      <c r="Q319" s="341"/>
      <c r="R319" s="341"/>
      <c r="S319" s="341"/>
      <c r="T319" s="342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IFERROR(IF(X319="","",X319*0.00502),"")</f>
        <v>0</v>
      </c>
      <c r="AA319" s="65"/>
      <c r="AB319" s="66"/>
      <c r="AC319" s="330" t="s">
        <v>421</v>
      </c>
      <c r="AG319" s="78"/>
      <c r="AJ319" s="82" t="s">
        <v>71</v>
      </c>
      <c r="AK319" s="82">
        <v>1</v>
      </c>
      <c r="BB319" s="331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customHeight="1" x14ac:dyDescent="0.25">
      <c r="A320" s="60" t="s">
        <v>466</v>
      </c>
      <c r="B320" s="60" t="s">
        <v>467</v>
      </c>
      <c r="C320" s="34">
        <v>4301135307</v>
      </c>
      <c r="D320" s="344">
        <v>4640242181370</v>
      </c>
      <c r="E320" s="345"/>
      <c r="F320" s="59">
        <v>0.3</v>
      </c>
      <c r="G320" s="35">
        <v>9</v>
      </c>
      <c r="H320" s="59">
        <v>2.7</v>
      </c>
      <c r="I320" s="59">
        <v>2.9079999999999999</v>
      </c>
      <c r="J320" s="35">
        <v>234</v>
      </c>
      <c r="K320" s="35" t="s">
        <v>141</v>
      </c>
      <c r="L320" s="35" t="s">
        <v>67</v>
      </c>
      <c r="M320" s="36" t="s">
        <v>68</v>
      </c>
      <c r="N320" s="36"/>
      <c r="O320" s="35">
        <v>180</v>
      </c>
      <c r="P320" s="499" t="s">
        <v>468</v>
      </c>
      <c r="Q320" s="341"/>
      <c r="R320" s="341"/>
      <c r="S320" s="341"/>
      <c r="T320" s="342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IFERROR(IF(X320="","",X320*0.00502),"")</f>
        <v>0</v>
      </c>
      <c r="AA320" s="65"/>
      <c r="AB320" s="66"/>
      <c r="AC320" s="332" t="s">
        <v>469</v>
      </c>
      <c r="AG320" s="78"/>
      <c r="AJ320" s="82" t="s">
        <v>71</v>
      </c>
      <c r="AK320" s="82">
        <v>1</v>
      </c>
      <c r="BB320" s="333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customHeight="1" x14ac:dyDescent="0.25">
      <c r="A321" s="60" t="s">
        <v>470</v>
      </c>
      <c r="B321" s="60" t="s">
        <v>471</v>
      </c>
      <c r="C321" s="34">
        <v>4301135198</v>
      </c>
      <c r="D321" s="344">
        <v>4640242180663</v>
      </c>
      <c r="E321" s="345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515" t="s">
        <v>472</v>
      </c>
      <c r="Q321" s="341"/>
      <c r="R321" s="341"/>
      <c r="S321" s="341"/>
      <c r="T321" s="342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34" t="s">
        <v>473</v>
      </c>
      <c r="AG321" s="78"/>
      <c r="AJ321" s="82" t="s">
        <v>71</v>
      </c>
      <c r="AK321" s="82">
        <v>1</v>
      </c>
      <c r="BB321" s="335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customHeight="1" x14ac:dyDescent="0.25">
      <c r="A322" s="60" t="s">
        <v>474</v>
      </c>
      <c r="B322" s="60" t="s">
        <v>475</v>
      </c>
      <c r="C322" s="34">
        <v>4301135723</v>
      </c>
      <c r="D322" s="344">
        <v>4640242181783</v>
      </c>
      <c r="E322" s="345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60" t="s">
        <v>476</v>
      </c>
      <c r="Q322" s="341"/>
      <c r="R322" s="341"/>
      <c r="S322" s="341"/>
      <c r="T322" s="342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36" t="s">
        <v>477</v>
      </c>
      <c r="AG322" s="78"/>
      <c r="AJ322" s="82" t="s">
        <v>71</v>
      </c>
      <c r="AK322" s="82">
        <v>1</v>
      </c>
      <c r="BB322" s="337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57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8"/>
      <c r="P323" s="352" t="s">
        <v>72</v>
      </c>
      <c r="Q323" s="353"/>
      <c r="R323" s="353"/>
      <c r="S323" s="353"/>
      <c r="T323" s="353"/>
      <c r="U323" s="353"/>
      <c r="V323" s="354"/>
      <c r="W323" s="40" t="s">
        <v>69</v>
      </c>
      <c r="X323" s="41">
        <f>IFERROR(SUM(X304:X322),"0")</f>
        <v>248</v>
      </c>
      <c r="Y323" s="41">
        <f>IFERROR(SUM(Y304:Y322),"0")</f>
        <v>248</v>
      </c>
      <c r="Z323" s="41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2.4686400000000002</v>
      </c>
      <c r="AA323" s="64"/>
      <c r="AB323" s="64"/>
      <c r="AC323" s="64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8"/>
      <c r="P324" s="352" t="s">
        <v>72</v>
      </c>
      <c r="Q324" s="353"/>
      <c r="R324" s="353"/>
      <c r="S324" s="353"/>
      <c r="T324" s="353"/>
      <c r="U324" s="353"/>
      <c r="V324" s="354"/>
      <c r="W324" s="40" t="s">
        <v>73</v>
      </c>
      <c r="X324" s="41">
        <f>IFERROR(SUMPRODUCT(X304:X322*H304:H322),"0")</f>
        <v>951</v>
      </c>
      <c r="Y324" s="41">
        <f>IFERROR(SUMPRODUCT(Y304:Y322*H304:H322),"0")</f>
        <v>951</v>
      </c>
      <c r="Z324" s="40"/>
      <c r="AA324" s="64"/>
      <c r="AB324" s="64"/>
      <c r="AC324" s="64"/>
    </row>
    <row r="325" spans="1:68" ht="16.5" customHeight="1" x14ac:dyDescent="0.25">
      <c r="A325" s="366" t="s">
        <v>478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62"/>
      <c r="AB325" s="62"/>
      <c r="AC325" s="62"/>
    </row>
    <row r="326" spans="1:68" ht="14.25" customHeight="1" x14ac:dyDescent="0.25">
      <c r="A326" s="346" t="s">
        <v>130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63"/>
      <c r="AB326" s="63"/>
      <c r="AC326" s="63"/>
    </row>
    <row r="327" spans="1:68" ht="27" customHeight="1" x14ac:dyDescent="0.25">
      <c r="A327" s="60" t="s">
        <v>479</v>
      </c>
      <c r="B327" s="60" t="s">
        <v>480</v>
      </c>
      <c r="C327" s="34">
        <v>4301135268</v>
      </c>
      <c r="D327" s="344">
        <v>4640242181134</v>
      </c>
      <c r="E327" s="345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81" t="s">
        <v>481</v>
      </c>
      <c r="Q327" s="341"/>
      <c r="R327" s="341"/>
      <c r="S327" s="341"/>
      <c r="T327" s="342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38" t="s">
        <v>482</v>
      </c>
      <c r="AG327" s="78"/>
      <c r="AJ327" s="82" t="s">
        <v>71</v>
      </c>
      <c r="AK327" s="82">
        <v>1</v>
      </c>
      <c r="BB327" s="339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x14ac:dyDescent="0.2">
      <c r="A328" s="35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58"/>
      <c r="P328" s="352" t="s">
        <v>72</v>
      </c>
      <c r="Q328" s="353"/>
      <c r="R328" s="353"/>
      <c r="S328" s="353"/>
      <c r="T328" s="353"/>
      <c r="U328" s="353"/>
      <c r="V328" s="354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58"/>
      <c r="P329" s="352" t="s">
        <v>72</v>
      </c>
      <c r="Q329" s="353"/>
      <c r="R329" s="353"/>
      <c r="S329" s="353"/>
      <c r="T329" s="353"/>
      <c r="U329" s="353"/>
      <c r="V329" s="354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58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50"/>
      <c r="P330" s="374" t="s">
        <v>483</v>
      </c>
      <c r="Q330" s="375"/>
      <c r="R330" s="375"/>
      <c r="S330" s="375"/>
      <c r="T330" s="375"/>
      <c r="U330" s="375"/>
      <c r="V330" s="376"/>
      <c r="W330" s="40" t="s">
        <v>73</v>
      </c>
      <c r="X330" s="41">
        <f>IFERROR(X24+X31+X38+X49+X54+X59+X63+X68+X74+X80+X86+X92+X105+X111+X121+X125+X131+X137+X145+X150+X155+X160+X165+X171+X179+X184+X192+X196+X202+X209+X216+X226+X234+X239+X244+X250+X256+X262+X269+X275+X279+X287+X291+X296+X302+X324+X329,"0")</f>
        <v>5060.16</v>
      </c>
      <c r="Y330" s="41">
        <f>IFERROR(Y24+Y31+Y38+Y49+Y54+Y59+Y63+Y68+Y74+Y80+Y86+Y92+Y105+Y111+Y121+Y125+Y131+Y137+Y145+Y150+Y155+Y160+Y165+Y171+Y179+Y184+Y192+Y196+Y202+Y209+Y216+Y226+Y234+Y239+Y244+Y250+Y256+Y262+Y269+Y275+Y279+Y287+Y291+Y296+Y302+Y324+Y329,"0")</f>
        <v>5060.16</v>
      </c>
      <c r="Z330" s="40"/>
      <c r="AA330" s="64"/>
      <c r="AB330" s="64"/>
      <c r="AC330" s="64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50"/>
      <c r="P331" s="374" t="s">
        <v>484</v>
      </c>
      <c r="Q331" s="375"/>
      <c r="R331" s="375"/>
      <c r="S331" s="375"/>
      <c r="T331" s="375"/>
      <c r="U331" s="375"/>
      <c r="V331" s="376"/>
      <c r="W331" s="40" t="s">
        <v>73</v>
      </c>
      <c r="X331" s="41">
        <f>IFERROR(SUM(BM22:BM327),"0")</f>
        <v>5583.0055999999995</v>
      </c>
      <c r="Y331" s="41">
        <f>IFERROR(SUM(BN22:BN327),"0")</f>
        <v>5583.0055999999995</v>
      </c>
      <c r="Z331" s="40"/>
      <c r="AA331" s="64"/>
      <c r="AB331" s="64"/>
      <c r="AC331" s="64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50"/>
      <c r="P332" s="374" t="s">
        <v>485</v>
      </c>
      <c r="Q332" s="375"/>
      <c r="R332" s="375"/>
      <c r="S332" s="375"/>
      <c r="T332" s="375"/>
      <c r="U332" s="375"/>
      <c r="V332" s="376"/>
      <c r="W332" s="40" t="s">
        <v>486</v>
      </c>
      <c r="X332" s="42">
        <f>ROUNDUP(SUM(BO22:BO327),0)</f>
        <v>15</v>
      </c>
      <c r="Y332" s="42">
        <f>ROUNDUP(SUM(BP22:BP327),0)</f>
        <v>15</v>
      </c>
      <c r="Z332" s="40"/>
      <c r="AA332" s="64"/>
      <c r="AB332" s="64"/>
      <c r="AC332" s="64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50"/>
      <c r="P333" s="374" t="s">
        <v>487</v>
      </c>
      <c r="Q333" s="375"/>
      <c r="R333" s="375"/>
      <c r="S333" s="375"/>
      <c r="T333" s="375"/>
      <c r="U333" s="375"/>
      <c r="V333" s="376"/>
      <c r="W333" s="40" t="s">
        <v>73</v>
      </c>
      <c r="X333" s="41">
        <f>GrossWeightTotal+PalletQtyTotal*25</f>
        <v>5958.0055999999995</v>
      </c>
      <c r="Y333" s="41">
        <f>GrossWeightTotalR+PalletQtyTotalR*25</f>
        <v>5958.0055999999995</v>
      </c>
      <c r="Z333" s="40"/>
      <c r="AA333" s="64"/>
      <c r="AB333" s="64"/>
      <c r="AC333" s="64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50"/>
      <c r="P334" s="374" t="s">
        <v>488</v>
      </c>
      <c r="Q334" s="375"/>
      <c r="R334" s="375"/>
      <c r="S334" s="375"/>
      <c r="T334" s="375"/>
      <c r="U334" s="375"/>
      <c r="V334" s="376"/>
      <c r="W334" s="40" t="s">
        <v>486</v>
      </c>
      <c r="X334" s="41">
        <f>IFERROR(X23+X30+X37+X48+X53+X58+X62+X67+X73+X79+X85+X91+X104+X110+X120+X124+X130+X136+X144+X149+X154+X159+X164+X170+X178+X183+X191+X195+X201+X208+X215+X225+X233+X238+X243+X249+X255+X261+X268+X274+X278+X286+X290+X295+X301+X323+X328,"0")</f>
        <v>1342</v>
      </c>
      <c r="Y334" s="41">
        <f>IFERROR(Y23+Y30+Y37+Y48+Y53+Y58+Y62+Y67+Y73+Y79+Y85+Y91+Y104+Y110+Y120+Y124+Y130+Y136+Y144+Y149+Y154+Y159+Y164+Y170+Y178+Y183+Y191+Y195+Y201+Y208+Y215+Y225+Y233+Y238+Y243+Y249+Y255+Y261+Y268+Y274+Y278+Y286+Y290+Y295+Y301+Y323+Y328,"0")</f>
        <v>1342</v>
      </c>
      <c r="Z334" s="40"/>
      <c r="AA334" s="64"/>
      <c r="AB334" s="64"/>
      <c r="AC334" s="64"/>
    </row>
    <row r="335" spans="1:68" ht="14.25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50"/>
      <c r="P335" s="374" t="s">
        <v>489</v>
      </c>
      <c r="Q335" s="375"/>
      <c r="R335" s="375"/>
      <c r="S335" s="375"/>
      <c r="T335" s="375"/>
      <c r="U335" s="375"/>
      <c r="V335" s="376"/>
      <c r="W335" s="43" t="s">
        <v>490</v>
      </c>
      <c r="X335" s="40"/>
      <c r="Y335" s="40"/>
      <c r="Z335" s="40">
        <f>IFERROR(Z23+Z30+Z37+Z48+Z53+Z58+Z62+Z67+Z73+Z79+Z85+Z91+Z104+Z110+Z120+Z124+Z130+Z136+Z144+Z149+Z154+Z159+Z164+Z170+Z178+Z183+Z191+Z195+Z201+Z208+Z215+Z225+Z233+Z238+Z243+Z249+Z255+Z261+Z268+Z274+Z278+Z286+Z290+Z295+Z301+Z323+Z328,"0")</f>
        <v>18.463419999999999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491</v>
      </c>
      <c r="B337" s="83" t="s">
        <v>62</v>
      </c>
      <c r="C337" s="355" t="s">
        <v>74</v>
      </c>
      <c r="D337" s="513"/>
      <c r="E337" s="513"/>
      <c r="F337" s="513"/>
      <c r="G337" s="513"/>
      <c r="H337" s="513"/>
      <c r="I337" s="513"/>
      <c r="J337" s="513"/>
      <c r="K337" s="513"/>
      <c r="L337" s="513"/>
      <c r="M337" s="513"/>
      <c r="N337" s="513"/>
      <c r="O337" s="513"/>
      <c r="P337" s="513"/>
      <c r="Q337" s="513"/>
      <c r="R337" s="513"/>
      <c r="S337" s="513"/>
      <c r="T337" s="365"/>
      <c r="U337" s="355" t="s">
        <v>250</v>
      </c>
      <c r="V337" s="365"/>
      <c r="W337" s="83" t="s">
        <v>276</v>
      </c>
      <c r="X337" s="355" t="s">
        <v>295</v>
      </c>
      <c r="Y337" s="513"/>
      <c r="Z337" s="513"/>
      <c r="AA337" s="513"/>
      <c r="AB337" s="513"/>
      <c r="AC337" s="513"/>
      <c r="AD337" s="365"/>
      <c r="AE337" s="83" t="s">
        <v>370</v>
      </c>
      <c r="AF337" s="83" t="s">
        <v>375</v>
      </c>
      <c r="AG337" s="83" t="s">
        <v>382</v>
      </c>
      <c r="AH337" s="355" t="s">
        <v>251</v>
      </c>
      <c r="AI337" s="365"/>
    </row>
    <row r="338" spans="1:35" ht="14.25" customHeight="1" thickTop="1" x14ac:dyDescent="0.2">
      <c r="A338" s="445" t="s">
        <v>492</v>
      </c>
      <c r="B338" s="355" t="s">
        <v>62</v>
      </c>
      <c r="C338" s="355" t="s">
        <v>75</v>
      </c>
      <c r="D338" s="355" t="s">
        <v>84</v>
      </c>
      <c r="E338" s="355" t="s">
        <v>94</v>
      </c>
      <c r="F338" s="355" t="s">
        <v>111</v>
      </c>
      <c r="G338" s="355" t="s">
        <v>138</v>
      </c>
      <c r="H338" s="355" t="s">
        <v>145</v>
      </c>
      <c r="I338" s="355" t="s">
        <v>151</v>
      </c>
      <c r="J338" s="355" t="s">
        <v>159</v>
      </c>
      <c r="K338" s="355" t="s">
        <v>185</v>
      </c>
      <c r="L338" s="355" t="s">
        <v>191</v>
      </c>
      <c r="M338" s="355" t="s">
        <v>208</v>
      </c>
      <c r="N338" s="1"/>
      <c r="O338" s="355" t="s">
        <v>214</v>
      </c>
      <c r="P338" s="355" t="s">
        <v>221</v>
      </c>
      <c r="Q338" s="355" t="s">
        <v>233</v>
      </c>
      <c r="R338" s="355" t="s">
        <v>237</v>
      </c>
      <c r="S338" s="355" t="s">
        <v>240</v>
      </c>
      <c r="T338" s="355" t="s">
        <v>246</v>
      </c>
      <c r="U338" s="355" t="s">
        <v>251</v>
      </c>
      <c r="V338" s="355" t="s">
        <v>255</v>
      </c>
      <c r="W338" s="355" t="s">
        <v>277</v>
      </c>
      <c r="X338" s="355" t="s">
        <v>296</v>
      </c>
      <c r="Y338" s="355" t="s">
        <v>312</v>
      </c>
      <c r="Z338" s="355" t="s">
        <v>322</v>
      </c>
      <c r="AA338" s="355" t="s">
        <v>337</v>
      </c>
      <c r="AB338" s="355" t="s">
        <v>348</v>
      </c>
      <c r="AC338" s="355" t="s">
        <v>353</v>
      </c>
      <c r="AD338" s="355" t="s">
        <v>364</v>
      </c>
      <c r="AE338" s="355" t="s">
        <v>371</v>
      </c>
      <c r="AF338" s="355" t="s">
        <v>376</v>
      </c>
      <c r="AG338" s="355" t="s">
        <v>383</v>
      </c>
      <c r="AH338" s="355" t="s">
        <v>251</v>
      </c>
      <c r="AI338" s="355" t="s">
        <v>478</v>
      </c>
    </row>
    <row r="339" spans="1:35" ht="13.5" customHeight="1" thickBot="1" x14ac:dyDescent="0.25">
      <c r="A339" s="44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1"/>
      <c r="O339" s="356"/>
      <c r="P339" s="356"/>
      <c r="Q339" s="356"/>
      <c r="R339" s="356"/>
      <c r="S339" s="356"/>
      <c r="T339" s="356"/>
      <c r="U339" s="356"/>
      <c r="V339" s="356"/>
      <c r="W339" s="356"/>
      <c r="X339" s="356"/>
      <c r="Y339" s="356"/>
      <c r="Z339" s="356"/>
      <c r="AA339" s="356"/>
      <c r="AB339" s="356"/>
      <c r="AC339" s="356"/>
      <c r="AD339" s="356"/>
      <c r="AE339" s="356"/>
      <c r="AF339" s="356"/>
      <c r="AG339" s="356"/>
      <c r="AH339" s="356"/>
      <c r="AI339" s="356"/>
    </row>
    <row r="340" spans="1:35" ht="18" customHeight="1" thickTop="1" thickBot="1" x14ac:dyDescent="0.25">
      <c r="A340" s="44" t="s">
        <v>493</v>
      </c>
      <c r="B340" s="50">
        <f>IFERROR(X22*H22,"0")</f>
        <v>0</v>
      </c>
      <c r="C340" s="50">
        <f>IFERROR(X28*H28,"0")+IFERROR(X29*H29,"0")</f>
        <v>0</v>
      </c>
      <c r="D340" s="50">
        <f>IFERROR(X34*H34,"0")+IFERROR(X35*H35,"0")+IFERROR(X36*H36,"0")</f>
        <v>67.199999999999989</v>
      </c>
      <c r="E340" s="50">
        <f>IFERROR(X41*H41,"0")+IFERROR(X42*H42,"0")+IFERROR(X43*H43,"0")+IFERROR(X44*H44,"0")+IFERROR(X45*H45,"0")+IFERROR(X46*H46,"0")+IFERROR(X47*H47,"0")</f>
        <v>84</v>
      </c>
      <c r="F340" s="50">
        <f>IFERROR(X52*H52,"0")+IFERROR(X56*H56,"0")+IFERROR(X57*H57,"0")+IFERROR(X61*H61,"0")+IFERROR(X65*H65,"0")+IFERROR(X66*H66,"0")+IFERROR(X70*H70,"0")+IFERROR(X71*H71,"0")+IFERROR(X72*H72,"0")</f>
        <v>0</v>
      </c>
      <c r="G340" s="50">
        <f>IFERROR(X77*H77,"0")+IFERROR(X78*H78,"0")</f>
        <v>60</v>
      </c>
      <c r="H340" s="50">
        <f>IFERROR(X83*H83,"0")+IFERROR(X84*H84,"0")</f>
        <v>0</v>
      </c>
      <c r="I340" s="50">
        <f>IFERROR(X89*H89,"0")+IFERROR(X90*H90,"0")</f>
        <v>201.6</v>
      </c>
      <c r="J340" s="50">
        <f>IFERROR(X95*H95,"0")+IFERROR(X96*H96,"0")+IFERROR(X97*H97,"0")+IFERROR(X98*H98,"0")+IFERROR(X99*H99,"0")+IFERROR(X100*H100,"0")+IFERROR(X101*H101,"0")+IFERROR(X102*H102,"0")+IFERROR(X103*H103,"0")</f>
        <v>159.6</v>
      </c>
      <c r="K340" s="50">
        <f>IFERROR(X108*H108,"0")+IFERROR(X109*H109,"0")</f>
        <v>211.68</v>
      </c>
      <c r="L340" s="50">
        <f>IFERROR(X114*H114,"0")+IFERROR(X115*H115,"0")+IFERROR(X116*H116,"0")+IFERROR(X117*H117,"0")+IFERROR(X118*H118,"0")+IFERROR(X119*H119,"0")+IFERROR(X123*H123,"0")</f>
        <v>244.8</v>
      </c>
      <c r="M340" s="50">
        <f>IFERROR(X128*H128,"0")+IFERROR(X129*H129,"0")</f>
        <v>588</v>
      </c>
      <c r="N340" s="1"/>
      <c r="O340" s="50">
        <f>IFERROR(X134*H134,"0")+IFERROR(X135*H135,"0")</f>
        <v>42</v>
      </c>
      <c r="P340" s="50">
        <f>IFERROR(X140*H140,"0")+IFERROR(X141*H141,"0")+IFERROR(X142*H142,"0")+IFERROR(X143*H143,"0")</f>
        <v>42</v>
      </c>
      <c r="Q340" s="50">
        <f>IFERROR(X148*H148,"0")</f>
        <v>42</v>
      </c>
      <c r="R340" s="50">
        <f>IFERROR(X153*H153,"0")</f>
        <v>0</v>
      </c>
      <c r="S340" s="50">
        <f>IFERROR(X158*H158,"0")</f>
        <v>28.8</v>
      </c>
      <c r="T340" s="50">
        <f>IFERROR(X163*H163,"0")</f>
        <v>94.08</v>
      </c>
      <c r="U340" s="50">
        <f>IFERROR(X169*H169,"0")</f>
        <v>0</v>
      </c>
      <c r="V340" s="50">
        <f>IFERROR(X174*H174,"0")+IFERROR(X175*H175,"0")+IFERROR(X176*H176,"0")+IFERROR(X177*H177,"0")+IFERROR(X181*H181,"0")+IFERROR(X182*H182,"0")</f>
        <v>240</v>
      </c>
      <c r="W340" s="50">
        <f>IFERROR(X188*H188,"0")+IFERROR(X189*H189,"0")+IFERROR(X190*H190,"0")+IFERROR(X194*H194,"0")</f>
        <v>336</v>
      </c>
      <c r="X340" s="50">
        <f>IFERROR(X200*H200,"0")+IFERROR(X204*H204,"0")+IFERROR(X205*H205,"0")+IFERROR(X206*H206,"0")+IFERROR(X207*H207,"0")</f>
        <v>33.6</v>
      </c>
      <c r="Y340" s="50">
        <f>IFERROR(X212*H212,"0")+IFERROR(X213*H213,"0")+IFERROR(X214*H214,"0")</f>
        <v>67.199999999999989</v>
      </c>
      <c r="Z340" s="50">
        <f>IFERROR(X219*H219,"0")+IFERROR(X220*H220,"0")+IFERROR(X221*H221,"0")+IFERROR(X222*H222,"0")+IFERROR(X223*H223,"0")+IFERROR(X224*H224,"0")</f>
        <v>0</v>
      </c>
      <c r="AA340" s="50">
        <f>IFERROR(X229*H229,"0")+IFERROR(X230*H230,"0")+IFERROR(X231*H231,"0")+IFERROR(X232*H232,"0")</f>
        <v>172.8</v>
      </c>
      <c r="AB340" s="50">
        <f>IFERROR(X237*H237,"0")</f>
        <v>0</v>
      </c>
      <c r="AC340" s="50">
        <f>IFERROR(X242*H242,"0")+IFERROR(X246*H246,"0")+IFERROR(X247*H247,"0")+IFERROR(X248*H248,"0")</f>
        <v>0</v>
      </c>
      <c r="AD340" s="50">
        <f>IFERROR(X253*H253,"0")+IFERROR(X254*H254,"0")</f>
        <v>0</v>
      </c>
      <c r="AE340" s="50">
        <f>IFERROR(X260*H260,"0")</f>
        <v>0</v>
      </c>
      <c r="AF340" s="50">
        <f>IFERROR(X266*H266,"0")+IFERROR(X267*H267,"0")</f>
        <v>0</v>
      </c>
      <c r="AG340" s="50">
        <f>IFERROR(X273*H273,"0")+IFERROR(X277*H277,"0")</f>
        <v>0</v>
      </c>
      <c r="AH340" s="50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2344.8000000000002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494</v>
      </c>
      <c r="B342" s="67" t="s">
        <v>495</v>
      </c>
      <c r="C342" s="67" t="s">
        <v>496</v>
      </c>
    </row>
    <row r="343" spans="1:35" x14ac:dyDescent="0.2">
      <c r="A343" s="68">
        <f>SUMPRODUCT(--(BB:BB="ЗПФ"),--(W:W="кор"),H:H,Y:Y)+SUMPRODUCT(--(BB:BB="ЗПФ"),--(W:W="кг"),Y:Y)</f>
        <v>936</v>
      </c>
      <c r="B343" s="69">
        <f>SUMPRODUCT(--(BB:BB="ПГП"),--(W:W="кор"),H:H,Y:Y)+SUMPRODUCT(--(BB:BB="ПГП"),--(W:W="кг"),Y:Y)</f>
        <v>4124.16</v>
      </c>
      <c r="C343" s="69">
        <f>SUMPRODUCT(--(BB:BB="КИЗ"),--(W:W="кор"),H:H,Y:Y)+SUMPRODUCT(--(BB:BB="КИЗ"),--(W:W="кг"),Y:Y)</f>
        <v>0</v>
      </c>
    </row>
  </sheetData>
  <sheetProtection algorithmName="SHA-512" hashValue="ygRnIGhgpCs3wBmC/g4/qB1k8q6vBMFxrIJzVhyyLlxJk05ctnrUKAVQwoOOEpBNuwXXwNi6BUJJpJdAkL965g==" saltValue="D/VmjfxX+F5OchJGptWa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F338:F339"/>
    <mergeCell ref="H338:H339"/>
    <mergeCell ref="P296:V296"/>
    <mergeCell ref="D42:E42"/>
    <mergeCell ref="D17:E18"/>
    <mergeCell ref="P71:T71"/>
    <mergeCell ref="P313:T313"/>
    <mergeCell ref="D123:E123"/>
    <mergeCell ref="P307:T307"/>
    <mergeCell ref="D44:E44"/>
    <mergeCell ref="P216:V216"/>
    <mergeCell ref="D95:E95"/>
    <mergeCell ref="P74:V74"/>
    <mergeCell ref="A73:O74"/>
    <mergeCell ref="Y17:Y18"/>
    <mergeCell ref="U17:V17"/>
    <mergeCell ref="D57:E57"/>
    <mergeCell ref="A8:C8"/>
    <mergeCell ref="D293:E293"/>
    <mergeCell ref="D97:E97"/>
    <mergeCell ref="A268:O269"/>
    <mergeCell ref="A10:C10"/>
    <mergeCell ref="A217:Z217"/>
    <mergeCell ref="A21:Z21"/>
    <mergeCell ref="X17:X18"/>
    <mergeCell ref="Q5:R5"/>
    <mergeCell ref="D163:E163"/>
    <mergeCell ref="P65:T65"/>
    <mergeCell ref="P70:T70"/>
    <mergeCell ref="AH338:AH339"/>
    <mergeCell ref="P293:T293"/>
    <mergeCell ref="X337:AD337"/>
    <mergeCell ref="A149:O150"/>
    <mergeCell ref="Q6:R6"/>
    <mergeCell ref="P200:T200"/>
    <mergeCell ref="P134:T134"/>
    <mergeCell ref="A124:O125"/>
    <mergeCell ref="D102:E102"/>
    <mergeCell ref="P208:V208"/>
    <mergeCell ref="A33:Z33"/>
    <mergeCell ref="P294:T294"/>
    <mergeCell ref="P145:V145"/>
    <mergeCell ref="P23:V23"/>
    <mergeCell ref="P160:V160"/>
    <mergeCell ref="P83:T83"/>
    <mergeCell ref="V12:W12"/>
    <mergeCell ref="P319:T319"/>
    <mergeCell ref="A245:Z245"/>
    <mergeCell ref="D237:E237"/>
    <mergeCell ref="AD17:AF18"/>
    <mergeCell ref="D101:E101"/>
    <mergeCell ref="A132:Z132"/>
    <mergeCell ref="F5:G5"/>
    <mergeCell ref="A172:Z172"/>
    <mergeCell ref="P144:V144"/>
    <mergeCell ref="A25:Z25"/>
    <mergeCell ref="D175:E175"/>
    <mergeCell ref="A236:Z236"/>
    <mergeCell ref="D221:E221"/>
    <mergeCell ref="V11:W11"/>
    <mergeCell ref="P57:T57"/>
    <mergeCell ref="A136:O137"/>
    <mergeCell ref="D223:E223"/>
    <mergeCell ref="P181:T181"/>
    <mergeCell ref="D29:E29"/>
    <mergeCell ref="P195:V195"/>
    <mergeCell ref="A20:Z20"/>
    <mergeCell ref="P123:T123"/>
    <mergeCell ref="A112:Z112"/>
    <mergeCell ref="P137:V137"/>
    <mergeCell ref="A127:Z127"/>
    <mergeCell ref="P53:V53"/>
    <mergeCell ref="A64:Z64"/>
    <mergeCell ref="P2:W3"/>
    <mergeCell ref="P298:T298"/>
    <mergeCell ref="AB338:AB339"/>
    <mergeCell ref="D35:E35"/>
    <mergeCell ref="T338:T339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P317:T317"/>
    <mergeCell ref="D247:E247"/>
    <mergeCell ref="P239:V239"/>
    <mergeCell ref="P68:V68"/>
    <mergeCell ref="A257:Z257"/>
    <mergeCell ref="A51:Z51"/>
    <mergeCell ref="A107:Z107"/>
    <mergeCell ref="P72:T72"/>
    <mergeCell ref="Z338:Z339"/>
    <mergeCell ref="D231:E231"/>
    <mergeCell ref="A156:Z156"/>
    <mergeCell ref="I338:I339"/>
    <mergeCell ref="Q13:R13"/>
    <mergeCell ref="P268:V268"/>
    <mergeCell ref="A93:Z93"/>
    <mergeCell ref="D318:E318"/>
    <mergeCell ref="P176:T176"/>
    <mergeCell ref="P247:T247"/>
    <mergeCell ref="P114:T114"/>
    <mergeCell ref="D84:E84"/>
    <mergeCell ref="P41:T41"/>
    <mergeCell ref="A157:Z157"/>
    <mergeCell ref="D22:E22"/>
    <mergeCell ref="A62:O63"/>
    <mergeCell ref="D320:E320"/>
    <mergeCell ref="P255:V255"/>
    <mergeCell ref="P34:T34"/>
    <mergeCell ref="P214:T214"/>
    <mergeCell ref="D213:E213"/>
    <mergeCell ref="P192:V192"/>
    <mergeCell ref="A191:O192"/>
    <mergeCell ref="A110:O111"/>
    <mergeCell ref="C337:T337"/>
    <mergeCell ref="P61:T61"/>
    <mergeCell ref="D200:E200"/>
    <mergeCell ref="A178:O179"/>
    <mergeCell ref="A243:O244"/>
    <mergeCell ref="P262:V262"/>
    <mergeCell ref="P321:T321"/>
    <mergeCell ref="A9:C9"/>
    <mergeCell ref="D294:E294"/>
    <mergeCell ref="P36:T36"/>
    <mergeCell ref="D321:E321"/>
    <mergeCell ref="P101:T101"/>
    <mergeCell ref="P63:V63"/>
    <mergeCell ref="A255:O256"/>
    <mergeCell ref="P250:V250"/>
    <mergeCell ref="A75:Z75"/>
    <mergeCell ref="P286:V286"/>
    <mergeCell ref="M17:M18"/>
    <mergeCell ref="O17:O18"/>
    <mergeCell ref="P131:V131"/>
    <mergeCell ref="A297:Z297"/>
    <mergeCell ref="A235:Z235"/>
    <mergeCell ref="P102:T102"/>
    <mergeCell ref="A185:Z185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175:T175"/>
    <mergeCell ref="D83:E83"/>
    <mergeCell ref="D143:E143"/>
    <mergeCell ref="D319:E319"/>
    <mergeCell ref="P177:T177"/>
    <mergeCell ref="D207:E207"/>
    <mergeCell ref="P120:V120"/>
    <mergeCell ref="D299:E299"/>
    <mergeCell ref="D222:E222"/>
    <mergeCell ref="P35:T35"/>
    <mergeCell ref="G17:G18"/>
    <mergeCell ref="A323:O324"/>
    <mergeCell ref="D314:E314"/>
    <mergeCell ref="P184:V184"/>
    <mergeCell ref="P171:V171"/>
    <mergeCell ref="V6:W9"/>
    <mergeCell ref="P234:V234"/>
    <mergeCell ref="P109:T109"/>
    <mergeCell ref="P84:T84"/>
    <mergeCell ref="P222:T222"/>
    <mergeCell ref="D65:E65"/>
    <mergeCell ref="P22:T22"/>
    <mergeCell ref="P320:T320"/>
    <mergeCell ref="R338:R339"/>
    <mergeCell ref="P314:T314"/>
    <mergeCell ref="A170:O171"/>
    <mergeCell ref="J338:J339"/>
    <mergeCell ref="P92:V92"/>
    <mergeCell ref="A88:Z88"/>
    <mergeCell ref="P334:V334"/>
    <mergeCell ref="P54:V54"/>
    <mergeCell ref="D194:E194"/>
    <mergeCell ref="Z17:Z18"/>
    <mergeCell ref="P331:V331"/>
    <mergeCell ref="A167:Z167"/>
    <mergeCell ref="P121:V121"/>
    <mergeCell ref="P188:T188"/>
    <mergeCell ref="A271:Z271"/>
    <mergeCell ref="P190:T190"/>
    <mergeCell ref="AA17:AA18"/>
    <mergeCell ref="H10:M10"/>
    <mergeCell ref="AC17:AC18"/>
    <mergeCell ref="A122:Z122"/>
    <mergeCell ref="P108:T108"/>
    <mergeCell ref="D89:E89"/>
    <mergeCell ref="P209:V209"/>
    <mergeCell ref="P254:T254"/>
    <mergeCell ref="A199:Z199"/>
    <mergeCell ref="A104:O105"/>
    <mergeCell ref="P45:T45"/>
    <mergeCell ref="D153:E153"/>
    <mergeCell ref="D128:E128"/>
    <mergeCell ref="AB17:AB18"/>
    <mergeCell ref="P46:T46"/>
    <mergeCell ref="A227:Z227"/>
    <mergeCell ref="D177:E177"/>
    <mergeCell ref="A106:Z106"/>
    <mergeCell ref="A58:O59"/>
    <mergeCell ref="N17:N18"/>
    <mergeCell ref="D242:E242"/>
    <mergeCell ref="F17:F18"/>
    <mergeCell ref="A39:Z39"/>
    <mergeCell ref="A215:O216"/>
    <mergeCell ref="D204:E204"/>
    <mergeCell ref="P275:V275"/>
    <mergeCell ref="A252:Z252"/>
    <mergeCell ref="P104:V104"/>
    <mergeCell ref="D206:E206"/>
    <mergeCell ref="D298:E298"/>
    <mergeCell ref="D181:E181"/>
    <mergeCell ref="A286:O287"/>
    <mergeCell ref="P327:T327"/>
    <mergeCell ref="D273:E273"/>
    <mergeCell ref="P105:V105"/>
    <mergeCell ref="P170:V170"/>
    <mergeCell ref="A144:O145"/>
    <mergeCell ref="P212:T212"/>
    <mergeCell ref="A288:Z288"/>
    <mergeCell ref="P318:T318"/>
    <mergeCell ref="P287:V287"/>
    <mergeCell ref="P290:V290"/>
    <mergeCell ref="D266:E266"/>
    <mergeCell ref="P174:T174"/>
    <mergeCell ref="J9:M9"/>
    <mergeCell ref="D283:E283"/>
    <mergeCell ref="P141:T141"/>
    <mergeCell ref="D56:E56"/>
    <mergeCell ref="P206:T206"/>
    <mergeCell ref="B338:B339"/>
    <mergeCell ref="P304:T304"/>
    <mergeCell ref="D176:E176"/>
    <mergeCell ref="D285:E285"/>
    <mergeCell ref="P155:V155"/>
    <mergeCell ref="A154:O155"/>
    <mergeCell ref="D114:E114"/>
    <mergeCell ref="P143:T143"/>
    <mergeCell ref="P248:T248"/>
    <mergeCell ref="P306:T306"/>
    <mergeCell ref="P86:V86"/>
    <mergeCell ref="P328:V328"/>
    <mergeCell ref="A280:Z280"/>
    <mergeCell ref="A147:Z147"/>
    <mergeCell ref="P249:V249"/>
    <mergeCell ref="P207:T207"/>
    <mergeCell ref="P299:T299"/>
    <mergeCell ref="P150:V150"/>
    <mergeCell ref="P215:V215"/>
    <mergeCell ref="A15:M15"/>
    <mergeCell ref="P302:V302"/>
    <mergeCell ref="P229:T229"/>
    <mergeCell ref="Q338:Q339"/>
    <mergeCell ref="A133:Z133"/>
    <mergeCell ref="S338:S339"/>
    <mergeCell ref="A193:Z193"/>
    <mergeCell ref="P204:T204"/>
    <mergeCell ref="A264:Z264"/>
    <mergeCell ref="A198:Z198"/>
    <mergeCell ref="P77:T77"/>
    <mergeCell ref="A211:Z211"/>
    <mergeCell ref="A40:Z40"/>
    <mergeCell ref="A186:Z186"/>
    <mergeCell ref="P165:V165"/>
    <mergeCell ref="P232:T232"/>
    <mergeCell ref="P30:V30"/>
    <mergeCell ref="A82:Z82"/>
    <mergeCell ref="D140:E140"/>
    <mergeCell ref="D267:E267"/>
    <mergeCell ref="P96:T96"/>
    <mergeCell ref="H17:H18"/>
    <mergeCell ref="A146:Z146"/>
    <mergeCell ref="P90:T90"/>
    <mergeCell ref="T5:U5"/>
    <mergeCell ref="D119:E119"/>
    <mergeCell ref="D190:E190"/>
    <mergeCell ref="D246:E246"/>
    <mergeCell ref="D46:E46"/>
    <mergeCell ref="V5:W5"/>
    <mergeCell ref="A295:O296"/>
    <mergeCell ref="Q8:R8"/>
    <mergeCell ref="P311:T311"/>
    <mergeCell ref="P140:T140"/>
    <mergeCell ref="P267:T267"/>
    <mergeCell ref="D248:E248"/>
    <mergeCell ref="D219:E219"/>
    <mergeCell ref="T6:U9"/>
    <mergeCell ref="A30:O31"/>
    <mergeCell ref="Q10:R10"/>
    <mergeCell ref="D41:E41"/>
    <mergeCell ref="D277:E277"/>
    <mergeCell ref="P256:V256"/>
    <mergeCell ref="P85:V85"/>
    <mergeCell ref="D43:E43"/>
    <mergeCell ref="P149:V149"/>
    <mergeCell ref="A272:Z272"/>
    <mergeCell ref="A139:Z139"/>
    <mergeCell ref="A338:A339"/>
    <mergeCell ref="P243:V243"/>
    <mergeCell ref="A19:Z19"/>
    <mergeCell ref="C338:C339"/>
    <mergeCell ref="P310:T310"/>
    <mergeCell ref="D182:E182"/>
    <mergeCell ref="A14:M14"/>
    <mergeCell ref="D109:E109"/>
    <mergeCell ref="P163:T163"/>
    <mergeCell ref="X338:X339"/>
    <mergeCell ref="A210:Z210"/>
    <mergeCell ref="P124:V124"/>
    <mergeCell ref="P80:V80"/>
    <mergeCell ref="A203:Z203"/>
    <mergeCell ref="A330:O335"/>
    <mergeCell ref="K338:K339"/>
    <mergeCell ref="D188:E188"/>
    <mergeCell ref="P224:T224"/>
    <mergeCell ref="P322:T322"/>
    <mergeCell ref="P89:T89"/>
    <mergeCell ref="P260:T260"/>
    <mergeCell ref="P309:T309"/>
    <mergeCell ref="P225:V225"/>
    <mergeCell ref="P153:T153"/>
    <mergeCell ref="AC338:AC339"/>
    <mergeCell ref="D118:E118"/>
    <mergeCell ref="A183:O184"/>
    <mergeCell ref="AE338:AE339"/>
    <mergeCell ref="F9:G9"/>
    <mergeCell ref="AG338:AG339"/>
    <mergeCell ref="P289:T289"/>
    <mergeCell ref="D232:E232"/>
    <mergeCell ref="A263:Z263"/>
    <mergeCell ref="P238:V238"/>
    <mergeCell ref="P67:V67"/>
    <mergeCell ref="D169:E169"/>
    <mergeCell ref="A265:Z265"/>
    <mergeCell ref="A249:O250"/>
    <mergeCell ref="L338:L339"/>
    <mergeCell ref="P305:T305"/>
    <mergeCell ref="D96:E96"/>
    <mergeCell ref="A201:O202"/>
    <mergeCell ref="D52:E52"/>
    <mergeCell ref="AD338:AD339"/>
    <mergeCell ref="P110:V110"/>
    <mergeCell ref="A162:Z162"/>
    <mergeCell ref="A67:O68"/>
    <mergeCell ref="P15:T16"/>
    <mergeCell ref="U337:V337"/>
    <mergeCell ref="A5:C5"/>
    <mergeCell ref="P191:V191"/>
    <mergeCell ref="A187:Z187"/>
    <mergeCell ref="A17:A18"/>
    <mergeCell ref="P300:T300"/>
    <mergeCell ref="K17:K18"/>
    <mergeCell ref="C17:C18"/>
    <mergeCell ref="D103:E103"/>
    <mergeCell ref="D230:E230"/>
    <mergeCell ref="A208:O209"/>
    <mergeCell ref="P66:T66"/>
    <mergeCell ref="D9:E9"/>
    <mergeCell ref="D116:E116"/>
    <mergeCell ref="P219:T219"/>
    <mergeCell ref="D327:E327"/>
    <mergeCell ref="P308:T308"/>
    <mergeCell ref="P283:T283"/>
    <mergeCell ref="P277:T277"/>
    <mergeCell ref="D220:E220"/>
    <mergeCell ref="A251:Z251"/>
    <mergeCell ref="P291:V291"/>
    <mergeCell ref="P43:T43"/>
    <mergeCell ref="P285:T285"/>
    <mergeCell ref="Q12:R12"/>
    <mergeCell ref="A274:O275"/>
    <mergeCell ref="P169:T169"/>
    <mergeCell ref="A130:O131"/>
    <mergeCell ref="D90:E90"/>
    <mergeCell ref="P196:V196"/>
    <mergeCell ref="A261:O262"/>
    <mergeCell ref="P119:T119"/>
    <mergeCell ref="P183:V183"/>
    <mergeCell ref="P246:T246"/>
    <mergeCell ref="P62:V62"/>
    <mergeCell ref="P136:V136"/>
    <mergeCell ref="A259:Z259"/>
    <mergeCell ref="A126:Z126"/>
    <mergeCell ref="A12:M12"/>
    <mergeCell ref="A180:Z180"/>
    <mergeCell ref="A240:Z240"/>
    <mergeCell ref="D36:E36"/>
    <mergeCell ref="A138:Z138"/>
    <mergeCell ref="P202:V202"/>
    <mergeCell ref="P58:V58"/>
    <mergeCell ref="A13:M13"/>
    <mergeCell ref="A94:Z94"/>
    <mergeCell ref="P79:V79"/>
    <mergeCell ref="AF338:AF339"/>
    <mergeCell ref="D100:E100"/>
    <mergeCell ref="P284:T284"/>
    <mergeCell ref="A173:Z173"/>
    <mergeCell ref="P17:T18"/>
    <mergeCell ref="P323:V323"/>
    <mergeCell ref="P129:T129"/>
    <mergeCell ref="A53:O54"/>
    <mergeCell ref="P194:T194"/>
    <mergeCell ref="A166:Z166"/>
    <mergeCell ref="D158:E158"/>
    <mergeCell ref="D229:E229"/>
    <mergeCell ref="D77:E77"/>
    <mergeCell ref="D108:E108"/>
    <mergeCell ref="P223:T223"/>
    <mergeCell ref="P52:T52"/>
    <mergeCell ref="A168:Z168"/>
    <mergeCell ref="P201:V201"/>
    <mergeCell ref="I17:I18"/>
    <mergeCell ref="D141:E141"/>
    <mergeCell ref="A48:O49"/>
    <mergeCell ref="D306:E306"/>
    <mergeCell ref="P189:T189"/>
    <mergeCell ref="D135:E135"/>
    <mergeCell ref="D1:F1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D72:E72"/>
    <mergeCell ref="Q9:R9"/>
    <mergeCell ref="A113:Z113"/>
    <mergeCell ref="P49:V49"/>
    <mergeCell ref="A32:Z32"/>
    <mergeCell ref="A37:O38"/>
    <mergeCell ref="P78:T78"/>
    <mergeCell ref="Q11:R11"/>
    <mergeCell ref="A6:C6"/>
    <mergeCell ref="P118:T118"/>
    <mergeCell ref="P142:T142"/>
    <mergeCell ref="A161:Z161"/>
    <mergeCell ref="D148:E148"/>
    <mergeCell ref="P117:T117"/>
    <mergeCell ref="O338:O339"/>
    <mergeCell ref="P226:V226"/>
    <mergeCell ref="P335:V335"/>
    <mergeCell ref="P269:V269"/>
    <mergeCell ref="P164:V164"/>
    <mergeCell ref="A281:Z281"/>
    <mergeCell ref="A87:Z87"/>
    <mergeCell ref="P333:V333"/>
    <mergeCell ref="D316:E316"/>
    <mergeCell ref="P273:T273"/>
    <mergeCell ref="A218:Z218"/>
    <mergeCell ref="D308:E308"/>
    <mergeCell ref="A225:O226"/>
    <mergeCell ref="A282:Z282"/>
    <mergeCell ref="P116:T116"/>
    <mergeCell ref="A233:O234"/>
    <mergeCell ref="D224:E224"/>
    <mergeCell ref="P103:T103"/>
    <mergeCell ref="P230:T230"/>
    <mergeCell ref="P97:T97"/>
    <mergeCell ref="P130:V130"/>
    <mergeCell ref="A326:Z326"/>
    <mergeCell ref="P301:V301"/>
    <mergeCell ref="P295:V295"/>
    <mergeCell ref="G338:G339"/>
    <mergeCell ref="P266:T266"/>
    <mergeCell ref="A228:Z228"/>
    <mergeCell ref="P95:T95"/>
    <mergeCell ref="P38:V38"/>
    <mergeCell ref="H1:Q1"/>
    <mergeCell ref="P274:V274"/>
    <mergeCell ref="A292:Z292"/>
    <mergeCell ref="D214:E214"/>
    <mergeCell ref="D284:E284"/>
    <mergeCell ref="D28:E28"/>
    <mergeCell ref="D313:E313"/>
    <mergeCell ref="A76:Z76"/>
    <mergeCell ref="A301:O302"/>
    <mergeCell ref="D117:E117"/>
    <mergeCell ref="P242:T242"/>
    <mergeCell ref="D5:E5"/>
    <mergeCell ref="A238:O239"/>
    <mergeCell ref="P42:T42"/>
    <mergeCell ref="A278:O279"/>
    <mergeCell ref="P148:T148"/>
    <mergeCell ref="U338:U339"/>
    <mergeCell ref="W338:W339"/>
    <mergeCell ref="M338:M339"/>
    <mergeCell ref="D7:M7"/>
    <mergeCell ref="P91:V91"/>
    <mergeCell ref="A81:Z81"/>
    <mergeCell ref="A152:Z152"/>
    <mergeCell ref="D315:E315"/>
    <mergeCell ref="A159:O160"/>
    <mergeCell ref="P29:T29"/>
    <mergeCell ref="P100:T100"/>
    <mergeCell ref="A290:O291"/>
    <mergeCell ref="D8:M8"/>
    <mergeCell ref="D300:E300"/>
    <mergeCell ref="P44:T44"/>
    <mergeCell ref="P279:V279"/>
    <mergeCell ref="P237:T237"/>
    <mergeCell ref="P158:T158"/>
    <mergeCell ref="A241:Z241"/>
    <mergeCell ref="A26:Z26"/>
    <mergeCell ref="P59:V59"/>
    <mergeCell ref="P178:V178"/>
    <mergeCell ref="P312:T312"/>
    <mergeCell ref="A303:Z303"/>
    <mergeCell ref="P278:V278"/>
    <mergeCell ref="P205:T205"/>
    <mergeCell ref="D260:E260"/>
    <mergeCell ref="P159:V159"/>
    <mergeCell ref="A50:Z50"/>
    <mergeCell ref="W17:W18"/>
    <mergeCell ref="P261:V261"/>
    <mergeCell ref="P332:V332"/>
    <mergeCell ref="A151:Z151"/>
    <mergeCell ref="P154:V154"/>
    <mergeCell ref="D142:E142"/>
    <mergeCell ref="A120:O121"/>
    <mergeCell ref="D129:E129"/>
    <mergeCell ref="D322:E322"/>
    <mergeCell ref="A195:O196"/>
    <mergeCell ref="D309:E309"/>
    <mergeCell ref="D311:E311"/>
    <mergeCell ref="D115:E115"/>
    <mergeCell ref="P182:T182"/>
    <mergeCell ref="A328:O329"/>
    <mergeCell ref="A325:Z325"/>
    <mergeCell ref="P244:V244"/>
    <mergeCell ref="P73:V73"/>
    <mergeCell ref="A69:Z69"/>
    <mergeCell ref="D61:E61"/>
    <mergeCell ref="P115:T115"/>
    <mergeCell ref="D254:E254"/>
    <mergeCell ref="R1:T1"/>
    <mergeCell ref="D71:E71"/>
    <mergeCell ref="P28:T28"/>
    <mergeCell ref="P221:T221"/>
    <mergeCell ref="D307:E307"/>
    <mergeCell ref="AH337:AI337"/>
    <mergeCell ref="D98:E98"/>
    <mergeCell ref="P179:V179"/>
    <mergeCell ref="A258:Z258"/>
    <mergeCell ref="P233:V233"/>
    <mergeCell ref="P37:V37"/>
    <mergeCell ref="B17:B18"/>
    <mergeCell ref="A60:Z60"/>
    <mergeCell ref="P56:T56"/>
    <mergeCell ref="A197:Z197"/>
    <mergeCell ref="V10:W10"/>
    <mergeCell ref="D189:E189"/>
    <mergeCell ref="P99:T99"/>
    <mergeCell ref="P316:T316"/>
    <mergeCell ref="D66:E66"/>
    <mergeCell ref="D253:E253"/>
    <mergeCell ref="D47:E47"/>
    <mergeCell ref="P330:V330"/>
    <mergeCell ref="D289:E289"/>
    <mergeCell ref="P315:T315"/>
    <mergeCell ref="P231:T231"/>
    <mergeCell ref="D174:E174"/>
    <mergeCell ref="A276:Z276"/>
    <mergeCell ref="A270:Z270"/>
    <mergeCell ref="H9:I9"/>
    <mergeCell ref="D45:E45"/>
    <mergeCell ref="P24:V24"/>
    <mergeCell ref="AI338:AI339"/>
    <mergeCell ref="Y338:Y339"/>
    <mergeCell ref="AA338:AA339"/>
    <mergeCell ref="P324:V324"/>
    <mergeCell ref="A79:O80"/>
    <mergeCell ref="D70:E70"/>
    <mergeCell ref="D312:E312"/>
    <mergeCell ref="P220:T220"/>
    <mergeCell ref="D78:E78"/>
    <mergeCell ref="P213:T213"/>
    <mergeCell ref="D134:E134"/>
    <mergeCell ref="D205:E205"/>
    <mergeCell ref="P338:P339"/>
    <mergeCell ref="A55:Z55"/>
    <mergeCell ref="V338:V339"/>
    <mergeCell ref="E338:E33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3 X108:X109 X114:X119 X123 X128:X129 X134:X135 X140:X143 X148 X153 X158 X163 X169 X174:X177 X181:X182 X188:X190 X194 X200 X204:X207 X212:X214 X219:X224 X229:X232 X237 X242 X246:X248 X253:X254 X260 X266:X267 X273 X277 X283:X285 X289 X293:X294 X298:X300 X304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1" t="s">
        <v>498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499</v>
      </c>
      <c r="D6" s="51" t="s">
        <v>500</v>
      </c>
      <c r="E6" s="51"/>
    </row>
    <row r="7" spans="2:8" x14ac:dyDescent="0.2">
      <c r="B7" s="51" t="s">
        <v>501</v>
      </c>
      <c r="C7" s="51" t="s">
        <v>502</v>
      </c>
      <c r="D7" s="51" t="s">
        <v>503</v>
      </c>
      <c r="E7" s="51"/>
    </row>
    <row r="9" spans="2:8" x14ac:dyDescent="0.2">
      <c r="B9" s="51" t="s">
        <v>504</v>
      </c>
      <c r="C9" s="51" t="s">
        <v>499</v>
      </c>
      <c r="D9" s="51"/>
      <c r="E9" s="51"/>
    </row>
    <row r="11" spans="2:8" x14ac:dyDescent="0.2">
      <c r="B11" s="51" t="s">
        <v>505</v>
      </c>
      <c r="C11" s="51" t="s">
        <v>502</v>
      </c>
      <c r="D11" s="51"/>
      <c r="E11" s="51"/>
    </row>
    <row r="13" spans="2:8" x14ac:dyDescent="0.2">
      <c r="B13" s="51" t="s">
        <v>506</v>
      </c>
      <c r="C13" s="51"/>
      <c r="D13" s="51"/>
      <c r="E13" s="51"/>
    </row>
    <row r="14" spans="2:8" x14ac:dyDescent="0.2">
      <c r="B14" s="51" t="s">
        <v>507</v>
      </c>
      <c r="C14" s="51"/>
      <c r="D14" s="51"/>
      <c r="E14" s="51"/>
    </row>
    <row r="15" spans="2:8" x14ac:dyDescent="0.2">
      <c r="B15" s="51" t="s">
        <v>508</v>
      </c>
      <c r="C15" s="51"/>
      <c r="D15" s="51"/>
      <c r="E15" s="51"/>
    </row>
    <row r="16" spans="2:8" x14ac:dyDescent="0.2">
      <c r="B16" s="51" t="s">
        <v>509</v>
      </c>
      <c r="C16" s="51"/>
      <c r="D16" s="51"/>
      <c r="E16" s="51"/>
    </row>
    <row r="17" spans="2:5" x14ac:dyDescent="0.2">
      <c r="B17" s="51" t="s">
        <v>510</v>
      </c>
      <c r="C17" s="51"/>
      <c r="D17" s="51"/>
      <c r="E17" s="51"/>
    </row>
    <row r="18" spans="2:5" x14ac:dyDescent="0.2">
      <c r="B18" s="51" t="s">
        <v>511</v>
      </c>
      <c r="C18" s="51"/>
      <c r="D18" s="51"/>
      <c r="E18" s="51"/>
    </row>
    <row r="19" spans="2:5" x14ac:dyDescent="0.2">
      <c r="B19" s="51" t="s">
        <v>512</v>
      </c>
      <c r="C19" s="51"/>
      <c r="D19" s="51"/>
      <c r="E19" s="51"/>
    </row>
    <row r="20" spans="2:5" x14ac:dyDescent="0.2">
      <c r="B20" s="51" t="s">
        <v>513</v>
      </c>
      <c r="C20" s="51"/>
      <c r="D20" s="51"/>
      <c r="E20" s="51"/>
    </row>
    <row r="21" spans="2:5" x14ac:dyDescent="0.2">
      <c r="B21" s="51" t="s">
        <v>514</v>
      </c>
      <c r="C21" s="51"/>
      <c r="D21" s="51"/>
      <c r="E21" s="51"/>
    </row>
    <row r="22" spans="2:5" x14ac:dyDescent="0.2">
      <c r="B22" s="51" t="s">
        <v>515</v>
      </c>
      <c r="C22" s="51"/>
      <c r="D22" s="51"/>
      <c r="E22" s="51"/>
    </row>
    <row r="23" spans="2:5" x14ac:dyDescent="0.2">
      <c r="B23" s="51" t="s">
        <v>516</v>
      </c>
      <c r="C23" s="51"/>
      <c r="D23" s="51"/>
      <c r="E23" s="51"/>
    </row>
  </sheetData>
  <sheetProtection algorithmName="SHA-512" hashValue="1hfFVWJ7fzR/8A6JEnfhhphqkdpmxm4A0BrIbRJhx4OJ98xBi2Q0nfMB1Y3Isdg0rywaxGkPohes+zYbAI4Hgw==" saltValue="KRJL0vvII6J14S2qyc5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