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9,25 Горняк(Луганск_Горловка) КИ доставка на 23,09,25\"/>
    </mc:Choice>
  </mc:AlternateContent>
  <xr:revisionPtr revIDLastSave="0" documentId="13_ncr:1_{11EC5689-2D59-486C-8A71-CF473121E7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AB510" i="1" s="1"/>
  <c r="X494" i="1"/>
  <c r="X493" i="1"/>
  <c r="BO492" i="1"/>
  <c r="BM492" i="1"/>
  <c r="Y492" i="1"/>
  <c r="BP492" i="1" s="1"/>
  <c r="P492" i="1"/>
  <c r="BO491" i="1"/>
  <c r="BM491" i="1"/>
  <c r="Y491" i="1"/>
  <c r="Y494" i="1" s="1"/>
  <c r="P491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Y449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8" i="1" s="1"/>
  <c r="P242" i="1"/>
  <c r="X240" i="1"/>
  <c r="X239" i="1"/>
  <c r="BO238" i="1"/>
  <c r="BM238" i="1"/>
  <c r="Y238" i="1"/>
  <c r="Y239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N206" i="1"/>
  <c r="BM206" i="1"/>
  <c r="Z206" i="1"/>
  <c r="Y206" i="1"/>
  <c r="BP206" i="1" s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2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Y175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9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G510" i="1" s="1"/>
  <c r="P127" i="1"/>
  <c r="X124" i="1"/>
  <c r="X123" i="1"/>
  <c r="BO122" i="1"/>
  <c r="BM122" i="1"/>
  <c r="Y122" i="1"/>
  <c r="Y124" i="1" s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Y106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Y33" i="1"/>
  <c r="C510" i="1"/>
  <c r="Z42" i="1"/>
  <c r="Z44" i="1" s="1"/>
  <c r="BN42" i="1"/>
  <c r="BP42" i="1"/>
  <c r="Y45" i="1"/>
  <c r="D510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0" i="1"/>
  <c r="Z88" i="1"/>
  <c r="Z90" i="1" s="1"/>
  <c r="BN88" i="1"/>
  <c r="BP88" i="1"/>
  <c r="Y91" i="1"/>
  <c r="Z93" i="1"/>
  <c r="Z97" i="1" s="1"/>
  <c r="BN93" i="1"/>
  <c r="BP93" i="1"/>
  <c r="Z95" i="1"/>
  <c r="BN95" i="1"/>
  <c r="Y98" i="1"/>
  <c r="F510" i="1"/>
  <c r="Z102" i="1"/>
  <c r="Z105" i="1" s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Z123" i="1" s="1"/>
  <c r="BN122" i="1"/>
  <c r="BP122" i="1"/>
  <c r="Z127" i="1"/>
  <c r="Z129" i="1" s="1"/>
  <c r="BN127" i="1"/>
  <c r="BP127" i="1"/>
  <c r="Y130" i="1"/>
  <c r="Z133" i="1"/>
  <c r="Z134" i="1" s="1"/>
  <c r="BN133" i="1"/>
  <c r="BP133" i="1"/>
  <c r="Z137" i="1"/>
  <c r="Z139" i="1" s="1"/>
  <c r="BN137" i="1"/>
  <c r="BP137" i="1"/>
  <c r="Y140" i="1"/>
  <c r="H510" i="1"/>
  <c r="Y146" i="1"/>
  <c r="Z149" i="1"/>
  <c r="Z151" i="1" s="1"/>
  <c r="BN149" i="1"/>
  <c r="BP149" i="1"/>
  <c r="I510" i="1"/>
  <c r="Y158" i="1"/>
  <c r="Z161" i="1"/>
  <c r="Z169" i="1" s="1"/>
  <c r="BN161" i="1"/>
  <c r="Z163" i="1"/>
  <c r="BN163" i="1"/>
  <c r="Z165" i="1"/>
  <c r="BN165" i="1"/>
  <c r="Z167" i="1"/>
  <c r="BN167" i="1"/>
  <c r="Y170" i="1"/>
  <c r="Z173" i="1"/>
  <c r="Z175" i="1" s="1"/>
  <c r="BN173" i="1"/>
  <c r="BP173" i="1"/>
  <c r="J510" i="1"/>
  <c r="Z184" i="1"/>
  <c r="Z185" i="1" s="1"/>
  <c r="BN184" i="1"/>
  <c r="BP184" i="1"/>
  <c r="Y185" i="1"/>
  <c r="Z188" i="1"/>
  <c r="Z190" i="1" s="1"/>
  <c r="BN188" i="1"/>
  <c r="BP188" i="1"/>
  <c r="Y191" i="1"/>
  <c r="Z194" i="1"/>
  <c r="Z201" i="1" s="1"/>
  <c r="BN194" i="1"/>
  <c r="Z196" i="1"/>
  <c r="BN196" i="1"/>
  <c r="Z198" i="1"/>
  <c r="BN198" i="1"/>
  <c r="Z200" i="1"/>
  <c r="BN200" i="1"/>
  <c r="Y201" i="1"/>
  <c r="BP210" i="1"/>
  <c r="BN210" i="1"/>
  <c r="Z210" i="1"/>
  <c r="BP223" i="1"/>
  <c r="BN223" i="1"/>
  <c r="Z223" i="1"/>
  <c r="Z231" i="1" s="1"/>
  <c r="Y231" i="1"/>
  <c r="H9" i="1"/>
  <c r="Y24" i="1"/>
  <c r="Y129" i="1"/>
  <c r="Z205" i="1"/>
  <c r="Z213" i="1" s="1"/>
  <c r="BN205" i="1"/>
  <c r="Z207" i="1"/>
  <c r="BN207" i="1"/>
  <c r="BP208" i="1"/>
  <c r="BN208" i="1"/>
  <c r="Z208" i="1"/>
  <c r="BP212" i="1"/>
  <c r="BN212" i="1"/>
  <c r="Z212" i="1"/>
  <c r="Y214" i="1"/>
  <c r="Y219" i="1"/>
  <c r="BP216" i="1"/>
  <c r="BN216" i="1"/>
  <c r="Z216" i="1"/>
  <c r="Z218" i="1" s="1"/>
  <c r="Y240" i="1"/>
  <c r="Y247" i="1"/>
  <c r="Y257" i="1"/>
  <c r="M510" i="1"/>
  <c r="Y265" i="1"/>
  <c r="BP260" i="1"/>
  <c r="BN260" i="1"/>
  <c r="Z260" i="1"/>
  <c r="Y264" i="1"/>
  <c r="Z271" i="1"/>
  <c r="BP269" i="1"/>
  <c r="BN269" i="1"/>
  <c r="Z269" i="1"/>
  <c r="BP292" i="1"/>
  <c r="BN292" i="1"/>
  <c r="Z292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34" i="1"/>
  <c r="BN434" i="1"/>
  <c r="Z434" i="1"/>
  <c r="BP438" i="1"/>
  <c r="BN438" i="1"/>
  <c r="Z438" i="1"/>
  <c r="BP441" i="1"/>
  <c r="BN441" i="1"/>
  <c r="Z441" i="1"/>
  <c r="K510" i="1"/>
  <c r="Z225" i="1"/>
  <c r="BN225" i="1"/>
  <c r="Z226" i="1"/>
  <c r="BN226" i="1"/>
  <c r="Z228" i="1"/>
  <c r="BN228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L510" i="1"/>
  <c r="Y256" i="1"/>
  <c r="Z252" i="1"/>
  <c r="Z256" i="1" s="1"/>
  <c r="BN252" i="1"/>
  <c r="Z254" i="1"/>
  <c r="BN254" i="1"/>
  <c r="BP255" i="1"/>
  <c r="BN255" i="1"/>
  <c r="BP261" i="1"/>
  <c r="BN261" i="1"/>
  <c r="Z261" i="1"/>
  <c r="Y271" i="1"/>
  <c r="BP290" i="1"/>
  <c r="BN290" i="1"/>
  <c r="Z290" i="1"/>
  <c r="Z294" i="1" s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18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Y339" i="1"/>
  <c r="T510" i="1"/>
  <c r="Y350" i="1"/>
  <c r="BP343" i="1"/>
  <c r="BN343" i="1"/>
  <c r="Z343" i="1"/>
  <c r="Z350" i="1" s="1"/>
  <c r="BP347" i="1"/>
  <c r="BN347" i="1"/>
  <c r="Z347" i="1"/>
  <c r="Y355" i="1"/>
  <c r="BP359" i="1"/>
  <c r="BN359" i="1"/>
  <c r="Z359" i="1"/>
  <c r="Z360" i="1" s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W510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O510" i="1"/>
  <c r="Y272" i="1"/>
  <c r="Y277" i="1"/>
  <c r="Y286" i="1"/>
  <c r="R510" i="1"/>
  <c r="Y295" i="1"/>
  <c r="U510" i="1"/>
  <c r="Y372" i="1"/>
  <c r="Y422" i="1"/>
  <c r="Y427" i="1"/>
  <c r="Z510" i="1"/>
  <c r="Y444" i="1"/>
  <c r="BP433" i="1"/>
  <c r="BN433" i="1"/>
  <c r="Z433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BP455" i="1"/>
  <c r="BN455" i="1"/>
  <c r="Z455" i="1"/>
  <c r="BP463" i="1"/>
  <c r="BN463" i="1"/>
  <c r="Z463" i="1"/>
  <c r="Y465" i="1"/>
  <c r="AA510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Y484" i="1"/>
  <c r="Z492" i="1"/>
  <c r="BN492" i="1"/>
  <c r="Y493" i="1"/>
  <c r="Y499" i="1"/>
  <c r="Z491" i="1"/>
  <c r="Z493" i="1" s="1"/>
  <c r="BN491" i="1"/>
  <c r="BP491" i="1"/>
  <c r="Z497" i="1"/>
  <c r="Z498" i="1" s="1"/>
  <c r="BN497" i="1"/>
  <c r="BP497" i="1"/>
  <c r="Y498" i="1"/>
  <c r="Z338" i="1" l="1"/>
  <c r="Y502" i="1"/>
  <c r="Z473" i="1"/>
  <c r="Z325" i="1"/>
  <c r="Z247" i="1"/>
  <c r="Z399" i="1"/>
  <c r="Z264" i="1"/>
  <c r="Y500" i="1"/>
  <c r="Z118" i="1"/>
  <c r="Z111" i="1"/>
  <c r="Z78" i="1"/>
  <c r="Z70" i="1"/>
  <c r="Z64" i="1"/>
  <c r="Z32" i="1"/>
  <c r="Z505" i="1" s="1"/>
  <c r="Y504" i="1"/>
  <c r="Y501" i="1"/>
  <c r="Y503" i="1" s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<sst xmlns="http://schemas.openxmlformats.org/spreadsheetml/2006/main" count="2203" uniqueCount="804">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</sst>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7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803" t="s">
        <v>0</v>
      </c>
      <c r="E1" s="602"/>
      <c r="F1" s="602"/>
      <c r="G1" s="12" t="s">
        <v>1</v>
      </c>
      <c r="H1" s="803" t="s">
        <v>2</v>
      </c>
      <c r="I1" s="602"/>
      <c r="J1" s="602"/>
      <c r="K1" s="602"/>
      <c r="L1" s="602"/>
      <c r="M1" s="602"/>
      <c r="N1" s="602"/>
      <c r="O1" s="602"/>
      <c r="P1" s="602"/>
      <c r="Q1" s="602"/>
      <c r="R1" s="850" t="s">
        <v>3</v>
      </c>
      <c r="S1" s="602"/>
      <c r="T1" s="6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2"/>
      <c r="R2" s="552"/>
      <c r="S2" s="552"/>
      <c r="T2" s="552"/>
      <c r="U2" s="552"/>
      <c r="V2" s="552"/>
      <c r="W2" s="552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2"/>
      <c r="Q3" s="552"/>
      <c r="R3" s="552"/>
      <c r="S3" s="552"/>
      <c r="T3" s="552"/>
      <c r="U3" s="552"/>
      <c r="V3" s="552"/>
      <c r="W3" s="552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74" t="s">
        <v>8</v>
      </c>
      <c r="B5" s="566"/>
      <c r="C5" s="567"/>
      <c r="D5" s="668"/>
      <c r="E5" s="670"/>
      <c r="F5" s="611" t="s">
        <v>9</v>
      </c>
      <c r="G5" s="567"/>
      <c r="H5" s="668"/>
      <c r="I5" s="669"/>
      <c r="J5" s="669"/>
      <c r="K5" s="669"/>
      <c r="L5" s="669"/>
      <c r="M5" s="670"/>
      <c r="N5" s="58"/>
      <c r="P5" s="24" t="s">
        <v>10</v>
      </c>
      <c r="Q5" s="597">
        <v>45922</v>
      </c>
      <c r="R5" s="598"/>
      <c r="T5" s="742" t="s">
        <v>11</v>
      </c>
      <c r="U5" s="743"/>
      <c r="V5" s="745" t="s">
        <v>12</v>
      </c>
      <c r="W5" s="598"/>
      <c r="AB5" s="51"/>
      <c r="AC5" s="51"/>
      <c r="AD5" s="51"/>
      <c r="AE5" s="51"/>
    </row>
    <row r="6" spans="1:32" s="541" customFormat="1" ht="24" customHeight="1" x14ac:dyDescent="0.2">
      <c r="A6" s="774" t="s">
        <v>13</v>
      </c>
      <c r="B6" s="566"/>
      <c r="C6" s="567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98"/>
      <c r="N6" s="59"/>
      <c r="P6" s="24" t="s">
        <v>15</v>
      </c>
      <c r="Q6" s="601" t="str">
        <f>IF(Q5=0," ",CHOOSE(WEEKDAY(Q5,2),"Понедельник","Вторник","Среда","Четверг","Пятница","Суббота","Воскресенье"))</f>
        <v>Понедельник</v>
      </c>
      <c r="R6" s="554"/>
      <c r="T6" s="753" t="s">
        <v>16</v>
      </c>
      <c r="U6" s="743"/>
      <c r="V6" s="676" t="s">
        <v>17</v>
      </c>
      <c r="W6" s="67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7" t="str">
        <f>IFERROR(VLOOKUP(DeliveryAddress,Table,3,0),1)</f>
        <v>4</v>
      </c>
      <c r="E7" s="818"/>
      <c r="F7" s="818"/>
      <c r="G7" s="818"/>
      <c r="H7" s="818"/>
      <c r="I7" s="818"/>
      <c r="J7" s="818"/>
      <c r="K7" s="818"/>
      <c r="L7" s="818"/>
      <c r="M7" s="748"/>
      <c r="N7" s="60"/>
      <c r="P7" s="24"/>
      <c r="Q7" s="42"/>
      <c r="R7" s="42"/>
      <c r="T7" s="552"/>
      <c r="U7" s="743"/>
      <c r="V7" s="678"/>
      <c r="W7" s="679"/>
      <c r="AB7" s="51"/>
      <c r="AC7" s="51"/>
      <c r="AD7" s="51"/>
      <c r="AE7" s="51"/>
    </row>
    <row r="8" spans="1:32" s="541" customFormat="1" ht="25.5" customHeight="1" x14ac:dyDescent="0.2">
      <c r="A8" s="603" t="s">
        <v>18</v>
      </c>
      <c r="B8" s="572"/>
      <c r="C8" s="573"/>
      <c r="D8" s="823"/>
      <c r="E8" s="824"/>
      <c r="F8" s="824"/>
      <c r="G8" s="824"/>
      <c r="H8" s="824"/>
      <c r="I8" s="824"/>
      <c r="J8" s="824"/>
      <c r="K8" s="824"/>
      <c r="L8" s="824"/>
      <c r="M8" s="825"/>
      <c r="N8" s="61"/>
      <c r="P8" s="24" t="s">
        <v>19</v>
      </c>
      <c r="Q8" s="747">
        <v>0.41666666666666669</v>
      </c>
      <c r="R8" s="748"/>
      <c r="T8" s="552"/>
      <c r="U8" s="743"/>
      <c r="V8" s="678"/>
      <c r="W8" s="679"/>
      <c r="AB8" s="51"/>
      <c r="AC8" s="51"/>
      <c r="AD8" s="51"/>
      <c r="AE8" s="51"/>
    </row>
    <row r="9" spans="1:32" s="54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2"/>
      <c r="C9" s="552"/>
      <c r="D9" s="633"/>
      <c r="E9" s="634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2"/>
      <c r="H9" s="708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7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M9" s="634"/>
      <c r="N9" s="539"/>
      <c r="P9" s="26" t="s">
        <v>20</v>
      </c>
      <c r="Q9" s="790"/>
      <c r="R9" s="616"/>
      <c r="T9" s="552"/>
      <c r="U9" s="743"/>
      <c r="V9" s="680"/>
      <c r="W9" s="681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2"/>
      <c r="C10" s="552"/>
      <c r="D10" s="633"/>
      <c r="E10" s="634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2"/>
      <c r="H10" s="691" t="str">
        <f>IFERROR(VLOOKUP($D$10,Proxy,2,FALSE),"")</f>
        <v/>
      </c>
      <c r="I10" s="552"/>
      <c r="J10" s="552"/>
      <c r="K10" s="552"/>
      <c r="L10" s="552"/>
      <c r="M10" s="552"/>
      <c r="N10" s="540"/>
      <c r="P10" s="26" t="s">
        <v>21</v>
      </c>
      <c r="Q10" s="754"/>
      <c r="R10" s="755"/>
      <c r="U10" s="24" t="s">
        <v>22</v>
      </c>
      <c r="V10" s="846" t="s">
        <v>23</v>
      </c>
      <c r="W10" s="67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1"/>
      <c r="R11" s="598"/>
      <c r="U11" s="24" t="s">
        <v>26</v>
      </c>
      <c r="V11" s="615" t="s">
        <v>27</v>
      </c>
      <c r="W11" s="616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14" t="s">
        <v>28</v>
      </c>
      <c r="B12" s="566"/>
      <c r="C12" s="566"/>
      <c r="D12" s="566"/>
      <c r="E12" s="566"/>
      <c r="F12" s="566"/>
      <c r="G12" s="566"/>
      <c r="H12" s="566"/>
      <c r="I12" s="566"/>
      <c r="J12" s="566"/>
      <c r="K12" s="566"/>
      <c r="L12" s="566"/>
      <c r="M12" s="567"/>
      <c r="N12" s="62"/>
      <c r="P12" s="24" t="s">
        <v>29</v>
      </c>
      <c r="Q12" s="747"/>
      <c r="R12" s="748"/>
      <c r="S12" s="23"/>
      <c r="U12" s="24"/>
      <c r="V12" s="602"/>
      <c r="W12" s="552"/>
      <c r="AB12" s="51"/>
      <c r="AC12" s="51"/>
      <c r="AD12" s="51"/>
      <c r="AE12" s="51"/>
    </row>
    <row r="13" spans="1:32" s="541" customFormat="1" ht="23.25" customHeight="1" x14ac:dyDescent="0.2">
      <c r="A13" s="714" t="s">
        <v>30</v>
      </c>
      <c r="B13" s="566"/>
      <c r="C13" s="566"/>
      <c r="D13" s="566"/>
      <c r="E13" s="566"/>
      <c r="F13" s="566"/>
      <c r="G13" s="566"/>
      <c r="H13" s="566"/>
      <c r="I13" s="566"/>
      <c r="J13" s="566"/>
      <c r="K13" s="566"/>
      <c r="L13" s="566"/>
      <c r="M13" s="567"/>
      <c r="N13" s="62"/>
      <c r="O13" s="26"/>
      <c r="P13" s="26" t="s">
        <v>31</v>
      </c>
      <c r="Q13" s="615"/>
      <c r="R13" s="6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14" t="s">
        <v>32</v>
      </c>
      <c r="B14" s="566"/>
      <c r="C14" s="566"/>
      <c r="D14" s="566"/>
      <c r="E14" s="566"/>
      <c r="F14" s="566"/>
      <c r="G14" s="566"/>
      <c r="H14" s="566"/>
      <c r="I14" s="566"/>
      <c r="J14" s="566"/>
      <c r="K14" s="566"/>
      <c r="L14" s="566"/>
      <c r="M14" s="5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17" t="s">
        <v>33</v>
      </c>
      <c r="B15" s="566"/>
      <c r="C15" s="566"/>
      <c r="D15" s="566"/>
      <c r="E15" s="566"/>
      <c r="F15" s="566"/>
      <c r="G15" s="566"/>
      <c r="H15" s="566"/>
      <c r="I15" s="566"/>
      <c r="J15" s="566"/>
      <c r="K15" s="566"/>
      <c r="L15" s="566"/>
      <c r="M15" s="567"/>
      <c r="N15" s="63"/>
      <c r="P15" s="795" t="s">
        <v>34</v>
      </c>
      <c r="Q15" s="602"/>
      <c r="R15" s="602"/>
      <c r="S15" s="602"/>
      <c r="T15" s="6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7" t="s">
        <v>35</v>
      </c>
      <c r="B17" s="557" t="s">
        <v>36</v>
      </c>
      <c r="C17" s="777" t="s">
        <v>37</v>
      </c>
      <c r="D17" s="557" t="s">
        <v>38</v>
      </c>
      <c r="E17" s="558"/>
      <c r="F17" s="557" t="s">
        <v>39</v>
      </c>
      <c r="G17" s="557" t="s">
        <v>40</v>
      </c>
      <c r="H17" s="557" t="s">
        <v>41</v>
      </c>
      <c r="I17" s="557" t="s">
        <v>42</v>
      </c>
      <c r="J17" s="557" t="s">
        <v>43</v>
      </c>
      <c r="K17" s="557" t="s">
        <v>44</v>
      </c>
      <c r="L17" s="557" t="s">
        <v>45</v>
      </c>
      <c r="M17" s="557" t="s">
        <v>46</v>
      </c>
      <c r="N17" s="557" t="s">
        <v>47</v>
      </c>
      <c r="O17" s="557" t="s">
        <v>48</v>
      </c>
      <c r="P17" s="557" t="s">
        <v>49</v>
      </c>
      <c r="Q17" s="806"/>
      <c r="R17" s="806"/>
      <c r="S17" s="806"/>
      <c r="T17" s="558"/>
      <c r="U17" s="576" t="s">
        <v>50</v>
      </c>
      <c r="V17" s="567"/>
      <c r="W17" s="557" t="s">
        <v>51</v>
      </c>
      <c r="X17" s="557" t="s">
        <v>52</v>
      </c>
      <c r="Y17" s="574" t="s">
        <v>53</v>
      </c>
      <c r="Z17" s="699" t="s">
        <v>54</v>
      </c>
      <c r="AA17" s="605" t="s">
        <v>55</v>
      </c>
      <c r="AB17" s="605" t="s">
        <v>56</v>
      </c>
      <c r="AC17" s="605" t="s">
        <v>57</v>
      </c>
      <c r="AD17" s="605" t="s">
        <v>58</v>
      </c>
      <c r="AE17" s="606"/>
      <c r="AF17" s="607"/>
      <c r="AG17" s="66"/>
      <c r="BD17" s="65" t="s">
        <v>59</v>
      </c>
    </row>
    <row r="18" spans="1:68" ht="14.25" customHeight="1" x14ac:dyDescent="0.2">
      <c r="A18" s="561"/>
      <c r="B18" s="561"/>
      <c r="C18" s="561"/>
      <c r="D18" s="559"/>
      <c r="E18" s="560"/>
      <c r="F18" s="561"/>
      <c r="G18" s="561"/>
      <c r="H18" s="561"/>
      <c r="I18" s="561"/>
      <c r="J18" s="561"/>
      <c r="K18" s="561"/>
      <c r="L18" s="561"/>
      <c r="M18" s="561"/>
      <c r="N18" s="561"/>
      <c r="O18" s="561"/>
      <c r="P18" s="559"/>
      <c r="Q18" s="807"/>
      <c r="R18" s="807"/>
      <c r="S18" s="807"/>
      <c r="T18" s="560"/>
      <c r="U18" s="67" t="s">
        <v>60</v>
      </c>
      <c r="V18" s="67" t="s">
        <v>61</v>
      </c>
      <c r="W18" s="561"/>
      <c r="X18" s="561"/>
      <c r="Y18" s="575"/>
      <c r="Z18" s="700"/>
      <c r="AA18" s="667"/>
      <c r="AB18" s="667"/>
      <c r="AC18" s="667"/>
      <c r="AD18" s="608"/>
      <c r="AE18" s="609"/>
      <c r="AF18" s="610"/>
      <c r="AG18" s="66"/>
      <c r="BD18" s="65"/>
    </row>
    <row r="19" spans="1:68" ht="27.75" customHeight="1" x14ac:dyDescent="0.2">
      <c r="A19" s="577" t="s">
        <v>62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customHeight="1" x14ac:dyDescent="0.25">
      <c r="A20" s="582" t="s">
        <v>62</v>
      </c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552"/>
      <c r="Q20" s="552"/>
      <c r="R20" s="552"/>
      <c r="S20" s="552"/>
      <c r="T20" s="552"/>
      <c r="U20" s="552"/>
      <c r="V20" s="552"/>
      <c r="W20" s="552"/>
      <c r="X20" s="552"/>
      <c r="Y20" s="552"/>
      <c r="Z20" s="552"/>
      <c r="AA20" s="542"/>
      <c r="AB20" s="542"/>
      <c r="AC20" s="542"/>
    </row>
    <row r="21" spans="1:68" ht="14.25" customHeight="1" x14ac:dyDescent="0.25">
      <c r="A21" s="551" t="s">
        <v>63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552"/>
      <c r="Q21" s="552"/>
      <c r="R21" s="552"/>
      <c r="S21" s="552"/>
      <c r="T21" s="552"/>
      <c r="U21" s="552"/>
      <c r="V21" s="552"/>
      <c r="W21" s="552"/>
      <c r="X21" s="552"/>
      <c r="Y21" s="552"/>
      <c r="Z21" s="552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2"/>
      <c r="C23" s="552"/>
      <c r="D23" s="552"/>
      <c r="E23" s="552"/>
      <c r="F23" s="552"/>
      <c r="G23" s="552"/>
      <c r="H23" s="552"/>
      <c r="I23" s="552"/>
      <c r="J23" s="552"/>
      <c r="K23" s="552"/>
      <c r="L23" s="552"/>
      <c r="M23" s="552"/>
      <c r="N23" s="552"/>
      <c r="O23" s="556"/>
      <c r="P23" s="571" t="s">
        <v>70</v>
      </c>
      <c r="Q23" s="572"/>
      <c r="R23" s="572"/>
      <c r="S23" s="572"/>
      <c r="T23" s="572"/>
      <c r="U23" s="572"/>
      <c r="V23" s="573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2"/>
      <c r="B24" s="552"/>
      <c r="C24" s="552"/>
      <c r="D24" s="552"/>
      <c r="E24" s="552"/>
      <c r="F24" s="552"/>
      <c r="G24" s="552"/>
      <c r="H24" s="552"/>
      <c r="I24" s="552"/>
      <c r="J24" s="552"/>
      <c r="K24" s="552"/>
      <c r="L24" s="552"/>
      <c r="M24" s="552"/>
      <c r="N24" s="552"/>
      <c r="O24" s="556"/>
      <c r="P24" s="571" t="s">
        <v>70</v>
      </c>
      <c r="Q24" s="572"/>
      <c r="R24" s="572"/>
      <c r="S24" s="572"/>
      <c r="T24" s="572"/>
      <c r="U24" s="572"/>
      <c r="V24" s="573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51" t="s">
        <v>72</v>
      </c>
      <c r="B25" s="552"/>
      <c r="C25" s="552"/>
      <c r="D25" s="552"/>
      <c r="E25" s="552"/>
      <c r="F25" s="552"/>
      <c r="G25" s="552"/>
      <c r="H25" s="552"/>
      <c r="I25" s="552"/>
      <c r="J25" s="552"/>
      <c r="K25" s="552"/>
      <c r="L25" s="552"/>
      <c r="M25" s="552"/>
      <c r="N25" s="552"/>
      <c r="O25" s="552"/>
      <c r="P25" s="552"/>
      <c r="Q25" s="552"/>
      <c r="R25" s="552"/>
      <c r="S25" s="552"/>
      <c r="T25" s="552"/>
      <c r="U25" s="552"/>
      <c r="V25" s="552"/>
      <c r="W25" s="552"/>
      <c r="X25" s="552"/>
      <c r="Y25" s="552"/>
      <c r="Z25" s="552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5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5"/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6"/>
      <c r="P32" s="571" t="s">
        <v>70</v>
      </c>
      <c r="Q32" s="572"/>
      <c r="R32" s="572"/>
      <c r="S32" s="572"/>
      <c r="T32" s="572"/>
      <c r="U32" s="572"/>
      <c r="V32" s="573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2"/>
      <c r="B33" s="552"/>
      <c r="C33" s="552"/>
      <c r="D33" s="552"/>
      <c r="E33" s="552"/>
      <c r="F33" s="552"/>
      <c r="G33" s="552"/>
      <c r="H33" s="552"/>
      <c r="I33" s="552"/>
      <c r="J33" s="552"/>
      <c r="K33" s="552"/>
      <c r="L33" s="552"/>
      <c r="M33" s="552"/>
      <c r="N33" s="552"/>
      <c r="O33" s="556"/>
      <c r="P33" s="571" t="s">
        <v>70</v>
      </c>
      <c r="Q33" s="572"/>
      <c r="R33" s="572"/>
      <c r="S33" s="572"/>
      <c r="T33" s="572"/>
      <c r="U33" s="572"/>
      <c r="V33" s="573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51" t="s">
        <v>94</v>
      </c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52"/>
      <c r="R34" s="552"/>
      <c r="S34" s="552"/>
      <c r="T34" s="552"/>
      <c r="U34" s="552"/>
      <c r="V34" s="552"/>
      <c r="W34" s="552"/>
      <c r="X34" s="552"/>
      <c r="Y34" s="552"/>
      <c r="Z34" s="552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5"/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6"/>
      <c r="P36" s="571" t="s">
        <v>70</v>
      </c>
      <c r="Q36" s="572"/>
      <c r="R36" s="572"/>
      <c r="S36" s="572"/>
      <c r="T36" s="572"/>
      <c r="U36" s="572"/>
      <c r="V36" s="573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2"/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6"/>
      <c r="P37" s="571" t="s">
        <v>70</v>
      </c>
      <c r="Q37" s="572"/>
      <c r="R37" s="572"/>
      <c r="S37" s="572"/>
      <c r="T37" s="572"/>
      <c r="U37" s="572"/>
      <c r="V37" s="573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577" t="s">
        <v>100</v>
      </c>
      <c r="B38" s="578"/>
      <c r="C38" s="578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/>
      <c r="W38" s="578"/>
      <c r="X38" s="578"/>
      <c r="Y38" s="578"/>
      <c r="Z38" s="578"/>
      <c r="AA38" s="48"/>
      <c r="AB38" s="48"/>
      <c r="AC38" s="48"/>
    </row>
    <row r="39" spans="1:68" ht="16.5" customHeight="1" x14ac:dyDescent="0.25">
      <c r="A39" s="582" t="s">
        <v>101</v>
      </c>
      <c r="B39" s="552"/>
      <c r="C39" s="552"/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42"/>
      <c r="AB39" s="542"/>
      <c r="AC39" s="542"/>
    </row>
    <row r="40" spans="1:68" ht="14.25" customHeight="1" x14ac:dyDescent="0.25">
      <c r="A40" s="551" t="s">
        <v>102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68</v>
      </c>
      <c r="X41" s="547">
        <v>86.4</v>
      </c>
      <c r="Y41" s="548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89.88</v>
      </c>
      <c r="BN41" s="64">
        <f>IFERROR(Y41*I41/H41,"0")</f>
        <v>89.88</v>
      </c>
      <c r="BO41" s="64">
        <f>IFERROR(1/J41*(X41/H41),"0")</f>
        <v>0.125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5"/>
      <c r="B44" s="552"/>
      <c r="C44" s="552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6"/>
      <c r="P44" s="571" t="s">
        <v>70</v>
      </c>
      <c r="Q44" s="572"/>
      <c r="R44" s="572"/>
      <c r="S44" s="572"/>
      <c r="T44" s="572"/>
      <c r="U44" s="572"/>
      <c r="V44" s="573"/>
      <c r="W44" s="37" t="s">
        <v>71</v>
      </c>
      <c r="X44" s="549">
        <f>IFERROR(X41/H41,"0")+IFERROR(X42/H42,"0")+IFERROR(X43/H43,"0")</f>
        <v>8</v>
      </c>
      <c r="Y44" s="549">
        <f>IFERROR(Y41/H41,"0")+IFERROR(Y42/H42,"0")+IFERROR(Y43/H43,"0")</f>
        <v>8</v>
      </c>
      <c r="Z44" s="549">
        <f>IFERROR(IF(Z41="",0,Z41),"0")+IFERROR(IF(Z42="",0,Z42),"0")+IFERROR(IF(Z43="",0,Z43),"0")</f>
        <v>0.15184</v>
      </c>
      <c r="AA44" s="550"/>
      <c r="AB44" s="550"/>
      <c r="AC44" s="550"/>
    </row>
    <row r="45" spans="1:68" x14ac:dyDescent="0.2">
      <c r="A45" s="552"/>
      <c r="B45" s="552"/>
      <c r="C45" s="552"/>
      <c r="D45" s="552"/>
      <c r="E45" s="552"/>
      <c r="F45" s="552"/>
      <c r="G45" s="552"/>
      <c r="H45" s="552"/>
      <c r="I45" s="552"/>
      <c r="J45" s="552"/>
      <c r="K45" s="552"/>
      <c r="L45" s="552"/>
      <c r="M45" s="552"/>
      <c r="N45" s="552"/>
      <c r="O45" s="556"/>
      <c r="P45" s="571" t="s">
        <v>70</v>
      </c>
      <c r="Q45" s="572"/>
      <c r="R45" s="572"/>
      <c r="S45" s="572"/>
      <c r="T45" s="572"/>
      <c r="U45" s="572"/>
      <c r="V45" s="573"/>
      <c r="W45" s="37" t="s">
        <v>68</v>
      </c>
      <c r="X45" s="549">
        <f>IFERROR(SUM(X41:X43),"0")</f>
        <v>86.4</v>
      </c>
      <c r="Y45" s="549">
        <f>IFERROR(SUM(Y41:Y43),"0")</f>
        <v>86.4</v>
      </c>
      <c r="Z45" s="37"/>
      <c r="AA45" s="550"/>
      <c r="AB45" s="550"/>
      <c r="AC45" s="550"/>
    </row>
    <row r="46" spans="1:68" ht="14.25" customHeight="1" x14ac:dyDescent="0.25">
      <c r="A46" s="551" t="s">
        <v>72</v>
      </c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552"/>
      <c r="Q46" s="552"/>
      <c r="R46" s="552"/>
      <c r="S46" s="552"/>
      <c r="T46" s="552"/>
      <c r="U46" s="552"/>
      <c r="V46" s="552"/>
      <c r="W46" s="552"/>
      <c r="X46" s="552"/>
      <c r="Y46" s="552"/>
      <c r="Z46" s="552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5"/>
      <c r="B48" s="552"/>
      <c r="C48" s="552"/>
      <c r="D48" s="552"/>
      <c r="E48" s="552"/>
      <c r="F48" s="552"/>
      <c r="G48" s="552"/>
      <c r="H48" s="552"/>
      <c r="I48" s="552"/>
      <c r="J48" s="552"/>
      <c r="K48" s="552"/>
      <c r="L48" s="552"/>
      <c r="M48" s="552"/>
      <c r="N48" s="552"/>
      <c r="O48" s="556"/>
      <c r="P48" s="571" t="s">
        <v>70</v>
      </c>
      <c r="Q48" s="572"/>
      <c r="R48" s="572"/>
      <c r="S48" s="572"/>
      <c r="T48" s="572"/>
      <c r="U48" s="572"/>
      <c r="V48" s="573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2"/>
      <c r="B49" s="552"/>
      <c r="C49" s="552"/>
      <c r="D49" s="552"/>
      <c r="E49" s="552"/>
      <c r="F49" s="552"/>
      <c r="G49" s="552"/>
      <c r="H49" s="552"/>
      <c r="I49" s="552"/>
      <c r="J49" s="552"/>
      <c r="K49" s="552"/>
      <c r="L49" s="552"/>
      <c r="M49" s="552"/>
      <c r="N49" s="552"/>
      <c r="O49" s="556"/>
      <c r="P49" s="571" t="s">
        <v>70</v>
      </c>
      <c r="Q49" s="572"/>
      <c r="R49" s="572"/>
      <c r="S49" s="572"/>
      <c r="T49" s="572"/>
      <c r="U49" s="572"/>
      <c r="V49" s="573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2" t="s">
        <v>116</v>
      </c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552"/>
      <c r="Q50" s="552"/>
      <c r="R50" s="552"/>
      <c r="S50" s="552"/>
      <c r="T50" s="552"/>
      <c r="U50" s="552"/>
      <c r="V50" s="552"/>
      <c r="W50" s="552"/>
      <c r="X50" s="552"/>
      <c r="Y50" s="552"/>
      <c r="Z50" s="552"/>
      <c r="AA50" s="542"/>
      <c r="AB50" s="542"/>
      <c r="AC50" s="542"/>
    </row>
    <row r="51" spans="1:68" ht="14.25" customHeight="1" x14ac:dyDescent="0.25">
      <c r="A51" s="551" t="s">
        <v>102</v>
      </c>
      <c r="B51" s="552"/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  <c r="P51" s="552"/>
      <c r="Q51" s="552"/>
      <c r="R51" s="552"/>
      <c r="S51" s="552"/>
      <c r="T51" s="552"/>
      <c r="U51" s="552"/>
      <c r="V51" s="552"/>
      <c r="W51" s="552"/>
      <c r="X51" s="552"/>
      <c r="Y51" s="552"/>
      <c r="Z51" s="552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68</v>
      </c>
      <c r="X53" s="547">
        <v>86.4</v>
      </c>
      <c r="Y53" s="548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89.88</v>
      </c>
      <c r="BN53" s="64">
        <f t="shared" si="8"/>
        <v>89.88</v>
      </c>
      <c r="BO53" s="64">
        <f t="shared" si="9"/>
        <v>0.125</v>
      </c>
      <c r="BP53" s="64">
        <f t="shared" si="10"/>
        <v>0.125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5"/>
      <c r="B58" s="552"/>
      <c r="C58" s="552"/>
      <c r="D58" s="552"/>
      <c r="E58" s="552"/>
      <c r="F58" s="552"/>
      <c r="G58" s="552"/>
      <c r="H58" s="552"/>
      <c r="I58" s="552"/>
      <c r="J58" s="552"/>
      <c r="K58" s="552"/>
      <c r="L58" s="552"/>
      <c r="M58" s="552"/>
      <c r="N58" s="552"/>
      <c r="O58" s="556"/>
      <c r="P58" s="571" t="s">
        <v>70</v>
      </c>
      <c r="Q58" s="572"/>
      <c r="R58" s="572"/>
      <c r="S58" s="572"/>
      <c r="T58" s="572"/>
      <c r="U58" s="572"/>
      <c r="V58" s="573"/>
      <c r="W58" s="37" t="s">
        <v>71</v>
      </c>
      <c r="X58" s="549">
        <f>IFERROR(X52/H52,"0")+IFERROR(X53/H53,"0")+IFERROR(X54/H54,"0")+IFERROR(X55/H55,"0")+IFERROR(X56/H56,"0")+IFERROR(X57/H57,"0")</f>
        <v>8</v>
      </c>
      <c r="Y58" s="549">
        <f>IFERROR(Y52/H52,"0")+IFERROR(Y53/H53,"0")+IFERROR(Y54/H54,"0")+IFERROR(Y55/H55,"0")+IFERROR(Y56/H56,"0")+IFERROR(Y57/H57,"0")</f>
        <v>8</v>
      </c>
      <c r="Z58" s="549">
        <f>IFERROR(IF(Z52="",0,Z52),"0")+IFERROR(IF(Z53="",0,Z53),"0")+IFERROR(IF(Z54="",0,Z54),"0")+IFERROR(IF(Z55="",0,Z55),"0")+IFERROR(IF(Z56="",0,Z56),"0")+IFERROR(IF(Z57="",0,Z57),"0")</f>
        <v>0.15184</v>
      </c>
      <c r="AA58" s="550"/>
      <c r="AB58" s="550"/>
      <c r="AC58" s="550"/>
    </row>
    <row r="59" spans="1:68" x14ac:dyDescent="0.2">
      <c r="A59" s="552"/>
      <c r="B59" s="552"/>
      <c r="C59" s="552"/>
      <c r="D59" s="552"/>
      <c r="E59" s="552"/>
      <c r="F59" s="552"/>
      <c r="G59" s="552"/>
      <c r="H59" s="552"/>
      <c r="I59" s="552"/>
      <c r="J59" s="552"/>
      <c r="K59" s="552"/>
      <c r="L59" s="552"/>
      <c r="M59" s="552"/>
      <c r="N59" s="552"/>
      <c r="O59" s="556"/>
      <c r="P59" s="571" t="s">
        <v>70</v>
      </c>
      <c r="Q59" s="572"/>
      <c r="R59" s="572"/>
      <c r="S59" s="572"/>
      <c r="T59" s="572"/>
      <c r="U59" s="572"/>
      <c r="V59" s="573"/>
      <c r="W59" s="37" t="s">
        <v>68</v>
      </c>
      <c r="X59" s="549">
        <f>IFERROR(SUM(X52:X57),"0")</f>
        <v>86.4</v>
      </c>
      <c r="Y59" s="549">
        <f>IFERROR(SUM(Y52:Y57),"0")</f>
        <v>86.4</v>
      </c>
      <c r="Z59" s="37"/>
      <c r="AA59" s="550"/>
      <c r="AB59" s="550"/>
      <c r="AC59" s="550"/>
    </row>
    <row r="60" spans="1:68" ht="14.25" customHeight="1" x14ac:dyDescent="0.25">
      <c r="A60" s="551" t="s">
        <v>134</v>
      </c>
      <c r="B60" s="552"/>
      <c r="C60" s="552"/>
      <c r="D60" s="552"/>
      <c r="E60" s="552"/>
      <c r="F60" s="552"/>
      <c r="G60" s="552"/>
      <c r="H60" s="552"/>
      <c r="I60" s="552"/>
      <c r="J60" s="552"/>
      <c r="K60" s="552"/>
      <c r="L60" s="552"/>
      <c r="M60" s="552"/>
      <c r="N60" s="552"/>
      <c r="O60" s="552"/>
      <c r="P60" s="552"/>
      <c r="Q60" s="552"/>
      <c r="R60" s="552"/>
      <c r="S60" s="552"/>
      <c r="T60" s="552"/>
      <c r="U60" s="552"/>
      <c r="V60" s="552"/>
      <c r="W60" s="552"/>
      <c r="X60" s="552"/>
      <c r="Y60" s="552"/>
      <c r="Z60" s="552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3"/>
      <c r="R62" s="563"/>
      <c r="S62" s="563"/>
      <c r="T62" s="564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3"/>
      <c r="R63" s="563"/>
      <c r="S63" s="563"/>
      <c r="T63" s="564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5"/>
      <c r="B64" s="552"/>
      <c r="C64" s="552"/>
      <c r="D64" s="552"/>
      <c r="E64" s="552"/>
      <c r="F64" s="552"/>
      <c r="G64" s="552"/>
      <c r="H64" s="552"/>
      <c r="I64" s="552"/>
      <c r="J64" s="552"/>
      <c r="K64" s="552"/>
      <c r="L64" s="552"/>
      <c r="M64" s="552"/>
      <c r="N64" s="552"/>
      <c r="O64" s="556"/>
      <c r="P64" s="571" t="s">
        <v>70</v>
      </c>
      <c r="Q64" s="572"/>
      <c r="R64" s="572"/>
      <c r="S64" s="572"/>
      <c r="T64" s="572"/>
      <c r="U64" s="572"/>
      <c r="V64" s="573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x14ac:dyDescent="0.2">
      <c r="A65" s="552"/>
      <c r="B65" s="552"/>
      <c r="C65" s="552"/>
      <c r="D65" s="552"/>
      <c r="E65" s="552"/>
      <c r="F65" s="552"/>
      <c r="G65" s="552"/>
      <c r="H65" s="552"/>
      <c r="I65" s="552"/>
      <c r="J65" s="552"/>
      <c r="K65" s="552"/>
      <c r="L65" s="552"/>
      <c r="M65" s="552"/>
      <c r="N65" s="552"/>
      <c r="O65" s="556"/>
      <c r="P65" s="571" t="s">
        <v>70</v>
      </c>
      <c r="Q65" s="572"/>
      <c r="R65" s="572"/>
      <c r="S65" s="572"/>
      <c r="T65" s="572"/>
      <c r="U65" s="572"/>
      <c r="V65" s="573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customHeight="1" x14ac:dyDescent="0.25">
      <c r="A66" s="551" t="s">
        <v>63</v>
      </c>
      <c r="B66" s="552"/>
      <c r="C66" s="552"/>
      <c r="D66" s="552"/>
      <c r="E66" s="552"/>
      <c r="F66" s="552"/>
      <c r="G66" s="552"/>
      <c r="H66" s="552"/>
      <c r="I66" s="552"/>
      <c r="J66" s="552"/>
      <c r="K66" s="552"/>
      <c r="L66" s="552"/>
      <c r="M66" s="552"/>
      <c r="N66" s="552"/>
      <c r="O66" s="552"/>
      <c r="P66" s="552"/>
      <c r="Q66" s="552"/>
      <c r="R66" s="552"/>
      <c r="S66" s="552"/>
      <c r="T66" s="552"/>
      <c r="U66" s="552"/>
      <c r="V66" s="552"/>
      <c r="W66" s="552"/>
      <c r="X66" s="552"/>
      <c r="Y66" s="552"/>
      <c r="Z66" s="552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3"/>
      <c r="R67" s="563"/>
      <c r="S67" s="563"/>
      <c r="T67" s="564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3"/>
      <c r="R68" s="563"/>
      <c r="S68" s="563"/>
      <c r="T68" s="564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3"/>
      <c r="R69" s="563"/>
      <c r="S69" s="563"/>
      <c r="T69" s="564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5"/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6"/>
      <c r="P70" s="571" t="s">
        <v>70</v>
      </c>
      <c r="Q70" s="572"/>
      <c r="R70" s="572"/>
      <c r="S70" s="572"/>
      <c r="T70" s="572"/>
      <c r="U70" s="572"/>
      <c r="V70" s="573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2"/>
      <c r="B71" s="552"/>
      <c r="C71" s="552"/>
      <c r="D71" s="552"/>
      <c r="E71" s="552"/>
      <c r="F71" s="552"/>
      <c r="G71" s="552"/>
      <c r="H71" s="552"/>
      <c r="I71" s="552"/>
      <c r="J71" s="552"/>
      <c r="K71" s="552"/>
      <c r="L71" s="552"/>
      <c r="M71" s="552"/>
      <c r="N71" s="552"/>
      <c r="O71" s="556"/>
      <c r="P71" s="571" t="s">
        <v>70</v>
      </c>
      <c r="Q71" s="572"/>
      <c r="R71" s="572"/>
      <c r="S71" s="572"/>
      <c r="T71" s="572"/>
      <c r="U71" s="572"/>
      <c r="V71" s="573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51" t="s">
        <v>72</v>
      </c>
      <c r="B72" s="552"/>
      <c r="C72" s="552"/>
      <c r="D72" s="552"/>
      <c r="E72" s="552"/>
      <c r="F72" s="552"/>
      <c r="G72" s="552"/>
      <c r="H72" s="552"/>
      <c r="I72" s="552"/>
      <c r="J72" s="552"/>
      <c r="K72" s="552"/>
      <c r="L72" s="552"/>
      <c r="M72" s="552"/>
      <c r="N72" s="552"/>
      <c r="O72" s="552"/>
      <c r="P72" s="552"/>
      <c r="Q72" s="552"/>
      <c r="R72" s="552"/>
      <c r="S72" s="552"/>
      <c r="T72" s="552"/>
      <c r="U72" s="552"/>
      <c r="V72" s="552"/>
      <c r="W72" s="552"/>
      <c r="X72" s="552"/>
      <c r="Y72" s="552"/>
      <c r="Z72" s="552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6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3"/>
      <c r="R73" s="563"/>
      <c r="S73" s="563"/>
      <c r="T73" s="564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3"/>
      <c r="R74" s="563"/>
      <c r="S74" s="563"/>
      <c r="T74" s="564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1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3"/>
      <c r="R75" s="563"/>
      <c r="S75" s="563"/>
      <c r="T75" s="564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3"/>
      <c r="R76" s="563"/>
      <c r="S76" s="563"/>
      <c r="T76" s="564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3"/>
      <c r="R77" s="563"/>
      <c r="S77" s="563"/>
      <c r="T77" s="564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5"/>
      <c r="B78" s="552"/>
      <c r="C78" s="552"/>
      <c r="D78" s="552"/>
      <c r="E78" s="552"/>
      <c r="F78" s="552"/>
      <c r="G78" s="552"/>
      <c r="H78" s="552"/>
      <c r="I78" s="552"/>
      <c r="J78" s="552"/>
      <c r="K78" s="552"/>
      <c r="L78" s="552"/>
      <c r="M78" s="552"/>
      <c r="N78" s="552"/>
      <c r="O78" s="556"/>
      <c r="P78" s="571" t="s">
        <v>70</v>
      </c>
      <c r="Q78" s="572"/>
      <c r="R78" s="572"/>
      <c r="S78" s="572"/>
      <c r="T78" s="572"/>
      <c r="U78" s="572"/>
      <c r="V78" s="573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2"/>
      <c r="B79" s="552"/>
      <c r="C79" s="552"/>
      <c r="D79" s="552"/>
      <c r="E79" s="552"/>
      <c r="F79" s="552"/>
      <c r="G79" s="552"/>
      <c r="H79" s="552"/>
      <c r="I79" s="552"/>
      <c r="J79" s="552"/>
      <c r="K79" s="552"/>
      <c r="L79" s="552"/>
      <c r="M79" s="552"/>
      <c r="N79" s="552"/>
      <c r="O79" s="556"/>
      <c r="P79" s="571" t="s">
        <v>70</v>
      </c>
      <c r="Q79" s="572"/>
      <c r="R79" s="572"/>
      <c r="S79" s="572"/>
      <c r="T79" s="572"/>
      <c r="U79" s="572"/>
      <c r="V79" s="573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51" t="s">
        <v>164</v>
      </c>
      <c r="B80" s="552"/>
      <c r="C80" s="552"/>
      <c r="D80" s="552"/>
      <c r="E80" s="552"/>
      <c r="F80" s="552"/>
      <c r="G80" s="552"/>
      <c r="H80" s="552"/>
      <c r="I80" s="552"/>
      <c r="J80" s="552"/>
      <c r="K80" s="552"/>
      <c r="L80" s="552"/>
      <c r="M80" s="552"/>
      <c r="N80" s="552"/>
      <c r="O80" s="552"/>
      <c r="P80" s="552"/>
      <c r="Q80" s="552"/>
      <c r="R80" s="552"/>
      <c r="S80" s="552"/>
      <c r="T80" s="552"/>
      <c r="U80" s="552"/>
      <c r="V80" s="552"/>
      <c r="W80" s="552"/>
      <c r="X80" s="552"/>
      <c r="Y80" s="552"/>
      <c r="Z80" s="552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3"/>
      <c r="R81" s="563"/>
      <c r="S81" s="563"/>
      <c r="T81" s="564"/>
      <c r="U81" s="34"/>
      <c r="V81" s="34"/>
      <c r="W81" s="35" t="s">
        <v>68</v>
      </c>
      <c r="X81" s="547">
        <v>62.4</v>
      </c>
      <c r="Y81" s="548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65.88</v>
      </c>
      <c r="BN81" s="64">
        <f>IFERROR(Y81*I81/H81,"0")</f>
        <v>65.88</v>
      </c>
      <c r="BO81" s="64">
        <f>IFERROR(1/J81*(X81/H81),"0")</f>
        <v>0.125</v>
      </c>
      <c r="BP81" s="64">
        <f>IFERROR(1/J81*(Y81/H81),"0")</f>
        <v>0.125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3"/>
      <c r="R82" s="563"/>
      <c r="S82" s="563"/>
      <c r="T82" s="564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5"/>
      <c r="B83" s="552"/>
      <c r="C83" s="552"/>
      <c r="D83" s="552"/>
      <c r="E83" s="552"/>
      <c r="F83" s="552"/>
      <c r="G83" s="552"/>
      <c r="H83" s="552"/>
      <c r="I83" s="552"/>
      <c r="J83" s="552"/>
      <c r="K83" s="552"/>
      <c r="L83" s="552"/>
      <c r="M83" s="552"/>
      <c r="N83" s="552"/>
      <c r="O83" s="556"/>
      <c r="P83" s="571" t="s">
        <v>70</v>
      </c>
      <c r="Q83" s="572"/>
      <c r="R83" s="572"/>
      <c r="S83" s="572"/>
      <c r="T83" s="572"/>
      <c r="U83" s="572"/>
      <c r="V83" s="573"/>
      <c r="W83" s="37" t="s">
        <v>71</v>
      </c>
      <c r="X83" s="549">
        <f>IFERROR(X81/H81,"0")+IFERROR(X82/H82,"0")</f>
        <v>8</v>
      </c>
      <c r="Y83" s="549">
        <f>IFERROR(Y81/H81,"0")+IFERROR(Y82/H82,"0")</f>
        <v>8</v>
      </c>
      <c r="Z83" s="549">
        <f>IFERROR(IF(Z81="",0,Z81),"0")+IFERROR(IF(Z82="",0,Z82),"0")</f>
        <v>0.15184</v>
      </c>
      <c r="AA83" s="550"/>
      <c r="AB83" s="550"/>
      <c r="AC83" s="550"/>
    </row>
    <row r="84" spans="1:68" x14ac:dyDescent="0.2">
      <c r="A84" s="552"/>
      <c r="B84" s="552"/>
      <c r="C84" s="552"/>
      <c r="D84" s="552"/>
      <c r="E84" s="552"/>
      <c r="F84" s="552"/>
      <c r="G84" s="552"/>
      <c r="H84" s="552"/>
      <c r="I84" s="552"/>
      <c r="J84" s="552"/>
      <c r="K84" s="552"/>
      <c r="L84" s="552"/>
      <c r="M84" s="552"/>
      <c r="N84" s="552"/>
      <c r="O84" s="556"/>
      <c r="P84" s="571" t="s">
        <v>70</v>
      </c>
      <c r="Q84" s="572"/>
      <c r="R84" s="572"/>
      <c r="S84" s="572"/>
      <c r="T84" s="572"/>
      <c r="U84" s="572"/>
      <c r="V84" s="573"/>
      <c r="W84" s="37" t="s">
        <v>68</v>
      </c>
      <c r="X84" s="549">
        <f>IFERROR(SUM(X81:X82),"0")</f>
        <v>62.4</v>
      </c>
      <c r="Y84" s="549">
        <f>IFERROR(SUM(Y81:Y82),"0")</f>
        <v>62.4</v>
      </c>
      <c r="Z84" s="37"/>
      <c r="AA84" s="550"/>
      <c r="AB84" s="550"/>
      <c r="AC84" s="550"/>
    </row>
    <row r="85" spans="1:68" ht="16.5" customHeight="1" x14ac:dyDescent="0.25">
      <c r="A85" s="582" t="s">
        <v>171</v>
      </c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552"/>
      <c r="Q85" s="552"/>
      <c r="R85" s="552"/>
      <c r="S85" s="552"/>
      <c r="T85" s="552"/>
      <c r="U85" s="552"/>
      <c r="V85" s="552"/>
      <c r="W85" s="552"/>
      <c r="X85" s="552"/>
      <c r="Y85" s="552"/>
      <c r="Z85" s="552"/>
      <c r="AA85" s="542"/>
      <c r="AB85" s="542"/>
      <c r="AC85" s="542"/>
    </row>
    <row r="86" spans="1:68" ht="14.25" customHeight="1" x14ac:dyDescent="0.25">
      <c r="A86" s="551" t="s">
        <v>102</v>
      </c>
      <c r="B86" s="552"/>
      <c r="C86" s="552"/>
      <c r="D86" s="552"/>
      <c r="E86" s="552"/>
      <c r="F86" s="552"/>
      <c r="G86" s="552"/>
      <c r="H86" s="552"/>
      <c r="I86" s="552"/>
      <c r="J86" s="552"/>
      <c r="K86" s="552"/>
      <c r="L86" s="552"/>
      <c r="M86" s="552"/>
      <c r="N86" s="552"/>
      <c r="O86" s="552"/>
      <c r="P86" s="552"/>
      <c r="Q86" s="552"/>
      <c r="R86" s="552"/>
      <c r="S86" s="552"/>
      <c r="T86" s="552"/>
      <c r="U86" s="552"/>
      <c r="V86" s="552"/>
      <c r="W86" s="552"/>
      <c r="X86" s="552"/>
      <c r="Y86" s="552"/>
      <c r="Z86" s="552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3"/>
      <c r="R87" s="563"/>
      <c r="S87" s="563"/>
      <c r="T87" s="564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3"/>
      <c r="R88" s="563"/>
      <c r="S88" s="563"/>
      <c r="T88" s="564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3"/>
      <c r="R89" s="563"/>
      <c r="S89" s="563"/>
      <c r="T89" s="564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5"/>
      <c r="B90" s="552"/>
      <c r="C90" s="552"/>
      <c r="D90" s="552"/>
      <c r="E90" s="552"/>
      <c r="F90" s="552"/>
      <c r="G90" s="552"/>
      <c r="H90" s="552"/>
      <c r="I90" s="552"/>
      <c r="J90" s="552"/>
      <c r="K90" s="552"/>
      <c r="L90" s="552"/>
      <c r="M90" s="552"/>
      <c r="N90" s="552"/>
      <c r="O90" s="556"/>
      <c r="P90" s="571" t="s">
        <v>70</v>
      </c>
      <c r="Q90" s="572"/>
      <c r="R90" s="572"/>
      <c r="S90" s="572"/>
      <c r="T90" s="572"/>
      <c r="U90" s="572"/>
      <c r="V90" s="573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x14ac:dyDescent="0.2">
      <c r="A91" s="552"/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6"/>
      <c r="P91" s="571" t="s">
        <v>70</v>
      </c>
      <c r="Q91" s="572"/>
      <c r="R91" s="572"/>
      <c r="S91" s="572"/>
      <c r="T91" s="572"/>
      <c r="U91" s="572"/>
      <c r="V91" s="573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customHeight="1" x14ac:dyDescent="0.25">
      <c r="A92" s="551" t="s">
        <v>72</v>
      </c>
      <c r="B92" s="552"/>
      <c r="C92" s="552"/>
      <c r="D92" s="552"/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  <c r="P92" s="552"/>
      <c r="Q92" s="552"/>
      <c r="R92" s="552"/>
      <c r="S92" s="552"/>
      <c r="T92" s="552"/>
      <c r="U92" s="552"/>
      <c r="V92" s="552"/>
      <c r="W92" s="552"/>
      <c r="X92" s="552"/>
      <c r="Y92" s="552"/>
      <c r="Z92" s="552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41" t="s">
        <v>181</v>
      </c>
      <c r="Q93" s="563"/>
      <c r="R93" s="563"/>
      <c r="S93" s="563"/>
      <c r="T93" s="564"/>
      <c r="U93" s="34"/>
      <c r="V93" s="34"/>
      <c r="W93" s="35" t="s">
        <v>68</v>
      </c>
      <c r="X93" s="547">
        <v>64.8</v>
      </c>
      <c r="Y93" s="548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68.951999999999998</v>
      </c>
      <c r="BN93" s="64">
        <f>IFERROR(Y93*I93/H93,"0")</f>
        <v>68.951999999999998</v>
      </c>
      <c r="BO93" s="64">
        <f>IFERROR(1/J93*(X93/H93),"0")</f>
        <v>0.125</v>
      </c>
      <c r="BP93" s="64">
        <f>IFERROR(1/J93*(Y93/H93),"0")</f>
        <v>0.125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2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3"/>
      <c r="R94" s="563"/>
      <c r="S94" s="563"/>
      <c r="T94" s="564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3"/>
      <c r="R95" s="563"/>
      <c r="S95" s="563"/>
      <c r="T95" s="564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3"/>
      <c r="R96" s="563"/>
      <c r="S96" s="563"/>
      <c r="T96" s="564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5"/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6"/>
      <c r="P97" s="571" t="s">
        <v>70</v>
      </c>
      <c r="Q97" s="572"/>
      <c r="R97" s="572"/>
      <c r="S97" s="572"/>
      <c r="T97" s="572"/>
      <c r="U97" s="572"/>
      <c r="V97" s="573"/>
      <c r="W97" s="37" t="s">
        <v>71</v>
      </c>
      <c r="X97" s="549">
        <f>IFERROR(X93/H93,"0")+IFERROR(X94/H94,"0")+IFERROR(X95/H95,"0")+IFERROR(X96/H96,"0")</f>
        <v>8</v>
      </c>
      <c r="Y97" s="549">
        <f>IFERROR(Y93/H93,"0")+IFERROR(Y94/H94,"0")+IFERROR(Y95/H95,"0")+IFERROR(Y96/H96,"0")</f>
        <v>8</v>
      </c>
      <c r="Z97" s="549">
        <f>IFERROR(IF(Z93="",0,Z93),"0")+IFERROR(IF(Z94="",0,Z94),"0")+IFERROR(IF(Z95="",0,Z95),"0")+IFERROR(IF(Z96="",0,Z96),"0")</f>
        <v>0.15184</v>
      </c>
      <c r="AA97" s="550"/>
      <c r="AB97" s="550"/>
      <c r="AC97" s="550"/>
    </row>
    <row r="98" spans="1:68" x14ac:dyDescent="0.2">
      <c r="A98" s="552"/>
      <c r="B98" s="552"/>
      <c r="C98" s="552"/>
      <c r="D98" s="552"/>
      <c r="E98" s="552"/>
      <c r="F98" s="552"/>
      <c r="G98" s="552"/>
      <c r="H98" s="552"/>
      <c r="I98" s="552"/>
      <c r="J98" s="552"/>
      <c r="K98" s="552"/>
      <c r="L98" s="552"/>
      <c r="M98" s="552"/>
      <c r="N98" s="552"/>
      <c r="O98" s="556"/>
      <c r="P98" s="571" t="s">
        <v>70</v>
      </c>
      <c r="Q98" s="572"/>
      <c r="R98" s="572"/>
      <c r="S98" s="572"/>
      <c r="T98" s="572"/>
      <c r="U98" s="572"/>
      <c r="V98" s="573"/>
      <c r="W98" s="37" t="s">
        <v>68</v>
      </c>
      <c r="X98" s="549">
        <f>IFERROR(SUM(X93:X96),"0")</f>
        <v>64.8</v>
      </c>
      <c r="Y98" s="549">
        <f>IFERROR(SUM(Y93:Y96),"0")</f>
        <v>64.8</v>
      </c>
      <c r="Z98" s="37"/>
      <c r="AA98" s="550"/>
      <c r="AB98" s="550"/>
      <c r="AC98" s="550"/>
    </row>
    <row r="99" spans="1:68" ht="16.5" customHeight="1" x14ac:dyDescent="0.25">
      <c r="A99" s="582" t="s">
        <v>191</v>
      </c>
      <c r="B99" s="552"/>
      <c r="C99" s="55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552"/>
      <c r="Q99" s="552"/>
      <c r="R99" s="552"/>
      <c r="S99" s="552"/>
      <c r="T99" s="552"/>
      <c r="U99" s="552"/>
      <c r="V99" s="552"/>
      <c r="W99" s="552"/>
      <c r="X99" s="552"/>
      <c r="Y99" s="552"/>
      <c r="Z99" s="552"/>
      <c r="AA99" s="542"/>
      <c r="AB99" s="542"/>
      <c r="AC99" s="542"/>
    </row>
    <row r="100" spans="1:68" ht="14.25" customHeight="1" x14ac:dyDescent="0.25">
      <c r="A100" s="551" t="s">
        <v>102</v>
      </c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552"/>
      <c r="Q100" s="552"/>
      <c r="R100" s="552"/>
      <c r="S100" s="552"/>
      <c r="T100" s="552"/>
      <c r="U100" s="552"/>
      <c r="V100" s="552"/>
      <c r="W100" s="552"/>
      <c r="X100" s="552"/>
      <c r="Y100" s="552"/>
      <c r="Z100" s="552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5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3"/>
      <c r="R101" s="563"/>
      <c r="S101" s="563"/>
      <c r="T101" s="564"/>
      <c r="U101" s="34"/>
      <c r="V101" s="34"/>
      <c r="W101" s="35" t="s">
        <v>68</v>
      </c>
      <c r="X101" s="547">
        <v>86.4</v>
      </c>
      <c r="Y101" s="548">
        <f>IFERROR(IF(X101="",0,CEILING((X101/$H101),1)*$H101),"")</f>
        <v>86.4</v>
      </c>
      <c r="Z101" s="36">
        <f>IFERROR(IF(Y101=0,"",ROUNDUP(Y101/H101,0)*0.01898),"")</f>
        <v>0.15184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89.88</v>
      </c>
      <c r="BN101" s="64">
        <f>IFERROR(Y101*I101/H101,"0")</f>
        <v>89.88</v>
      </c>
      <c r="BO101" s="64">
        <f>IFERROR(1/J101*(X101/H101),"0")</f>
        <v>0.125</v>
      </c>
      <c r="BP101" s="64">
        <f>IFERROR(1/J101*(Y101/H101),"0")</f>
        <v>0.125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3"/>
      <c r="R102" s="563"/>
      <c r="S102" s="563"/>
      <c r="T102" s="564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3"/>
      <c r="R103" s="563"/>
      <c r="S103" s="563"/>
      <c r="T103" s="564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3"/>
      <c r="R104" s="563"/>
      <c r="S104" s="563"/>
      <c r="T104" s="564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5"/>
      <c r="B105" s="552"/>
      <c r="C105" s="552"/>
      <c r="D105" s="552"/>
      <c r="E105" s="552"/>
      <c r="F105" s="552"/>
      <c r="G105" s="552"/>
      <c r="H105" s="552"/>
      <c r="I105" s="552"/>
      <c r="J105" s="552"/>
      <c r="K105" s="552"/>
      <c r="L105" s="552"/>
      <c r="M105" s="552"/>
      <c r="N105" s="552"/>
      <c r="O105" s="556"/>
      <c r="P105" s="571" t="s">
        <v>70</v>
      </c>
      <c r="Q105" s="572"/>
      <c r="R105" s="572"/>
      <c r="S105" s="572"/>
      <c r="T105" s="572"/>
      <c r="U105" s="572"/>
      <c r="V105" s="573"/>
      <c r="W105" s="37" t="s">
        <v>71</v>
      </c>
      <c r="X105" s="549">
        <f>IFERROR(X101/H101,"0")+IFERROR(X102/H102,"0")+IFERROR(X103/H103,"0")+IFERROR(X104/H104,"0")</f>
        <v>8</v>
      </c>
      <c r="Y105" s="549">
        <f>IFERROR(Y101/H101,"0")+IFERROR(Y102/H102,"0")+IFERROR(Y103/H103,"0")+IFERROR(Y104/H104,"0")</f>
        <v>8</v>
      </c>
      <c r="Z105" s="549">
        <f>IFERROR(IF(Z101="",0,Z101),"0")+IFERROR(IF(Z102="",0,Z102),"0")+IFERROR(IF(Z103="",0,Z103),"0")+IFERROR(IF(Z104="",0,Z104),"0")</f>
        <v>0.15184</v>
      </c>
      <c r="AA105" s="550"/>
      <c r="AB105" s="550"/>
      <c r="AC105" s="550"/>
    </row>
    <row r="106" spans="1:68" x14ac:dyDescent="0.2">
      <c r="A106" s="552"/>
      <c r="B106" s="552"/>
      <c r="C106" s="552"/>
      <c r="D106" s="552"/>
      <c r="E106" s="552"/>
      <c r="F106" s="552"/>
      <c r="G106" s="552"/>
      <c r="H106" s="552"/>
      <c r="I106" s="552"/>
      <c r="J106" s="552"/>
      <c r="K106" s="552"/>
      <c r="L106" s="552"/>
      <c r="M106" s="552"/>
      <c r="N106" s="552"/>
      <c r="O106" s="556"/>
      <c r="P106" s="571" t="s">
        <v>70</v>
      </c>
      <c r="Q106" s="572"/>
      <c r="R106" s="572"/>
      <c r="S106" s="572"/>
      <c r="T106" s="572"/>
      <c r="U106" s="572"/>
      <c r="V106" s="573"/>
      <c r="W106" s="37" t="s">
        <v>68</v>
      </c>
      <c r="X106" s="549">
        <f>IFERROR(SUM(X101:X104),"0")</f>
        <v>86.4</v>
      </c>
      <c r="Y106" s="549">
        <f>IFERROR(SUM(Y101:Y104),"0")</f>
        <v>86.4</v>
      </c>
      <c r="Z106" s="37"/>
      <c r="AA106" s="550"/>
      <c r="AB106" s="550"/>
      <c r="AC106" s="550"/>
    </row>
    <row r="107" spans="1:68" ht="14.25" customHeight="1" x14ac:dyDescent="0.25">
      <c r="A107" s="551" t="s">
        <v>134</v>
      </c>
      <c r="B107" s="552"/>
      <c r="C107" s="552"/>
      <c r="D107" s="552"/>
      <c r="E107" s="552"/>
      <c r="F107" s="552"/>
      <c r="G107" s="552"/>
      <c r="H107" s="552"/>
      <c r="I107" s="552"/>
      <c r="J107" s="552"/>
      <c r="K107" s="552"/>
      <c r="L107" s="552"/>
      <c r="M107" s="552"/>
      <c r="N107" s="552"/>
      <c r="O107" s="552"/>
      <c r="P107" s="552"/>
      <c r="Q107" s="552"/>
      <c r="R107" s="552"/>
      <c r="S107" s="552"/>
      <c r="T107" s="552"/>
      <c r="U107" s="552"/>
      <c r="V107" s="552"/>
      <c r="W107" s="552"/>
      <c r="X107" s="552"/>
      <c r="Y107" s="552"/>
      <c r="Z107" s="552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3"/>
      <c r="R108" s="563"/>
      <c r="S108" s="563"/>
      <c r="T108" s="564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3"/>
      <c r="R109" s="563"/>
      <c r="S109" s="563"/>
      <c r="T109" s="564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6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3"/>
      <c r="R110" s="563"/>
      <c r="S110" s="563"/>
      <c r="T110" s="564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5"/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6"/>
      <c r="P111" s="571" t="s">
        <v>70</v>
      </c>
      <c r="Q111" s="572"/>
      <c r="R111" s="572"/>
      <c r="S111" s="572"/>
      <c r="T111" s="572"/>
      <c r="U111" s="572"/>
      <c r="V111" s="573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2"/>
      <c r="B112" s="552"/>
      <c r="C112" s="552"/>
      <c r="D112" s="552"/>
      <c r="E112" s="552"/>
      <c r="F112" s="552"/>
      <c r="G112" s="552"/>
      <c r="H112" s="552"/>
      <c r="I112" s="552"/>
      <c r="J112" s="552"/>
      <c r="K112" s="552"/>
      <c r="L112" s="552"/>
      <c r="M112" s="552"/>
      <c r="N112" s="552"/>
      <c r="O112" s="556"/>
      <c r="P112" s="571" t="s">
        <v>70</v>
      </c>
      <c r="Q112" s="572"/>
      <c r="R112" s="572"/>
      <c r="S112" s="572"/>
      <c r="T112" s="572"/>
      <c r="U112" s="572"/>
      <c r="V112" s="573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51" t="s">
        <v>72</v>
      </c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552"/>
      <c r="Q113" s="552"/>
      <c r="R113" s="552"/>
      <c r="S113" s="552"/>
      <c r="T113" s="552"/>
      <c r="U113" s="552"/>
      <c r="V113" s="552"/>
      <c r="W113" s="552"/>
      <c r="X113" s="552"/>
      <c r="Y113" s="552"/>
      <c r="Z113" s="552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5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3"/>
      <c r="R114" s="563"/>
      <c r="S114" s="563"/>
      <c r="T114" s="564"/>
      <c r="U114" s="34"/>
      <c r="V114" s="34"/>
      <c r="W114" s="35" t="s">
        <v>68</v>
      </c>
      <c r="X114" s="547">
        <v>64.8</v>
      </c>
      <c r="Y114" s="548">
        <f>IFERROR(IF(X114="",0,CEILING((X114/$H114),1)*$H114),"")</f>
        <v>64.8</v>
      </c>
      <c r="Z114" s="36">
        <f>IFERROR(IF(Y114=0,"",ROUNDUP(Y114/H114,0)*0.01898),"")</f>
        <v>0.15184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68.903999999999996</v>
      </c>
      <c r="BN114" s="64">
        <f>IFERROR(Y114*I114/H114,"0")</f>
        <v>68.903999999999996</v>
      </c>
      <c r="BO114" s="64">
        <f>IFERROR(1/J114*(X114/H114),"0")</f>
        <v>0.125</v>
      </c>
      <c r="BP114" s="64">
        <f>IFERROR(1/J114*(Y114/H114),"0")</f>
        <v>0.125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3"/>
      <c r="R115" s="563"/>
      <c r="S115" s="563"/>
      <c r="T115" s="564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3"/>
      <c r="R116" s="563"/>
      <c r="S116" s="563"/>
      <c r="T116" s="564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78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3"/>
      <c r="R117" s="563"/>
      <c r="S117" s="563"/>
      <c r="T117" s="564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5"/>
      <c r="B118" s="552"/>
      <c r="C118" s="552"/>
      <c r="D118" s="552"/>
      <c r="E118" s="552"/>
      <c r="F118" s="552"/>
      <c r="G118" s="552"/>
      <c r="H118" s="552"/>
      <c r="I118" s="552"/>
      <c r="J118" s="552"/>
      <c r="K118" s="552"/>
      <c r="L118" s="552"/>
      <c r="M118" s="552"/>
      <c r="N118" s="552"/>
      <c r="O118" s="556"/>
      <c r="P118" s="571" t="s">
        <v>70</v>
      </c>
      <c r="Q118" s="572"/>
      <c r="R118" s="572"/>
      <c r="S118" s="572"/>
      <c r="T118" s="572"/>
      <c r="U118" s="572"/>
      <c r="V118" s="573"/>
      <c r="W118" s="37" t="s">
        <v>71</v>
      </c>
      <c r="X118" s="549">
        <f>IFERROR(X114/H114,"0")+IFERROR(X115/H115,"0")+IFERROR(X116/H116,"0")+IFERROR(X117/H117,"0")</f>
        <v>8</v>
      </c>
      <c r="Y118" s="549">
        <f>IFERROR(Y114/H114,"0")+IFERROR(Y115/H115,"0")+IFERROR(Y116/H116,"0")+IFERROR(Y117/H117,"0")</f>
        <v>8</v>
      </c>
      <c r="Z118" s="549">
        <f>IFERROR(IF(Z114="",0,Z114),"0")+IFERROR(IF(Z115="",0,Z115),"0")+IFERROR(IF(Z116="",0,Z116),"0")+IFERROR(IF(Z117="",0,Z117),"0")</f>
        <v>0.15184</v>
      </c>
      <c r="AA118" s="550"/>
      <c r="AB118" s="550"/>
      <c r="AC118" s="550"/>
    </row>
    <row r="119" spans="1:68" x14ac:dyDescent="0.2">
      <c r="A119" s="552"/>
      <c r="B119" s="552"/>
      <c r="C119" s="552"/>
      <c r="D119" s="552"/>
      <c r="E119" s="552"/>
      <c r="F119" s="552"/>
      <c r="G119" s="552"/>
      <c r="H119" s="552"/>
      <c r="I119" s="552"/>
      <c r="J119" s="552"/>
      <c r="K119" s="552"/>
      <c r="L119" s="552"/>
      <c r="M119" s="552"/>
      <c r="N119" s="552"/>
      <c r="O119" s="556"/>
      <c r="P119" s="571" t="s">
        <v>70</v>
      </c>
      <c r="Q119" s="572"/>
      <c r="R119" s="572"/>
      <c r="S119" s="572"/>
      <c r="T119" s="572"/>
      <c r="U119" s="572"/>
      <c r="V119" s="573"/>
      <c r="W119" s="37" t="s">
        <v>68</v>
      </c>
      <c r="X119" s="549">
        <f>IFERROR(SUM(X114:X117),"0")</f>
        <v>64.8</v>
      </c>
      <c r="Y119" s="549">
        <f>IFERROR(SUM(Y114:Y117),"0")</f>
        <v>64.8</v>
      </c>
      <c r="Z119" s="37"/>
      <c r="AA119" s="550"/>
      <c r="AB119" s="550"/>
      <c r="AC119" s="550"/>
    </row>
    <row r="120" spans="1:68" ht="14.25" customHeight="1" x14ac:dyDescent="0.25">
      <c r="A120" s="551" t="s">
        <v>164</v>
      </c>
      <c r="B120" s="552"/>
      <c r="C120" s="552"/>
      <c r="D120" s="552"/>
      <c r="E120" s="552"/>
      <c r="F120" s="552"/>
      <c r="G120" s="552"/>
      <c r="H120" s="552"/>
      <c r="I120" s="552"/>
      <c r="J120" s="552"/>
      <c r="K120" s="552"/>
      <c r="L120" s="552"/>
      <c r="M120" s="552"/>
      <c r="N120" s="552"/>
      <c r="O120" s="552"/>
      <c r="P120" s="552"/>
      <c r="Q120" s="552"/>
      <c r="R120" s="552"/>
      <c r="S120" s="552"/>
      <c r="T120" s="552"/>
      <c r="U120" s="552"/>
      <c r="V120" s="552"/>
      <c r="W120" s="552"/>
      <c r="X120" s="552"/>
      <c r="Y120" s="552"/>
      <c r="Z120" s="552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3">
        <v>4680115882652</v>
      </c>
      <c r="E121" s="554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6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3"/>
      <c r="R121" s="563"/>
      <c r="S121" s="563"/>
      <c r="T121" s="564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3">
        <v>4680115880238</v>
      </c>
      <c r="E122" s="554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3"/>
      <c r="R122" s="563"/>
      <c r="S122" s="563"/>
      <c r="T122" s="564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5"/>
      <c r="B123" s="552"/>
      <c r="C123" s="552"/>
      <c r="D123" s="552"/>
      <c r="E123" s="552"/>
      <c r="F123" s="552"/>
      <c r="G123" s="552"/>
      <c r="H123" s="552"/>
      <c r="I123" s="552"/>
      <c r="J123" s="552"/>
      <c r="K123" s="552"/>
      <c r="L123" s="552"/>
      <c r="M123" s="552"/>
      <c r="N123" s="552"/>
      <c r="O123" s="556"/>
      <c r="P123" s="571" t="s">
        <v>70</v>
      </c>
      <c r="Q123" s="572"/>
      <c r="R123" s="572"/>
      <c r="S123" s="572"/>
      <c r="T123" s="572"/>
      <c r="U123" s="572"/>
      <c r="V123" s="573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2"/>
      <c r="B124" s="552"/>
      <c r="C124" s="552"/>
      <c r="D124" s="552"/>
      <c r="E124" s="552"/>
      <c r="F124" s="552"/>
      <c r="G124" s="552"/>
      <c r="H124" s="552"/>
      <c r="I124" s="552"/>
      <c r="J124" s="552"/>
      <c r="K124" s="552"/>
      <c r="L124" s="552"/>
      <c r="M124" s="552"/>
      <c r="N124" s="552"/>
      <c r="O124" s="556"/>
      <c r="P124" s="571" t="s">
        <v>70</v>
      </c>
      <c r="Q124" s="572"/>
      <c r="R124" s="572"/>
      <c r="S124" s="572"/>
      <c r="T124" s="572"/>
      <c r="U124" s="572"/>
      <c r="V124" s="573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2" t="s">
        <v>224</v>
      </c>
      <c r="B125" s="552"/>
      <c r="C125" s="552"/>
      <c r="D125" s="552"/>
      <c r="E125" s="552"/>
      <c r="F125" s="552"/>
      <c r="G125" s="552"/>
      <c r="H125" s="552"/>
      <c r="I125" s="552"/>
      <c r="J125" s="552"/>
      <c r="K125" s="552"/>
      <c r="L125" s="552"/>
      <c r="M125" s="552"/>
      <c r="N125" s="552"/>
      <c r="O125" s="552"/>
      <c r="P125" s="552"/>
      <c r="Q125" s="552"/>
      <c r="R125" s="552"/>
      <c r="S125" s="552"/>
      <c r="T125" s="552"/>
      <c r="U125" s="552"/>
      <c r="V125" s="552"/>
      <c r="W125" s="552"/>
      <c r="X125" s="552"/>
      <c r="Y125" s="552"/>
      <c r="Z125" s="552"/>
      <c r="AA125" s="542"/>
      <c r="AB125" s="542"/>
      <c r="AC125" s="542"/>
    </row>
    <row r="126" spans="1:68" ht="14.25" customHeight="1" x14ac:dyDescent="0.25">
      <c r="A126" s="551" t="s">
        <v>102</v>
      </c>
      <c r="B126" s="552"/>
      <c r="C126" s="552"/>
      <c r="D126" s="552"/>
      <c r="E126" s="552"/>
      <c r="F126" s="552"/>
      <c r="G126" s="552"/>
      <c r="H126" s="552"/>
      <c r="I126" s="552"/>
      <c r="J126" s="552"/>
      <c r="K126" s="552"/>
      <c r="L126" s="552"/>
      <c r="M126" s="552"/>
      <c r="N126" s="552"/>
      <c r="O126" s="552"/>
      <c r="P126" s="552"/>
      <c r="Q126" s="552"/>
      <c r="R126" s="552"/>
      <c r="S126" s="552"/>
      <c r="T126" s="552"/>
      <c r="U126" s="552"/>
      <c r="V126" s="552"/>
      <c r="W126" s="552"/>
      <c r="X126" s="552"/>
      <c r="Y126" s="552"/>
      <c r="Z126" s="552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53">
        <v>4680115882577</v>
      </c>
      <c r="E127" s="554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3"/>
      <c r="R127" s="563"/>
      <c r="S127" s="563"/>
      <c r="T127" s="564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3">
        <v>4680115882577</v>
      </c>
      <c r="E128" s="554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3"/>
      <c r="R128" s="563"/>
      <c r="S128" s="563"/>
      <c r="T128" s="564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5"/>
      <c r="B129" s="552"/>
      <c r="C129" s="552"/>
      <c r="D129" s="552"/>
      <c r="E129" s="552"/>
      <c r="F129" s="552"/>
      <c r="G129" s="552"/>
      <c r="H129" s="552"/>
      <c r="I129" s="552"/>
      <c r="J129" s="552"/>
      <c r="K129" s="552"/>
      <c r="L129" s="552"/>
      <c r="M129" s="552"/>
      <c r="N129" s="552"/>
      <c r="O129" s="556"/>
      <c r="P129" s="571" t="s">
        <v>70</v>
      </c>
      <c r="Q129" s="572"/>
      <c r="R129" s="572"/>
      <c r="S129" s="572"/>
      <c r="T129" s="572"/>
      <c r="U129" s="572"/>
      <c r="V129" s="573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2"/>
      <c r="B130" s="552"/>
      <c r="C130" s="552"/>
      <c r="D130" s="552"/>
      <c r="E130" s="552"/>
      <c r="F130" s="552"/>
      <c r="G130" s="552"/>
      <c r="H130" s="552"/>
      <c r="I130" s="552"/>
      <c r="J130" s="552"/>
      <c r="K130" s="552"/>
      <c r="L130" s="552"/>
      <c r="M130" s="552"/>
      <c r="N130" s="552"/>
      <c r="O130" s="556"/>
      <c r="P130" s="571" t="s">
        <v>70</v>
      </c>
      <c r="Q130" s="572"/>
      <c r="R130" s="572"/>
      <c r="S130" s="572"/>
      <c r="T130" s="572"/>
      <c r="U130" s="572"/>
      <c r="V130" s="573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51" t="s">
        <v>63</v>
      </c>
      <c r="B131" s="552"/>
      <c r="C131" s="552"/>
      <c r="D131" s="552"/>
      <c r="E131" s="552"/>
      <c r="F131" s="552"/>
      <c r="G131" s="552"/>
      <c r="H131" s="552"/>
      <c r="I131" s="552"/>
      <c r="J131" s="552"/>
      <c r="K131" s="552"/>
      <c r="L131" s="552"/>
      <c r="M131" s="552"/>
      <c r="N131" s="552"/>
      <c r="O131" s="552"/>
      <c r="P131" s="552"/>
      <c r="Q131" s="552"/>
      <c r="R131" s="552"/>
      <c r="S131" s="552"/>
      <c r="T131" s="552"/>
      <c r="U131" s="552"/>
      <c r="V131" s="552"/>
      <c r="W131" s="552"/>
      <c r="X131" s="552"/>
      <c r="Y131" s="552"/>
      <c r="Z131" s="552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3">
        <v>4680115883444</v>
      </c>
      <c r="E132" s="554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3"/>
      <c r="R132" s="563"/>
      <c r="S132" s="563"/>
      <c r="T132" s="564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53">
        <v>4680115883444</v>
      </c>
      <c r="E133" s="554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3"/>
      <c r="R133" s="563"/>
      <c r="S133" s="563"/>
      <c r="T133" s="564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5"/>
      <c r="B134" s="552"/>
      <c r="C134" s="552"/>
      <c r="D134" s="552"/>
      <c r="E134" s="552"/>
      <c r="F134" s="552"/>
      <c r="G134" s="552"/>
      <c r="H134" s="552"/>
      <c r="I134" s="552"/>
      <c r="J134" s="552"/>
      <c r="K134" s="552"/>
      <c r="L134" s="552"/>
      <c r="M134" s="552"/>
      <c r="N134" s="552"/>
      <c r="O134" s="556"/>
      <c r="P134" s="571" t="s">
        <v>70</v>
      </c>
      <c r="Q134" s="572"/>
      <c r="R134" s="572"/>
      <c r="S134" s="572"/>
      <c r="T134" s="572"/>
      <c r="U134" s="572"/>
      <c r="V134" s="573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2"/>
      <c r="B135" s="552"/>
      <c r="C135" s="552"/>
      <c r="D135" s="552"/>
      <c r="E135" s="552"/>
      <c r="F135" s="552"/>
      <c r="G135" s="552"/>
      <c r="H135" s="552"/>
      <c r="I135" s="552"/>
      <c r="J135" s="552"/>
      <c r="K135" s="552"/>
      <c r="L135" s="552"/>
      <c r="M135" s="552"/>
      <c r="N135" s="552"/>
      <c r="O135" s="556"/>
      <c r="P135" s="571" t="s">
        <v>70</v>
      </c>
      <c r="Q135" s="572"/>
      <c r="R135" s="572"/>
      <c r="S135" s="572"/>
      <c r="T135" s="572"/>
      <c r="U135" s="572"/>
      <c r="V135" s="573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51" t="s">
        <v>72</v>
      </c>
      <c r="B136" s="552"/>
      <c r="C136" s="552"/>
      <c r="D136" s="552"/>
      <c r="E136" s="552"/>
      <c r="F136" s="552"/>
      <c r="G136" s="552"/>
      <c r="H136" s="552"/>
      <c r="I136" s="552"/>
      <c r="J136" s="552"/>
      <c r="K136" s="552"/>
      <c r="L136" s="552"/>
      <c r="M136" s="552"/>
      <c r="N136" s="552"/>
      <c r="O136" s="552"/>
      <c r="P136" s="552"/>
      <c r="Q136" s="552"/>
      <c r="R136" s="552"/>
      <c r="S136" s="552"/>
      <c r="T136" s="552"/>
      <c r="U136" s="552"/>
      <c r="V136" s="552"/>
      <c r="W136" s="552"/>
      <c r="X136" s="552"/>
      <c r="Y136" s="552"/>
      <c r="Z136" s="552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3">
        <v>4680115882584</v>
      </c>
      <c r="E137" s="554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3"/>
      <c r="R137" s="563"/>
      <c r="S137" s="563"/>
      <c r="T137" s="564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3">
        <v>4680115882584</v>
      </c>
      <c r="E138" s="554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3"/>
      <c r="R138" s="563"/>
      <c r="S138" s="563"/>
      <c r="T138" s="564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5"/>
      <c r="B139" s="552"/>
      <c r="C139" s="552"/>
      <c r="D139" s="552"/>
      <c r="E139" s="552"/>
      <c r="F139" s="552"/>
      <c r="G139" s="552"/>
      <c r="H139" s="552"/>
      <c r="I139" s="552"/>
      <c r="J139" s="552"/>
      <c r="K139" s="552"/>
      <c r="L139" s="552"/>
      <c r="M139" s="552"/>
      <c r="N139" s="552"/>
      <c r="O139" s="556"/>
      <c r="P139" s="571" t="s">
        <v>70</v>
      </c>
      <c r="Q139" s="572"/>
      <c r="R139" s="572"/>
      <c r="S139" s="572"/>
      <c r="T139" s="572"/>
      <c r="U139" s="572"/>
      <c r="V139" s="573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2"/>
      <c r="B140" s="552"/>
      <c r="C140" s="552"/>
      <c r="D140" s="552"/>
      <c r="E140" s="552"/>
      <c r="F140" s="552"/>
      <c r="G140" s="552"/>
      <c r="H140" s="552"/>
      <c r="I140" s="552"/>
      <c r="J140" s="552"/>
      <c r="K140" s="552"/>
      <c r="L140" s="552"/>
      <c r="M140" s="552"/>
      <c r="N140" s="552"/>
      <c r="O140" s="556"/>
      <c r="P140" s="571" t="s">
        <v>70</v>
      </c>
      <c r="Q140" s="572"/>
      <c r="R140" s="572"/>
      <c r="S140" s="572"/>
      <c r="T140" s="572"/>
      <c r="U140" s="572"/>
      <c r="V140" s="573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2" t="s">
        <v>100</v>
      </c>
      <c r="B141" s="552"/>
      <c r="C141" s="552"/>
      <c r="D141" s="552"/>
      <c r="E141" s="552"/>
      <c r="F141" s="552"/>
      <c r="G141" s="552"/>
      <c r="H141" s="552"/>
      <c r="I141" s="552"/>
      <c r="J141" s="552"/>
      <c r="K141" s="552"/>
      <c r="L141" s="552"/>
      <c r="M141" s="552"/>
      <c r="N141" s="552"/>
      <c r="O141" s="552"/>
      <c r="P141" s="552"/>
      <c r="Q141" s="552"/>
      <c r="R141" s="552"/>
      <c r="S141" s="552"/>
      <c r="T141" s="552"/>
      <c r="U141" s="552"/>
      <c r="V141" s="552"/>
      <c r="W141" s="552"/>
      <c r="X141" s="552"/>
      <c r="Y141" s="552"/>
      <c r="Z141" s="552"/>
      <c r="AA141" s="542"/>
      <c r="AB141" s="542"/>
      <c r="AC141" s="542"/>
    </row>
    <row r="142" spans="1:68" ht="14.25" customHeight="1" x14ac:dyDescent="0.25">
      <c r="A142" s="551" t="s">
        <v>102</v>
      </c>
      <c r="B142" s="552"/>
      <c r="C142" s="552"/>
      <c r="D142" s="552"/>
      <c r="E142" s="552"/>
      <c r="F142" s="552"/>
      <c r="G142" s="552"/>
      <c r="H142" s="552"/>
      <c r="I142" s="552"/>
      <c r="J142" s="552"/>
      <c r="K142" s="552"/>
      <c r="L142" s="552"/>
      <c r="M142" s="552"/>
      <c r="N142" s="552"/>
      <c r="O142" s="552"/>
      <c r="P142" s="552"/>
      <c r="Q142" s="552"/>
      <c r="R142" s="552"/>
      <c r="S142" s="552"/>
      <c r="T142" s="552"/>
      <c r="U142" s="552"/>
      <c r="V142" s="552"/>
      <c r="W142" s="552"/>
      <c r="X142" s="552"/>
      <c r="Y142" s="552"/>
      <c r="Z142" s="552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3">
        <v>4607091384604</v>
      </c>
      <c r="E143" s="554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3"/>
      <c r="R143" s="563"/>
      <c r="S143" s="563"/>
      <c r="T143" s="564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53">
        <v>4680115886810</v>
      </c>
      <c r="E144" s="554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70" t="s">
        <v>241</v>
      </c>
      <c r="Q144" s="563"/>
      <c r="R144" s="563"/>
      <c r="S144" s="563"/>
      <c r="T144" s="564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5"/>
      <c r="B145" s="552"/>
      <c r="C145" s="552"/>
      <c r="D145" s="552"/>
      <c r="E145" s="552"/>
      <c r="F145" s="552"/>
      <c r="G145" s="552"/>
      <c r="H145" s="552"/>
      <c r="I145" s="552"/>
      <c r="J145" s="552"/>
      <c r="K145" s="552"/>
      <c r="L145" s="552"/>
      <c r="M145" s="552"/>
      <c r="N145" s="552"/>
      <c r="O145" s="556"/>
      <c r="P145" s="571" t="s">
        <v>70</v>
      </c>
      <c r="Q145" s="572"/>
      <c r="R145" s="572"/>
      <c r="S145" s="572"/>
      <c r="T145" s="572"/>
      <c r="U145" s="572"/>
      <c r="V145" s="573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2"/>
      <c r="B146" s="552"/>
      <c r="C146" s="552"/>
      <c r="D146" s="552"/>
      <c r="E146" s="552"/>
      <c r="F146" s="552"/>
      <c r="G146" s="552"/>
      <c r="H146" s="552"/>
      <c r="I146" s="552"/>
      <c r="J146" s="552"/>
      <c r="K146" s="552"/>
      <c r="L146" s="552"/>
      <c r="M146" s="552"/>
      <c r="N146" s="552"/>
      <c r="O146" s="556"/>
      <c r="P146" s="571" t="s">
        <v>70</v>
      </c>
      <c r="Q146" s="572"/>
      <c r="R146" s="572"/>
      <c r="S146" s="572"/>
      <c r="T146" s="572"/>
      <c r="U146" s="572"/>
      <c r="V146" s="573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51" t="s">
        <v>63</v>
      </c>
      <c r="B147" s="552"/>
      <c r="C147" s="552"/>
      <c r="D147" s="552"/>
      <c r="E147" s="552"/>
      <c r="F147" s="552"/>
      <c r="G147" s="552"/>
      <c r="H147" s="552"/>
      <c r="I147" s="552"/>
      <c r="J147" s="552"/>
      <c r="K147" s="552"/>
      <c r="L147" s="552"/>
      <c r="M147" s="552"/>
      <c r="N147" s="552"/>
      <c r="O147" s="552"/>
      <c r="P147" s="552"/>
      <c r="Q147" s="552"/>
      <c r="R147" s="552"/>
      <c r="S147" s="552"/>
      <c r="T147" s="552"/>
      <c r="U147" s="552"/>
      <c r="V147" s="552"/>
      <c r="W147" s="552"/>
      <c r="X147" s="552"/>
      <c r="Y147" s="552"/>
      <c r="Z147" s="552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53">
        <v>4607091387667</v>
      </c>
      <c r="E148" s="554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3"/>
      <c r="R148" s="563"/>
      <c r="S148" s="563"/>
      <c r="T148" s="564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53">
        <v>4607091387636</v>
      </c>
      <c r="E149" s="554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3"/>
      <c r="R149" s="563"/>
      <c r="S149" s="563"/>
      <c r="T149" s="564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3">
        <v>4607091382426</v>
      </c>
      <c r="E150" s="554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5"/>
      <c r="B151" s="552"/>
      <c r="C151" s="552"/>
      <c r="D151" s="552"/>
      <c r="E151" s="552"/>
      <c r="F151" s="552"/>
      <c r="G151" s="552"/>
      <c r="H151" s="552"/>
      <c r="I151" s="552"/>
      <c r="J151" s="552"/>
      <c r="K151" s="552"/>
      <c r="L151" s="552"/>
      <c r="M151" s="552"/>
      <c r="N151" s="552"/>
      <c r="O151" s="556"/>
      <c r="P151" s="571" t="s">
        <v>70</v>
      </c>
      <c r="Q151" s="572"/>
      <c r="R151" s="572"/>
      <c r="S151" s="572"/>
      <c r="T151" s="572"/>
      <c r="U151" s="572"/>
      <c r="V151" s="573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2"/>
      <c r="B152" s="552"/>
      <c r="C152" s="552"/>
      <c r="D152" s="552"/>
      <c r="E152" s="552"/>
      <c r="F152" s="552"/>
      <c r="G152" s="552"/>
      <c r="H152" s="552"/>
      <c r="I152" s="552"/>
      <c r="J152" s="552"/>
      <c r="K152" s="552"/>
      <c r="L152" s="552"/>
      <c r="M152" s="552"/>
      <c r="N152" s="552"/>
      <c r="O152" s="556"/>
      <c r="P152" s="571" t="s">
        <v>70</v>
      </c>
      <c r="Q152" s="572"/>
      <c r="R152" s="572"/>
      <c r="S152" s="572"/>
      <c r="T152" s="572"/>
      <c r="U152" s="572"/>
      <c r="V152" s="573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577" t="s">
        <v>252</v>
      </c>
      <c r="B153" s="578"/>
      <c r="C153" s="578"/>
      <c r="D153" s="578"/>
      <c r="E153" s="578"/>
      <c r="F153" s="578"/>
      <c r="G153" s="578"/>
      <c r="H153" s="578"/>
      <c r="I153" s="578"/>
      <c r="J153" s="578"/>
      <c r="K153" s="578"/>
      <c r="L153" s="578"/>
      <c r="M153" s="578"/>
      <c r="N153" s="578"/>
      <c r="O153" s="578"/>
      <c r="P153" s="578"/>
      <c r="Q153" s="578"/>
      <c r="R153" s="578"/>
      <c r="S153" s="578"/>
      <c r="T153" s="578"/>
      <c r="U153" s="578"/>
      <c r="V153" s="578"/>
      <c r="W153" s="578"/>
      <c r="X153" s="578"/>
      <c r="Y153" s="578"/>
      <c r="Z153" s="578"/>
      <c r="AA153" s="48"/>
      <c r="AB153" s="48"/>
      <c r="AC153" s="48"/>
    </row>
    <row r="154" spans="1:68" ht="16.5" customHeight="1" x14ac:dyDescent="0.25">
      <c r="A154" s="582" t="s">
        <v>253</v>
      </c>
      <c r="B154" s="552"/>
      <c r="C154" s="552"/>
      <c r="D154" s="552"/>
      <c r="E154" s="552"/>
      <c r="F154" s="552"/>
      <c r="G154" s="552"/>
      <c r="H154" s="552"/>
      <c r="I154" s="552"/>
      <c r="J154" s="552"/>
      <c r="K154" s="552"/>
      <c r="L154" s="552"/>
      <c r="M154" s="552"/>
      <c r="N154" s="552"/>
      <c r="O154" s="552"/>
      <c r="P154" s="552"/>
      <c r="Q154" s="552"/>
      <c r="R154" s="552"/>
      <c r="S154" s="552"/>
      <c r="T154" s="552"/>
      <c r="U154" s="552"/>
      <c r="V154" s="552"/>
      <c r="W154" s="552"/>
      <c r="X154" s="552"/>
      <c r="Y154" s="552"/>
      <c r="Z154" s="552"/>
      <c r="AA154" s="542"/>
      <c r="AB154" s="542"/>
      <c r="AC154" s="542"/>
    </row>
    <row r="155" spans="1:68" ht="14.25" customHeight="1" x14ac:dyDescent="0.25">
      <c r="A155" s="551" t="s">
        <v>134</v>
      </c>
      <c r="B155" s="552"/>
      <c r="C155" s="552"/>
      <c r="D155" s="552"/>
      <c r="E155" s="552"/>
      <c r="F155" s="552"/>
      <c r="G155" s="552"/>
      <c r="H155" s="552"/>
      <c r="I155" s="552"/>
      <c r="J155" s="552"/>
      <c r="K155" s="552"/>
      <c r="L155" s="552"/>
      <c r="M155" s="552"/>
      <c r="N155" s="552"/>
      <c r="O155" s="552"/>
      <c r="P155" s="552"/>
      <c r="Q155" s="552"/>
      <c r="R155" s="552"/>
      <c r="S155" s="552"/>
      <c r="T155" s="552"/>
      <c r="U155" s="552"/>
      <c r="V155" s="552"/>
      <c r="W155" s="552"/>
      <c r="X155" s="552"/>
      <c r="Y155" s="552"/>
      <c r="Z155" s="552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3">
        <v>4680115886223</v>
      </c>
      <c r="E156" s="554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3"/>
      <c r="R156" s="563"/>
      <c r="S156" s="563"/>
      <c r="T156" s="564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5"/>
      <c r="B157" s="552"/>
      <c r="C157" s="552"/>
      <c r="D157" s="552"/>
      <c r="E157" s="552"/>
      <c r="F157" s="552"/>
      <c r="G157" s="552"/>
      <c r="H157" s="552"/>
      <c r="I157" s="552"/>
      <c r="J157" s="552"/>
      <c r="K157" s="552"/>
      <c r="L157" s="552"/>
      <c r="M157" s="552"/>
      <c r="N157" s="552"/>
      <c r="O157" s="556"/>
      <c r="P157" s="571" t="s">
        <v>70</v>
      </c>
      <c r="Q157" s="572"/>
      <c r="R157" s="572"/>
      <c r="S157" s="572"/>
      <c r="T157" s="572"/>
      <c r="U157" s="572"/>
      <c r="V157" s="573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2"/>
      <c r="B158" s="552"/>
      <c r="C158" s="552"/>
      <c r="D158" s="552"/>
      <c r="E158" s="552"/>
      <c r="F158" s="552"/>
      <c r="G158" s="552"/>
      <c r="H158" s="552"/>
      <c r="I158" s="552"/>
      <c r="J158" s="552"/>
      <c r="K158" s="552"/>
      <c r="L158" s="552"/>
      <c r="M158" s="552"/>
      <c r="N158" s="552"/>
      <c r="O158" s="556"/>
      <c r="P158" s="571" t="s">
        <v>70</v>
      </c>
      <c r="Q158" s="572"/>
      <c r="R158" s="572"/>
      <c r="S158" s="572"/>
      <c r="T158" s="572"/>
      <c r="U158" s="572"/>
      <c r="V158" s="573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51" t="s">
        <v>63</v>
      </c>
      <c r="B159" s="552"/>
      <c r="C159" s="552"/>
      <c r="D159" s="552"/>
      <c r="E159" s="552"/>
      <c r="F159" s="552"/>
      <c r="G159" s="552"/>
      <c r="H159" s="552"/>
      <c r="I159" s="552"/>
      <c r="J159" s="552"/>
      <c r="K159" s="552"/>
      <c r="L159" s="552"/>
      <c r="M159" s="552"/>
      <c r="N159" s="552"/>
      <c r="O159" s="552"/>
      <c r="P159" s="552"/>
      <c r="Q159" s="552"/>
      <c r="R159" s="552"/>
      <c r="S159" s="552"/>
      <c r="T159" s="552"/>
      <c r="U159" s="552"/>
      <c r="V159" s="552"/>
      <c r="W159" s="552"/>
      <c r="X159" s="552"/>
      <c r="Y159" s="552"/>
      <c r="Z159" s="552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3">
        <v>4680115880993</v>
      </c>
      <c r="E160" s="554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3"/>
      <c r="R160" s="563"/>
      <c r="S160" s="563"/>
      <c r="T160" s="564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3">
        <v>4680115881761</v>
      </c>
      <c r="E161" s="554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3"/>
      <c r="R161" s="563"/>
      <c r="S161" s="563"/>
      <c r="T161" s="564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3">
        <v>4680115881563</v>
      </c>
      <c r="E162" s="554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3"/>
      <c r="R162" s="563"/>
      <c r="S162" s="563"/>
      <c r="T162" s="564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3">
        <v>4680115880986</v>
      </c>
      <c r="E163" s="554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3"/>
      <c r="R163" s="563"/>
      <c r="S163" s="563"/>
      <c r="T163" s="564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3">
        <v>4680115881785</v>
      </c>
      <c r="E164" s="554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3"/>
      <c r="R164" s="563"/>
      <c r="S164" s="563"/>
      <c r="T164" s="564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3">
        <v>4680115886537</v>
      </c>
      <c r="E165" s="554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3"/>
      <c r="R165" s="563"/>
      <c r="S165" s="563"/>
      <c r="T165" s="564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3">
        <v>4680115881679</v>
      </c>
      <c r="E166" s="554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3"/>
      <c r="R166" s="563"/>
      <c r="S166" s="563"/>
      <c r="T166" s="564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53">
        <v>4680115880191</v>
      </c>
      <c r="E167" s="554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3"/>
      <c r="R167" s="563"/>
      <c r="S167" s="563"/>
      <c r="T167" s="564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53">
        <v>4680115883963</v>
      </c>
      <c r="E168" s="554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3"/>
      <c r="R168" s="563"/>
      <c r="S168" s="563"/>
      <c r="T168" s="564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5"/>
      <c r="B169" s="552"/>
      <c r="C169" s="552"/>
      <c r="D169" s="552"/>
      <c r="E169" s="552"/>
      <c r="F169" s="552"/>
      <c r="G169" s="552"/>
      <c r="H169" s="552"/>
      <c r="I169" s="552"/>
      <c r="J169" s="552"/>
      <c r="K169" s="552"/>
      <c r="L169" s="552"/>
      <c r="M169" s="552"/>
      <c r="N169" s="552"/>
      <c r="O169" s="556"/>
      <c r="P169" s="571" t="s">
        <v>70</v>
      </c>
      <c r="Q169" s="572"/>
      <c r="R169" s="572"/>
      <c r="S169" s="572"/>
      <c r="T169" s="572"/>
      <c r="U169" s="572"/>
      <c r="V169" s="573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0</v>
      </c>
      <c r="Y169" s="549">
        <f>IFERROR(Y160/H160,"0")+IFERROR(Y161/H161,"0")+IFERROR(Y162/H162,"0")+IFERROR(Y163/H163,"0")+IFERROR(Y164/H164,"0")+IFERROR(Y165/H165,"0")+IFERROR(Y166/H166,"0")+IFERROR(Y167/H167,"0")+IFERROR(Y168/H168,"0")</f>
        <v>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0"/>
      <c r="AB169" s="550"/>
      <c r="AC169" s="550"/>
    </row>
    <row r="170" spans="1:68" x14ac:dyDescent="0.2">
      <c r="A170" s="552"/>
      <c r="B170" s="552"/>
      <c r="C170" s="552"/>
      <c r="D170" s="552"/>
      <c r="E170" s="552"/>
      <c r="F170" s="552"/>
      <c r="G170" s="552"/>
      <c r="H170" s="552"/>
      <c r="I170" s="552"/>
      <c r="J170" s="552"/>
      <c r="K170" s="552"/>
      <c r="L170" s="552"/>
      <c r="M170" s="552"/>
      <c r="N170" s="552"/>
      <c r="O170" s="556"/>
      <c r="P170" s="571" t="s">
        <v>70</v>
      </c>
      <c r="Q170" s="572"/>
      <c r="R170" s="572"/>
      <c r="S170" s="572"/>
      <c r="T170" s="572"/>
      <c r="U170" s="572"/>
      <c r="V170" s="573"/>
      <c r="W170" s="37" t="s">
        <v>68</v>
      </c>
      <c r="X170" s="549">
        <f>IFERROR(SUM(X160:X168),"0")</f>
        <v>0</v>
      </c>
      <c r="Y170" s="549">
        <f>IFERROR(SUM(Y160:Y168),"0")</f>
        <v>0</v>
      </c>
      <c r="Z170" s="37"/>
      <c r="AA170" s="550"/>
      <c r="AB170" s="550"/>
      <c r="AC170" s="550"/>
    </row>
    <row r="171" spans="1:68" ht="14.25" customHeight="1" x14ac:dyDescent="0.25">
      <c r="A171" s="551" t="s">
        <v>94</v>
      </c>
      <c r="B171" s="552"/>
      <c r="C171" s="552"/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  <c r="S171" s="552"/>
      <c r="T171" s="552"/>
      <c r="U171" s="552"/>
      <c r="V171" s="552"/>
      <c r="W171" s="552"/>
      <c r="X171" s="552"/>
      <c r="Y171" s="552"/>
      <c r="Z171" s="552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3">
        <v>4680115886780</v>
      </c>
      <c r="E172" s="554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6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3"/>
      <c r="R172" s="563"/>
      <c r="S172" s="563"/>
      <c r="T172" s="564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3">
        <v>4680115886742</v>
      </c>
      <c r="E173" s="554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2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3"/>
      <c r="R173" s="563"/>
      <c r="S173" s="563"/>
      <c r="T173" s="564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3">
        <v>4680115886766</v>
      </c>
      <c r="E174" s="554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5"/>
      <c r="B175" s="552"/>
      <c r="C175" s="552"/>
      <c r="D175" s="552"/>
      <c r="E175" s="552"/>
      <c r="F175" s="552"/>
      <c r="G175" s="552"/>
      <c r="H175" s="552"/>
      <c r="I175" s="552"/>
      <c r="J175" s="552"/>
      <c r="K175" s="552"/>
      <c r="L175" s="552"/>
      <c r="M175" s="552"/>
      <c r="N175" s="552"/>
      <c r="O175" s="556"/>
      <c r="P175" s="571" t="s">
        <v>70</v>
      </c>
      <c r="Q175" s="572"/>
      <c r="R175" s="572"/>
      <c r="S175" s="572"/>
      <c r="T175" s="572"/>
      <c r="U175" s="572"/>
      <c r="V175" s="573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2"/>
      <c r="B176" s="552"/>
      <c r="C176" s="552"/>
      <c r="D176" s="552"/>
      <c r="E176" s="552"/>
      <c r="F176" s="552"/>
      <c r="G176" s="552"/>
      <c r="H176" s="552"/>
      <c r="I176" s="552"/>
      <c r="J176" s="552"/>
      <c r="K176" s="552"/>
      <c r="L176" s="552"/>
      <c r="M176" s="552"/>
      <c r="N176" s="552"/>
      <c r="O176" s="556"/>
      <c r="P176" s="571" t="s">
        <v>70</v>
      </c>
      <c r="Q176" s="572"/>
      <c r="R176" s="572"/>
      <c r="S176" s="572"/>
      <c r="T176" s="572"/>
      <c r="U176" s="572"/>
      <c r="V176" s="573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51" t="s">
        <v>290</v>
      </c>
      <c r="B177" s="552"/>
      <c r="C177" s="552"/>
      <c r="D177" s="552"/>
      <c r="E177" s="552"/>
      <c r="F177" s="552"/>
      <c r="G177" s="552"/>
      <c r="H177" s="552"/>
      <c r="I177" s="552"/>
      <c r="J177" s="552"/>
      <c r="K177" s="552"/>
      <c r="L177" s="552"/>
      <c r="M177" s="552"/>
      <c r="N177" s="552"/>
      <c r="O177" s="552"/>
      <c r="P177" s="552"/>
      <c r="Q177" s="552"/>
      <c r="R177" s="552"/>
      <c r="S177" s="552"/>
      <c r="T177" s="552"/>
      <c r="U177" s="552"/>
      <c r="V177" s="552"/>
      <c r="W177" s="552"/>
      <c r="X177" s="552"/>
      <c r="Y177" s="552"/>
      <c r="Z177" s="552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3">
        <v>4680115886797</v>
      </c>
      <c r="E178" s="554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3"/>
      <c r="R178" s="563"/>
      <c r="S178" s="563"/>
      <c r="T178" s="564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5"/>
      <c r="B179" s="552"/>
      <c r="C179" s="552"/>
      <c r="D179" s="552"/>
      <c r="E179" s="552"/>
      <c r="F179" s="552"/>
      <c r="G179" s="552"/>
      <c r="H179" s="552"/>
      <c r="I179" s="552"/>
      <c r="J179" s="552"/>
      <c r="K179" s="552"/>
      <c r="L179" s="552"/>
      <c r="M179" s="552"/>
      <c r="N179" s="552"/>
      <c r="O179" s="556"/>
      <c r="P179" s="571" t="s">
        <v>70</v>
      </c>
      <c r="Q179" s="572"/>
      <c r="R179" s="572"/>
      <c r="S179" s="572"/>
      <c r="T179" s="572"/>
      <c r="U179" s="572"/>
      <c r="V179" s="573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2"/>
      <c r="B180" s="552"/>
      <c r="C180" s="552"/>
      <c r="D180" s="552"/>
      <c r="E180" s="552"/>
      <c r="F180" s="552"/>
      <c r="G180" s="552"/>
      <c r="H180" s="552"/>
      <c r="I180" s="552"/>
      <c r="J180" s="552"/>
      <c r="K180" s="552"/>
      <c r="L180" s="552"/>
      <c r="M180" s="552"/>
      <c r="N180" s="552"/>
      <c r="O180" s="556"/>
      <c r="P180" s="571" t="s">
        <v>70</v>
      </c>
      <c r="Q180" s="572"/>
      <c r="R180" s="572"/>
      <c r="S180" s="572"/>
      <c r="T180" s="572"/>
      <c r="U180" s="572"/>
      <c r="V180" s="573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2" t="s">
        <v>293</v>
      </c>
      <c r="B181" s="552"/>
      <c r="C181" s="552"/>
      <c r="D181" s="552"/>
      <c r="E181" s="552"/>
      <c r="F181" s="552"/>
      <c r="G181" s="552"/>
      <c r="H181" s="552"/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  <c r="S181" s="552"/>
      <c r="T181" s="552"/>
      <c r="U181" s="552"/>
      <c r="V181" s="552"/>
      <c r="W181" s="552"/>
      <c r="X181" s="552"/>
      <c r="Y181" s="552"/>
      <c r="Z181" s="552"/>
      <c r="AA181" s="542"/>
      <c r="AB181" s="542"/>
      <c r="AC181" s="542"/>
    </row>
    <row r="182" spans="1:68" ht="14.25" customHeight="1" x14ac:dyDescent="0.25">
      <c r="A182" s="551" t="s">
        <v>102</v>
      </c>
      <c r="B182" s="552"/>
      <c r="C182" s="552"/>
      <c r="D182" s="552"/>
      <c r="E182" s="552"/>
      <c r="F182" s="552"/>
      <c r="G182" s="552"/>
      <c r="H182" s="55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  <c r="S182" s="552"/>
      <c r="T182" s="552"/>
      <c r="U182" s="552"/>
      <c r="V182" s="552"/>
      <c r="W182" s="552"/>
      <c r="X182" s="552"/>
      <c r="Y182" s="552"/>
      <c r="Z182" s="552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53">
        <v>4680115881402</v>
      </c>
      <c r="E183" s="554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3"/>
      <c r="R183" s="563"/>
      <c r="S183" s="563"/>
      <c r="T183" s="564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53">
        <v>4680115881396</v>
      </c>
      <c r="E184" s="554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3"/>
      <c r="R184" s="563"/>
      <c r="S184" s="563"/>
      <c r="T184" s="564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5"/>
      <c r="B185" s="552"/>
      <c r="C185" s="552"/>
      <c r="D185" s="552"/>
      <c r="E185" s="552"/>
      <c r="F185" s="552"/>
      <c r="G185" s="552"/>
      <c r="H185" s="552"/>
      <c r="I185" s="552"/>
      <c r="J185" s="552"/>
      <c r="K185" s="552"/>
      <c r="L185" s="552"/>
      <c r="M185" s="552"/>
      <c r="N185" s="552"/>
      <c r="O185" s="556"/>
      <c r="P185" s="571" t="s">
        <v>70</v>
      </c>
      <c r="Q185" s="572"/>
      <c r="R185" s="572"/>
      <c r="S185" s="572"/>
      <c r="T185" s="572"/>
      <c r="U185" s="572"/>
      <c r="V185" s="573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2"/>
      <c r="B186" s="552"/>
      <c r="C186" s="552"/>
      <c r="D186" s="552"/>
      <c r="E186" s="552"/>
      <c r="F186" s="552"/>
      <c r="G186" s="552"/>
      <c r="H186" s="552"/>
      <c r="I186" s="552"/>
      <c r="J186" s="552"/>
      <c r="K186" s="552"/>
      <c r="L186" s="552"/>
      <c r="M186" s="552"/>
      <c r="N186" s="552"/>
      <c r="O186" s="556"/>
      <c r="P186" s="571" t="s">
        <v>70</v>
      </c>
      <c r="Q186" s="572"/>
      <c r="R186" s="572"/>
      <c r="S186" s="572"/>
      <c r="T186" s="572"/>
      <c r="U186" s="572"/>
      <c r="V186" s="573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51" t="s">
        <v>134</v>
      </c>
      <c r="B187" s="552"/>
      <c r="C187" s="552"/>
      <c r="D187" s="552"/>
      <c r="E187" s="552"/>
      <c r="F187" s="552"/>
      <c r="G187" s="552"/>
      <c r="H187" s="552"/>
      <c r="I187" s="552"/>
      <c r="J187" s="552"/>
      <c r="K187" s="552"/>
      <c r="L187" s="552"/>
      <c r="M187" s="552"/>
      <c r="N187" s="552"/>
      <c r="O187" s="552"/>
      <c r="P187" s="552"/>
      <c r="Q187" s="552"/>
      <c r="R187" s="552"/>
      <c r="S187" s="552"/>
      <c r="T187" s="552"/>
      <c r="U187" s="552"/>
      <c r="V187" s="552"/>
      <c r="W187" s="552"/>
      <c r="X187" s="552"/>
      <c r="Y187" s="552"/>
      <c r="Z187" s="552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53">
        <v>4680115882935</v>
      </c>
      <c r="E188" s="554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3"/>
      <c r="R188" s="563"/>
      <c r="S188" s="563"/>
      <c r="T188" s="564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3">
        <v>4680115880764</v>
      </c>
      <c r="E189" s="554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3"/>
      <c r="R189" s="563"/>
      <c r="S189" s="563"/>
      <c r="T189" s="564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5"/>
      <c r="B190" s="552"/>
      <c r="C190" s="552"/>
      <c r="D190" s="552"/>
      <c r="E190" s="552"/>
      <c r="F190" s="552"/>
      <c r="G190" s="552"/>
      <c r="H190" s="552"/>
      <c r="I190" s="552"/>
      <c r="J190" s="552"/>
      <c r="K190" s="552"/>
      <c r="L190" s="552"/>
      <c r="M190" s="552"/>
      <c r="N190" s="552"/>
      <c r="O190" s="556"/>
      <c r="P190" s="571" t="s">
        <v>70</v>
      </c>
      <c r="Q190" s="572"/>
      <c r="R190" s="572"/>
      <c r="S190" s="572"/>
      <c r="T190" s="572"/>
      <c r="U190" s="572"/>
      <c r="V190" s="573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2"/>
      <c r="B191" s="552"/>
      <c r="C191" s="552"/>
      <c r="D191" s="552"/>
      <c r="E191" s="552"/>
      <c r="F191" s="552"/>
      <c r="G191" s="552"/>
      <c r="H191" s="552"/>
      <c r="I191" s="552"/>
      <c r="J191" s="552"/>
      <c r="K191" s="552"/>
      <c r="L191" s="552"/>
      <c r="M191" s="552"/>
      <c r="N191" s="552"/>
      <c r="O191" s="556"/>
      <c r="P191" s="571" t="s">
        <v>70</v>
      </c>
      <c r="Q191" s="572"/>
      <c r="R191" s="572"/>
      <c r="S191" s="572"/>
      <c r="T191" s="572"/>
      <c r="U191" s="572"/>
      <c r="V191" s="573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51" t="s">
        <v>63</v>
      </c>
      <c r="B192" s="552"/>
      <c r="C192" s="552"/>
      <c r="D192" s="552"/>
      <c r="E192" s="552"/>
      <c r="F192" s="552"/>
      <c r="G192" s="552"/>
      <c r="H192" s="55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  <c r="S192" s="552"/>
      <c r="T192" s="552"/>
      <c r="U192" s="552"/>
      <c r="V192" s="552"/>
      <c r="W192" s="552"/>
      <c r="X192" s="552"/>
      <c r="Y192" s="552"/>
      <c r="Z192" s="552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3">
        <v>4680115882683</v>
      </c>
      <c r="E193" s="554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3"/>
      <c r="R193" s="563"/>
      <c r="S193" s="563"/>
      <c r="T193" s="564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3">
        <v>4680115882690</v>
      </c>
      <c r="E194" s="554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3"/>
      <c r="R194" s="563"/>
      <c r="S194" s="563"/>
      <c r="T194" s="564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3">
        <v>4680115882669</v>
      </c>
      <c r="E195" s="554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3">
        <v>4680115882676</v>
      </c>
      <c r="E196" s="554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3">
        <v>4680115884014</v>
      </c>
      <c r="E197" s="554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8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3"/>
      <c r="R197" s="563"/>
      <c r="S197" s="563"/>
      <c r="T197" s="564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3">
        <v>4680115884007</v>
      </c>
      <c r="E198" s="554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3"/>
      <c r="R198" s="563"/>
      <c r="S198" s="563"/>
      <c r="T198" s="564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3">
        <v>4680115884038</v>
      </c>
      <c r="E199" s="554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3">
        <v>4680115884021</v>
      </c>
      <c r="E200" s="554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5"/>
      <c r="B201" s="552"/>
      <c r="C201" s="552"/>
      <c r="D201" s="552"/>
      <c r="E201" s="552"/>
      <c r="F201" s="552"/>
      <c r="G201" s="552"/>
      <c r="H201" s="552"/>
      <c r="I201" s="552"/>
      <c r="J201" s="552"/>
      <c r="K201" s="552"/>
      <c r="L201" s="552"/>
      <c r="M201" s="552"/>
      <c r="N201" s="552"/>
      <c r="O201" s="556"/>
      <c r="P201" s="571" t="s">
        <v>70</v>
      </c>
      <c r="Q201" s="572"/>
      <c r="R201" s="572"/>
      <c r="S201" s="572"/>
      <c r="T201" s="572"/>
      <c r="U201" s="572"/>
      <c r="V201" s="573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0</v>
      </c>
      <c r="Y201" s="549">
        <f>IFERROR(Y193/H193,"0")+IFERROR(Y194/H194,"0")+IFERROR(Y195/H195,"0")+IFERROR(Y196/H196,"0")+IFERROR(Y197/H197,"0")+IFERROR(Y198/H198,"0")+IFERROR(Y199/H199,"0")+IFERROR(Y200/H200,"0")</f>
        <v>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0"/>
      <c r="AB201" s="550"/>
      <c r="AC201" s="550"/>
    </row>
    <row r="202" spans="1:68" x14ac:dyDescent="0.2">
      <c r="A202" s="552"/>
      <c r="B202" s="552"/>
      <c r="C202" s="552"/>
      <c r="D202" s="552"/>
      <c r="E202" s="552"/>
      <c r="F202" s="552"/>
      <c r="G202" s="552"/>
      <c r="H202" s="552"/>
      <c r="I202" s="552"/>
      <c r="J202" s="552"/>
      <c r="K202" s="552"/>
      <c r="L202" s="552"/>
      <c r="M202" s="552"/>
      <c r="N202" s="552"/>
      <c r="O202" s="556"/>
      <c r="P202" s="571" t="s">
        <v>70</v>
      </c>
      <c r="Q202" s="572"/>
      <c r="R202" s="572"/>
      <c r="S202" s="572"/>
      <c r="T202" s="572"/>
      <c r="U202" s="572"/>
      <c r="V202" s="573"/>
      <c r="W202" s="37" t="s">
        <v>68</v>
      </c>
      <c r="X202" s="549">
        <f>IFERROR(SUM(X193:X200),"0")</f>
        <v>0</v>
      </c>
      <c r="Y202" s="549">
        <f>IFERROR(SUM(Y193:Y200),"0")</f>
        <v>0</v>
      </c>
      <c r="Z202" s="37"/>
      <c r="AA202" s="550"/>
      <c r="AB202" s="550"/>
      <c r="AC202" s="550"/>
    </row>
    <row r="203" spans="1:68" ht="14.25" customHeight="1" x14ac:dyDescent="0.25">
      <c r="A203" s="551" t="s">
        <v>72</v>
      </c>
      <c r="B203" s="552"/>
      <c r="C203" s="552"/>
      <c r="D203" s="552"/>
      <c r="E203" s="552"/>
      <c r="F203" s="552"/>
      <c r="G203" s="552"/>
      <c r="H203" s="552"/>
      <c r="I203" s="552"/>
      <c r="J203" s="552"/>
      <c r="K203" s="552"/>
      <c r="L203" s="552"/>
      <c r="M203" s="552"/>
      <c r="N203" s="552"/>
      <c r="O203" s="552"/>
      <c r="P203" s="552"/>
      <c r="Q203" s="552"/>
      <c r="R203" s="552"/>
      <c r="S203" s="552"/>
      <c r="T203" s="552"/>
      <c r="U203" s="552"/>
      <c r="V203" s="552"/>
      <c r="W203" s="552"/>
      <c r="X203" s="552"/>
      <c r="Y203" s="552"/>
      <c r="Z203" s="552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3">
        <v>4680115881594</v>
      </c>
      <c r="E204" s="554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3"/>
      <c r="R204" s="563"/>
      <c r="S204" s="563"/>
      <c r="T204" s="564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53">
        <v>4680115881617</v>
      </c>
      <c r="E205" s="554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3"/>
      <c r="R205" s="563"/>
      <c r="S205" s="563"/>
      <c r="T205" s="564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3">
        <v>4680115880573</v>
      </c>
      <c r="E206" s="554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3"/>
      <c r="R206" s="563"/>
      <c r="S206" s="563"/>
      <c r="T206" s="564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3">
        <v>4680115882195</v>
      </c>
      <c r="E207" s="554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3"/>
      <c r="R207" s="563"/>
      <c r="S207" s="563"/>
      <c r="T207" s="564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53">
        <v>4680115882607</v>
      </c>
      <c r="E208" s="554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3"/>
      <c r="R208" s="563"/>
      <c r="S208" s="563"/>
      <c r="T208" s="564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3">
        <v>4680115880092</v>
      </c>
      <c r="E209" s="554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68</v>
      </c>
      <c r="X209" s="547">
        <v>0</v>
      </c>
      <c r="Y209" s="548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3">
        <v>4680115880221</v>
      </c>
      <c r="E210" s="554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8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3"/>
      <c r="R210" s="563"/>
      <c r="S210" s="563"/>
      <c r="T210" s="564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3">
        <v>4680115880504</v>
      </c>
      <c r="E211" s="554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3"/>
      <c r="R211" s="563"/>
      <c r="S211" s="563"/>
      <c r="T211" s="564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3">
        <v>4680115882164</v>
      </c>
      <c r="E212" s="554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5"/>
      <c r="B213" s="552"/>
      <c r="C213" s="552"/>
      <c r="D213" s="552"/>
      <c r="E213" s="552"/>
      <c r="F213" s="552"/>
      <c r="G213" s="552"/>
      <c r="H213" s="552"/>
      <c r="I213" s="552"/>
      <c r="J213" s="552"/>
      <c r="K213" s="552"/>
      <c r="L213" s="552"/>
      <c r="M213" s="552"/>
      <c r="N213" s="552"/>
      <c r="O213" s="556"/>
      <c r="P213" s="571" t="s">
        <v>70</v>
      </c>
      <c r="Q213" s="572"/>
      <c r="R213" s="572"/>
      <c r="S213" s="572"/>
      <c r="T213" s="572"/>
      <c r="U213" s="572"/>
      <c r="V213" s="573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0</v>
      </c>
      <c r="Y213" s="549">
        <f>IFERROR(Y204/H204,"0")+IFERROR(Y205/H205,"0")+IFERROR(Y206/H206,"0")+IFERROR(Y207/H207,"0")+IFERROR(Y208/H208,"0")+IFERROR(Y209/H209,"0")+IFERROR(Y210/H210,"0")+IFERROR(Y211/H211,"0")+IFERROR(Y212/H212,"0")</f>
        <v>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0"/>
      <c r="AB213" s="550"/>
      <c r="AC213" s="550"/>
    </row>
    <row r="214" spans="1:68" x14ac:dyDescent="0.2">
      <c r="A214" s="552"/>
      <c r="B214" s="552"/>
      <c r="C214" s="552"/>
      <c r="D214" s="552"/>
      <c r="E214" s="552"/>
      <c r="F214" s="552"/>
      <c r="G214" s="552"/>
      <c r="H214" s="552"/>
      <c r="I214" s="552"/>
      <c r="J214" s="552"/>
      <c r="K214" s="552"/>
      <c r="L214" s="552"/>
      <c r="M214" s="552"/>
      <c r="N214" s="552"/>
      <c r="O214" s="556"/>
      <c r="P214" s="571" t="s">
        <v>70</v>
      </c>
      <c r="Q214" s="572"/>
      <c r="R214" s="572"/>
      <c r="S214" s="572"/>
      <c r="T214" s="572"/>
      <c r="U214" s="572"/>
      <c r="V214" s="573"/>
      <c r="W214" s="37" t="s">
        <v>68</v>
      </c>
      <c r="X214" s="549">
        <f>IFERROR(SUM(X204:X212),"0")</f>
        <v>0</v>
      </c>
      <c r="Y214" s="549">
        <f>IFERROR(SUM(Y204:Y212),"0")</f>
        <v>0</v>
      </c>
      <c r="Z214" s="37"/>
      <c r="AA214" s="550"/>
      <c r="AB214" s="550"/>
      <c r="AC214" s="550"/>
    </row>
    <row r="215" spans="1:68" ht="14.25" customHeight="1" x14ac:dyDescent="0.25">
      <c r="A215" s="551" t="s">
        <v>164</v>
      </c>
      <c r="B215" s="552"/>
      <c r="C215" s="552"/>
      <c r="D215" s="552"/>
      <c r="E215" s="552"/>
      <c r="F215" s="552"/>
      <c r="G215" s="552"/>
      <c r="H215" s="552"/>
      <c r="I215" s="552"/>
      <c r="J215" s="552"/>
      <c r="K215" s="552"/>
      <c r="L215" s="552"/>
      <c r="M215" s="552"/>
      <c r="N215" s="552"/>
      <c r="O215" s="552"/>
      <c r="P215" s="552"/>
      <c r="Q215" s="552"/>
      <c r="R215" s="552"/>
      <c r="S215" s="552"/>
      <c r="T215" s="552"/>
      <c r="U215" s="552"/>
      <c r="V215" s="552"/>
      <c r="W215" s="552"/>
      <c r="X215" s="552"/>
      <c r="Y215" s="552"/>
      <c r="Z215" s="552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3">
        <v>4680115880818</v>
      </c>
      <c r="E216" s="554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6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3"/>
      <c r="R216" s="563"/>
      <c r="S216" s="563"/>
      <c r="T216" s="564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3">
        <v>4680115880801</v>
      </c>
      <c r="E217" s="554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3"/>
      <c r="R217" s="563"/>
      <c r="S217" s="563"/>
      <c r="T217" s="564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5"/>
      <c r="B218" s="552"/>
      <c r="C218" s="552"/>
      <c r="D218" s="552"/>
      <c r="E218" s="552"/>
      <c r="F218" s="552"/>
      <c r="G218" s="552"/>
      <c r="H218" s="552"/>
      <c r="I218" s="552"/>
      <c r="J218" s="552"/>
      <c r="K218" s="552"/>
      <c r="L218" s="552"/>
      <c r="M218" s="552"/>
      <c r="N218" s="552"/>
      <c r="O218" s="556"/>
      <c r="P218" s="571" t="s">
        <v>70</v>
      </c>
      <c r="Q218" s="572"/>
      <c r="R218" s="572"/>
      <c r="S218" s="572"/>
      <c r="T218" s="572"/>
      <c r="U218" s="572"/>
      <c r="V218" s="573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x14ac:dyDescent="0.2">
      <c r="A219" s="552"/>
      <c r="B219" s="552"/>
      <c r="C219" s="552"/>
      <c r="D219" s="552"/>
      <c r="E219" s="552"/>
      <c r="F219" s="552"/>
      <c r="G219" s="552"/>
      <c r="H219" s="552"/>
      <c r="I219" s="552"/>
      <c r="J219" s="552"/>
      <c r="K219" s="552"/>
      <c r="L219" s="552"/>
      <c r="M219" s="552"/>
      <c r="N219" s="552"/>
      <c r="O219" s="556"/>
      <c r="P219" s="571" t="s">
        <v>70</v>
      </c>
      <c r="Q219" s="572"/>
      <c r="R219" s="572"/>
      <c r="S219" s="572"/>
      <c r="T219" s="572"/>
      <c r="U219" s="572"/>
      <c r="V219" s="573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customHeight="1" x14ac:dyDescent="0.25">
      <c r="A220" s="582" t="s">
        <v>353</v>
      </c>
      <c r="B220" s="552"/>
      <c r="C220" s="552"/>
      <c r="D220" s="552"/>
      <c r="E220" s="552"/>
      <c r="F220" s="552"/>
      <c r="G220" s="552"/>
      <c r="H220" s="552"/>
      <c r="I220" s="552"/>
      <c r="J220" s="552"/>
      <c r="K220" s="552"/>
      <c r="L220" s="552"/>
      <c r="M220" s="552"/>
      <c r="N220" s="552"/>
      <c r="O220" s="552"/>
      <c r="P220" s="552"/>
      <c r="Q220" s="552"/>
      <c r="R220" s="552"/>
      <c r="S220" s="552"/>
      <c r="T220" s="552"/>
      <c r="U220" s="552"/>
      <c r="V220" s="552"/>
      <c r="W220" s="552"/>
      <c r="X220" s="552"/>
      <c r="Y220" s="552"/>
      <c r="Z220" s="552"/>
      <c r="AA220" s="542"/>
      <c r="AB220" s="542"/>
      <c r="AC220" s="542"/>
    </row>
    <row r="221" spans="1:68" ht="14.25" customHeight="1" x14ac:dyDescent="0.25">
      <c r="A221" s="551" t="s">
        <v>102</v>
      </c>
      <c r="B221" s="552"/>
      <c r="C221" s="552"/>
      <c r="D221" s="552"/>
      <c r="E221" s="552"/>
      <c r="F221" s="552"/>
      <c r="G221" s="552"/>
      <c r="H221" s="552"/>
      <c r="I221" s="552"/>
      <c r="J221" s="552"/>
      <c r="K221" s="552"/>
      <c r="L221" s="552"/>
      <c r="M221" s="552"/>
      <c r="N221" s="552"/>
      <c r="O221" s="552"/>
      <c r="P221" s="552"/>
      <c r="Q221" s="552"/>
      <c r="R221" s="552"/>
      <c r="S221" s="552"/>
      <c r="T221" s="552"/>
      <c r="U221" s="552"/>
      <c r="V221" s="552"/>
      <c r="W221" s="552"/>
      <c r="X221" s="552"/>
      <c r="Y221" s="552"/>
      <c r="Z221" s="552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3">
        <v>4680115884137</v>
      </c>
      <c r="E222" s="554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3"/>
      <c r="R222" s="563"/>
      <c r="S222" s="563"/>
      <c r="T222" s="564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53">
        <v>4680115884236</v>
      </c>
      <c r="E223" s="554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3"/>
      <c r="R223" s="563"/>
      <c r="S223" s="563"/>
      <c r="T223" s="564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3">
        <v>4680115884175</v>
      </c>
      <c r="E224" s="554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3">
        <v>4680115884144</v>
      </c>
      <c r="E225" s="554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3"/>
      <c r="R225" s="563"/>
      <c r="S225" s="563"/>
      <c r="T225" s="564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53">
        <v>4680115884144</v>
      </c>
      <c r="E226" s="554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90" t="s">
        <v>366</v>
      </c>
      <c r="Q226" s="563"/>
      <c r="R226" s="563"/>
      <c r="S226" s="563"/>
      <c r="T226" s="564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53">
        <v>4680115886551</v>
      </c>
      <c r="E227" s="554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3"/>
      <c r="R227" s="563"/>
      <c r="S227" s="563"/>
      <c r="T227" s="564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53">
        <v>4680115884182</v>
      </c>
      <c r="E228" s="554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3"/>
      <c r="R228" s="563"/>
      <c r="S228" s="563"/>
      <c r="T228" s="564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3">
        <v>4680115884205</v>
      </c>
      <c r="E229" s="554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3"/>
      <c r="R229" s="563"/>
      <c r="S229" s="563"/>
      <c r="T229" s="564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53">
        <v>4680115884205</v>
      </c>
      <c r="E230" s="554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3" t="s">
        <v>376</v>
      </c>
      <c r="Q230" s="563"/>
      <c r="R230" s="563"/>
      <c r="S230" s="563"/>
      <c r="T230" s="564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5"/>
      <c r="B231" s="552"/>
      <c r="C231" s="552"/>
      <c r="D231" s="552"/>
      <c r="E231" s="552"/>
      <c r="F231" s="552"/>
      <c r="G231" s="552"/>
      <c r="H231" s="552"/>
      <c r="I231" s="552"/>
      <c r="J231" s="552"/>
      <c r="K231" s="552"/>
      <c r="L231" s="552"/>
      <c r="M231" s="552"/>
      <c r="N231" s="552"/>
      <c r="O231" s="556"/>
      <c r="P231" s="571" t="s">
        <v>70</v>
      </c>
      <c r="Q231" s="572"/>
      <c r="R231" s="572"/>
      <c r="S231" s="572"/>
      <c r="T231" s="572"/>
      <c r="U231" s="572"/>
      <c r="V231" s="573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2"/>
      <c r="B232" s="552"/>
      <c r="C232" s="552"/>
      <c r="D232" s="552"/>
      <c r="E232" s="552"/>
      <c r="F232" s="552"/>
      <c r="G232" s="552"/>
      <c r="H232" s="552"/>
      <c r="I232" s="552"/>
      <c r="J232" s="552"/>
      <c r="K232" s="552"/>
      <c r="L232" s="552"/>
      <c r="M232" s="552"/>
      <c r="N232" s="552"/>
      <c r="O232" s="556"/>
      <c r="P232" s="571" t="s">
        <v>70</v>
      </c>
      <c r="Q232" s="572"/>
      <c r="R232" s="572"/>
      <c r="S232" s="572"/>
      <c r="T232" s="572"/>
      <c r="U232" s="572"/>
      <c r="V232" s="573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51" t="s">
        <v>134</v>
      </c>
      <c r="B233" s="552"/>
      <c r="C233" s="552"/>
      <c r="D233" s="552"/>
      <c r="E233" s="552"/>
      <c r="F233" s="552"/>
      <c r="G233" s="552"/>
      <c r="H233" s="552"/>
      <c r="I233" s="552"/>
      <c r="J233" s="552"/>
      <c r="K233" s="552"/>
      <c r="L233" s="552"/>
      <c r="M233" s="552"/>
      <c r="N233" s="552"/>
      <c r="O233" s="552"/>
      <c r="P233" s="552"/>
      <c r="Q233" s="552"/>
      <c r="R233" s="552"/>
      <c r="S233" s="552"/>
      <c r="T233" s="552"/>
      <c r="U233" s="552"/>
      <c r="V233" s="552"/>
      <c r="W233" s="552"/>
      <c r="X233" s="552"/>
      <c r="Y233" s="552"/>
      <c r="Z233" s="552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53">
        <v>4680115885981</v>
      </c>
      <c r="E234" s="554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2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5"/>
      <c r="B235" s="552"/>
      <c r="C235" s="552"/>
      <c r="D235" s="552"/>
      <c r="E235" s="552"/>
      <c r="F235" s="552"/>
      <c r="G235" s="552"/>
      <c r="H235" s="552"/>
      <c r="I235" s="552"/>
      <c r="J235" s="552"/>
      <c r="K235" s="552"/>
      <c r="L235" s="552"/>
      <c r="M235" s="552"/>
      <c r="N235" s="552"/>
      <c r="O235" s="556"/>
      <c r="P235" s="571" t="s">
        <v>70</v>
      </c>
      <c r="Q235" s="572"/>
      <c r="R235" s="572"/>
      <c r="S235" s="572"/>
      <c r="T235" s="572"/>
      <c r="U235" s="572"/>
      <c r="V235" s="573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2"/>
      <c r="B236" s="552"/>
      <c r="C236" s="552"/>
      <c r="D236" s="552"/>
      <c r="E236" s="552"/>
      <c r="F236" s="552"/>
      <c r="G236" s="552"/>
      <c r="H236" s="552"/>
      <c r="I236" s="552"/>
      <c r="J236" s="552"/>
      <c r="K236" s="552"/>
      <c r="L236" s="552"/>
      <c r="M236" s="552"/>
      <c r="N236" s="552"/>
      <c r="O236" s="556"/>
      <c r="P236" s="571" t="s">
        <v>70</v>
      </c>
      <c r="Q236" s="572"/>
      <c r="R236" s="572"/>
      <c r="S236" s="572"/>
      <c r="T236" s="572"/>
      <c r="U236" s="572"/>
      <c r="V236" s="573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51" t="s">
        <v>380</v>
      </c>
      <c r="B237" s="552"/>
      <c r="C237" s="552"/>
      <c r="D237" s="552"/>
      <c r="E237" s="552"/>
      <c r="F237" s="552"/>
      <c r="G237" s="552"/>
      <c r="H237" s="552"/>
      <c r="I237" s="552"/>
      <c r="J237" s="552"/>
      <c r="K237" s="552"/>
      <c r="L237" s="552"/>
      <c r="M237" s="552"/>
      <c r="N237" s="552"/>
      <c r="O237" s="552"/>
      <c r="P237" s="552"/>
      <c r="Q237" s="552"/>
      <c r="R237" s="552"/>
      <c r="S237" s="552"/>
      <c r="T237" s="552"/>
      <c r="U237" s="552"/>
      <c r="V237" s="552"/>
      <c r="W237" s="552"/>
      <c r="X237" s="552"/>
      <c r="Y237" s="552"/>
      <c r="Z237" s="552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3">
        <v>4680115886803</v>
      </c>
      <c r="E238" s="554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16" t="s">
        <v>383</v>
      </c>
      <c r="Q238" s="563"/>
      <c r="R238" s="563"/>
      <c r="S238" s="563"/>
      <c r="T238" s="564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5"/>
      <c r="B239" s="552"/>
      <c r="C239" s="552"/>
      <c r="D239" s="552"/>
      <c r="E239" s="552"/>
      <c r="F239" s="552"/>
      <c r="G239" s="552"/>
      <c r="H239" s="552"/>
      <c r="I239" s="552"/>
      <c r="J239" s="552"/>
      <c r="K239" s="552"/>
      <c r="L239" s="552"/>
      <c r="M239" s="552"/>
      <c r="N239" s="552"/>
      <c r="O239" s="556"/>
      <c r="P239" s="571" t="s">
        <v>70</v>
      </c>
      <c r="Q239" s="572"/>
      <c r="R239" s="572"/>
      <c r="S239" s="572"/>
      <c r="T239" s="572"/>
      <c r="U239" s="572"/>
      <c r="V239" s="573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2"/>
      <c r="B240" s="552"/>
      <c r="C240" s="552"/>
      <c r="D240" s="552"/>
      <c r="E240" s="552"/>
      <c r="F240" s="552"/>
      <c r="G240" s="552"/>
      <c r="H240" s="552"/>
      <c r="I240" s="552"/>
      <c r="J240" s="552"/>
      <c r="K240" s="552"/>
      <c r="L240" s="552"/>
      <c r="M240" s="552"/>
      <c r="N240" s="552"/>
      <c r="O240" s="556"/>
      <c r="P240" s="571" t="s">
        <v>70</v>
      </c>
      <c r="Q240" s="572"/>
      <c r="R240" s="572"/>
      <c r="S240" s="572"/>
      <c r="T240" s="572"/>
      <c r="U240" s="572"/>
      <c r="V240" s="573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51" t="s">
        <v>385</v>
      </c>
      <c r="B241" s="552"/>
      <c r="C241" s="552"/>
      <c r="D241" s="552"/>
      <c r="E241" s="552"/>
      <c r="F241" s="552"/>
      <c r="G241" s="552"/>
      <c r="H241" s="552"/>
      <c r="I241" s="552"/>
      <c r="J241" s="552"/>
      <c r="K241" s="552"/>
      <c r="L241" s="552"/>
      <c r="M241" s="552"/>
      <c r="N241" s="552"/>
      <c r="O241" s="552"/>
      <c r="P241" s="552"/>
      <c r="Q241" s="552"/>
      <c r="R241" s="552"/>
      <c r="S241" s="552"/>
      <c r="T241" s="552"/>
      <c r="U241" s="552"/>
      <c r="V241" s="552"/>
      <c r="W241" s="552"/>
      <c r="X241" s="552"/>
      <c r="Y241" s="552"/>
      <c r="Z241" s="552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53">
        <v>4680115886704</v>
      </c>
      <c r="E242" s="554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3">
        <v>4680115886681</v>
      </c>
      <c r="E243" s="554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3" t="s">
        <v>391</v>
      </c>
      <c r="Q243" s="563"/>
      <c r="R243" s="563"/>
      <c r="S243" s="563"/>
      <c r="T243" s="564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3">
        <v>4680115886735</v>
      </c>
      <c r="E244" s="554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3">
        <v>4680115886728</v>
      </c>
      <c r="E245" s="554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6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3">
        <v>4680115886711</v>
      </c>
      <c r="E246" s="554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7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3"/>
      <c r="R246" s="563"/>
      <c r="S246" s="563"/>
      <c r="T246" s="564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5"/>
      <c r="B247" s="552"/>
      <c r="C247" s="552"/>
      <c r="D247" s="552"/>
      <c r="E247" s="552"/>
      <c r="F247" s="552"/>
      <c r="G247" s="552"/>
      <c r="H247" s="552"/>
      <c r="I247" s="552"/>
      <c r="J247" s="552"/>
      <c r="K247" s="552"/>
      <c r="L247" s="552"/>
      <c r="M247" s="552"/>
      <c r="N247" s="552"/>
      <c r="O247" s="556"/>
      <c r="P247" s="571" t="s">
        <v>70</v>
      </c>
      <c r="Q247" s="572"/>
      <c r="R247" s="572"/>
      <c r="S247" s="572"/>
      <c r="T247" s="572"/>
      <c r="U247" s="572"/>
      <c r="V247" s="573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x14ac:dyDescent="0.2">
      <c r="A248" s="552"/>
      <c r="B248" s="552"/>
      <c r="C248" s="552"/>
      <c r="D248" s="552"/>
      <c r="E248" s="552"/>
      <c r="F248" s="552"/>
      <c r="G248" s="552"/>
      <c r="H248" s="552"/>
      <c r="I248" s="552"/>
      <c r="J248" s="552"/>
      <c r="K248" s="552"/>
      <c r="L248" s="552"/>
      <c r="M248" s="552"/>
      <c r="N248" s="552"/>
      <c r="O248" s="556"/>
      <c r="P248" s="571" t="s">
        <v>70</v>
      </c>
      <c r="Q248" s="572"/>
      <c r="R248" s="572"/>
      <c r="S248" s="572"/>
      <c r="T248" s="572"/>
      <c r="U248" s="572"/>
      <c r="V248" s="573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customHeight="1" x14ac:dyDescent="0.25">
      <c r="A249" s="582" t="s">
        <v>398</v>
      </c>
      <c r="B249" s="552"/>
      <c r="C249" s="552"/>
      <c r="D249" s="552"/>
      <c r="E249" s="552"/>
      <c r="F249" s="552"/>
      <c r="G249" s="552"/>
      <c r="H249" s="552"/>
      <c r="I249" s="552"/>
      <c r="J249" s="552"/>
      <c r="K249" s="552"/>
      <c r="L249" s="552"/>
      <c r="M249" s="552"/>
      <c r="N249" s="552"/>
      <c r="O249" s="552"/>
      <c r="P249" s="552"/>
      <c r="Q249" s="552"/>
      <c r="R249" s="552"/>
      <c r="S249" s="552"/>
      <c r="T249" s="552"/>
      <c r="U249" s="552"/>
      <c r="V249" s="552"/>
      <c r="W249" s="552"/>
      <c r="X249" s="552"/>
      <c r="Y249" s="552"/>
      <c r="Z249" s="552"/>
      <c r="AA249" s="542"/>
      <c r="AB249" s="542"/>
      <c r="AC249" s="542"/>
    </row>
    <row r="250" spans="1:68" ht="14.25" customHeight="1" x14ac:dyDescent="0.25">
      <c r="A250" s="551" t="s">
        <v>102</v>
      </c>
      <c r="B250" s="552"/>
      <c r="C250" s="552"/>
      <c r="D250" s="552"/>
      <c r="E250" s="552"/>
      <c r="F250" s="552"/>
      <c r="G250" s="552"/>
      <c r="H250" s="552"/>
      <c r="I250" s="552"/>
      <c r="J250" s="552"/>
      <c r="K250" s="552"/>
      <c r="L250" s="552"/>
      <c r="M250" s="552"/>
      <c r="N250" s="552"/>
      <c r="O250" s="552"/>
      <c r="P250" s="552"/>
      <c r="Q250" s="552"/>
      <c r="R250" s="552"/>
      <c r="S250" s="552"/>
      <c r="T250" s="552"/>
      <c r="U250" s="552"/>
      <c r="V250" s="552"/>
      <c r="W250" s="552"/>
      <c r="X250" s="552"/>
      <c r="Y250" s="552"/>
      <c r="Z250" s="552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53">
        <v>4680115885837</v>
      </c>
      <c r="E251" s="554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53">
        <v>4680115885851</v>
      </c>
      <c r="E252" s="554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3">
        <v>4680115885806</v>
      </c>
      <c r="E253" s="554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3"/>
      <c r="R253" s="563"/>
      <c r="S253" s="563"/>
      <c r="T253" s="564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53">
        <v>4680115885844</v>
      </c>
      <c r="E254" s="554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53">
        <v>4680115885820</v>
      </c>
      <c r="E255" s="554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3"/>
      <c r="R255" s="563"/>
      <c r="S255" s="563"/>
      <c r="T255" s="564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5"/>
      <c r="B256" s="552"/>
      <c r="C256" s="552"/>
      <c r="D256" s="552"/>
      <c r="E256" s="552"/>
      <c r="F256" s="552"/>
      <c r="G256" s="552"/>
      <c r="H256" s="552"/>
      <c r="I256" s="552"/>
      <c r="J256" s="552"/>
      <c r="K256" s="552"/>
      <c r="L256" s="552"/>
      <c r="M256" s="552"/>
      <c r="N256" s="552"/>
      <c r="O256" s="556"/>
      <c r="P256" s="571" t="s">
        <v>70</v>
      </c>
      <c r="Q256" s="572"/>
      <c r="R256" s="572"/>
      <c r="S256" s="572"/>
      <c r="T256" s="572"/>
      <c r="U256" s="572"/>
      <c r="V256" s="573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2"/>
      <c r="B257" s="552"/>
      <c r="C257" s="552"/>
      <c r="D257" s="552"/>
      <c r="E257" s="552"/>
      <c r="F257" s="552"/>
      <c r="G257" s="552"/>
      <c r="H257" s="552"/>
      <c r="I257" s="552"/>
      <c r="J257" s="552"/>
      <c r="K257" s="552"/>
      <c r="L257" s="552"/>
      <c r="M257" s="552"/>
      <c r="N257" s="552"/>
      <c r="O257" s="556"/>
      <c r="P257" s="571" t="s">
        <v>70</v>
      </c>
      <c r="Q257" s="572"/>
      <c r="R257" s="572"/>
      <c r="S257" s="572"/>
      <c r="T257" s="572"/>
      <c r="U257" s="572"/>
      <c r="V257" s="573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2" t="s">
        <v>414</v>
      </c>
      <c r="B258" s="552"/>
      <c r="C258" s="552"/>
      <c r="D258" s="552"/>
      <c r="E258" s="552"/>
      <c r="F258" s="552"/>
      <c r="G258" s="552"/>
      <c r="H258" s="552"/>
      <c r="I258" s="552"/>
      <c r="J258" s="552"/>
      <c r="K258" s="552"/>
      <c r="L258" s="552"/>
      <c r="M258" s="552"/>
      <c r="N258" s="552"/>
      <c r="O258" s="552"/>
      <c r="P258" s="552"/>
      <c r="Q258" s="552"/>
      <c r="R258" s="552"/>
      <c r="S258" s="552"/>
      <c r="T258" s="552"/>
      <c r="U258" s="552"/>
      <c r="V258" s="552"/>
      <c r="W258" s="552"/>
      <c r="X258" s="552"/>
      <c r="Y258" s="552"/>
      <c r="Z258" s="552"/>
      <c r="AA258" s="542"/>
      <c r="AB258" s="542"/>
      <c r="AC258" s="542"/>
    </row>
    <row r="259" spans="1:68" ht="14.25" customHeight="1" x14ac:dyDescent="0.25">
      <c r="A259" s="551" t="s">
        <v>102</v>
      </c>
      <c r="B259" s="552"/>
      <c r="C259" s="552"/>
      <c r="D259" s="552"/>
      <c r="E259" s="552"/>
      <c r="F259" s="552"/>
      <c r="G259" s="552"/>
      <c r="H259" s="552"/>
      <c r="I259" s="552"/>
      <c r="J259" s="552"/>
      <c r="K259" s="552"/>
      <c r="L259" s="552"/>
      <c r="M259" s="552"/>
      <c r="N259" s="552"/>
      <c r="O259" s="552"/>
      <c r="P259" s="552"/>
      <c r="Q259" s="552"/>
      <c r="R259" s="552"/>
      <c r="S259" s="552"/>
      <c r="T259" s="552"/>
      <c r="U259" s="552"/>
      <c r="V259" s="552"/>
      <c r="W259" s="552"/>
      <c r="X259" s="552"/>
      <c r="Y259" s="552"/>
      <c r="Z259" s="552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53">
        <v>4607091383423</v>
      </c>
      <c r="E260" s="554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3"/>
      <c r="R260" s="563"/>
      <c r="S260" s="563"/>
      <c r="T260" s="564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53">
        <v>4680115886957</v>
      </c>
      <c r="E261" s="554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01" t="s">
        <v>419</v>
      </c>
      <c r="Q261" s="563"/>
      <c r="R261" s="563"/>
      <c r="S261" s="563"/>
      <c r="T261" s="564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53">
        <v>4680115885660</v>
      </c>
      <c r="E262" s="554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3"/>
      <c r="R262" s="563"/>
      <c r="S262" s="563"/>
      <c r="T262" s="564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53">
        <v>4680115886773</v>
      </c>
      <c r="E263" s="554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89" t="s">
        <v>426</v>
      </c>
      <c r="Q263" s="563"/>
      <c r="R263" s="563"/>
      <c r="S263" s="563"/>
      <c r="T263" s="564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5"/>
      <c r="B264" s="552"/>
      <c r="C264" s="552"/>
      <c r="D264" s="552"/>
      <c r="E264" s="552"/>
      <c r="F264" s="552"/>
      <c r="G264" s="552"/>
      <c r="H264" s="552"/>
      <c r="I264" s="552"/>
      <c r="J264" s="552"/>
      <c r="K264" s="552"/>
      <c r="L264" s="552"/>
      <c r="M264" s="552"/>
      <c r="N264" s="552"/>
      <c r="O264" s="556"/>
      <c r="P264" s="571" t="s">
        <v>70</v>
      </c>
      <c r="Q264" s="572"/>
      <c r="R264" s="572"/>
      <c r="S264" s="572"/>
      <c r="T264" s="572"/>
      <c r="U264" s="572"/>
      <c r="V264" s="573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2"/>
      <c r="B265" s="552"/>
      <c r="C265" s="552"/>
      <c r="D265" s="552"/>
      <c r="E265" s="552"/>
      <c r="F265" s="552"/>
      <c r="G265" s="552"/>
      <c r="H265" s="552"/>
      <c r="I265" s="552"/>
      <c r="J265" s="552"/>
      <c r="K265" s="552"/>
      <c r="L265" s="552"/>
      <c r="M265" s="552"/>
      <c r="N265" s="552"/>
      <c r="O265" s="556"/>
      <c r="P265" s="571" t="s">
        <v>70</v>
      </c>
      <c r="Q265" s="572"/>
      <c r="R265" s="572"/>
      <c r="S265" s="572"/>
      <c r="T265" s="572"/>
      <c r="U265" s="572"/>
      <c r="V265" s="573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2" t="s">
        <v>428</v>
      </c>
      <c r="B266" s="552"/>
      <c r="C266" s="552"/>
      <c r="D266" s="552"/>
      <c r="E266" s="552"/>
      <c r="F266" s="552"/>
      <c r="G266" s="552"/>
      <c r="H266" s="552"/>
      <c r="I266" s="552"/>
      <c r="J266" s="552"/>
      <c r="K266" s="552"/>
      <c r="L266" s="552"/>
      <c r="M266" s="552"/>
      <c r="N266" s="552"/>
      <c r="O266" s="552"/>
      <c r="P266" s="552"/>
      <c r="Q266" s="552"/>
      <c r="R266" s="552"/>
      <c r="S266" s="552"/>
      <c r="T266" s="552"/>
      <c r="U266" s="552"/>
      <c r="V266" s="552"/>
      <c r="W266" s="552"/>
      <c r="X266" s="552"/>
      <c r="Y266" s="552"/>
      <c r="Z266" s="552"/>
      <c r="AA266" s="542"/>
      <c r="AB266" s="542"/>
      <c r="AC266" s="542"/>
    </row>
    <row r="267" spans="1:68" ht="14.25" customHeight="1" x14ac:dyDescent="0.25">
      <c r="A267" s="551" t="s">
        <v>72</v>
      </c>
      <c r="B267" s="552"/>
      <c r="C267" s="552"/>
      <c r="D267" s="552"/>
      <c r="E267" s="552"/>
      <c r="F267" s="552"/>
      <c r="G267" s="552"/>
      <c r="H267" s="552"/>
      <c r="I267" s="552"/>
      <c r="J267" s="552"/>
      <c r="K267" s="552"/>
      <c r="L267" s="552"/>
      <c r="M267" s="552"/>
      <c r="N267" s="552"/>
      <c r="O267" s="552"/>
      <c r="P267" s="552"/>
      <c r="Q267" s="552"/>
      <c r="R267" s="552"/>
      <c r="S267" s="552"/>
      <c r="T267" s="552"/>
      <c r="U267" s="552"/>
      <c r="V267" s="552"/>
      <c r="W267" s="552"/>
      <c r="X267" s="552"/>
      <c r="Y267" s="552"/>
      <c r="Z267" s="552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53">
        <v>4680115886186</v>
      </c>
      <c r="E268" s="554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3"/>
      <c r="R268" s="563"/>
      <c r="S268" s="563"/>
      <c r="T268" s="564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3">
        <v>4680115881228</v>
      </c>
      <c r="E269" s="554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3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3"/>
      <c r="R269" s="563"/>
      <c r="S269" s="563"/>
      <c r="T269" s="564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3">
        <v>4680115881211</v>
      </c>
      <c r="E270" s="554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3"/>
      <c r="R270" s="563"/>
      <c r="S270" s="563"/>
      <c r="T270" s="564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55"/>
      <c r="B271" s="552"/>
      <c r="C271" s="552"/>
      <c r="D271" s="552"/>
      <c r="E271" s="552"/>
      <c r="F271" s="552"/>
      <c r="G271" s="552"/>
      <c r="H271" s="552"/>
      <c r="I271" s="552"/>
      <c r="J271" s="552"/>
      <c r="K271" s="552"/>
      <c r="L271" s="552"/>
      <c r="M271" s="552"/>
      <c r="N271" s="552"/>
      <c r="O271" s="556"/>
      <c r="P271" s="571" t="s">
        <v>70</v>
      </c>
      <c r="Q271" s="572"/>
      <c r="R271" s="572"/>
      <c r="S271" s="572"/>
      <c r="T271" s="572"/>
      <c r="U271" s="572"/>
      <c r="V271" s="573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x14ac:dyDescent="0.2">
      <c r="A272" s="552"/>
      <c r="B272" s="552"/>
      <c r="C272" s="552"/>
      <c r="D272" s="552"/>
      <c r="E272" s="552"/>
      <c r="F272" s="552"/>
      <c r="G272" s="552"/>
      <c r="H272" s="552"/>
      <c r="I272" s="552"/>
      <c r="J272" s="552"/>
      <c r="K272" s="552"/>
      <c r="L272" s="552"/>
      <c r="M272" s="552"/>
      <c r="N272" s="552"/>
      <c r="O272" s="556"/>
      <c r="P272" s="571" t="s">
        <v>70</v>
      </c>
      <c r="Q272" s="572"/>
      <c r="R272" s="572"/>
      <c r="S272" s="572"/>
      <c r="T272" s="572"/>
      <c r="U272" s="572"/>
      <c r="V272" s="573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customHeight="1" x14ac:dyDescent="0.25">
      <c r="A273" s="582" t="s">
        <v>438</v>
      </c>
      <c r="B273" s="552"/>
      <c r="C273" s="552"/>
      <c r="D273" s="552"/>
      <c r="E273" s="552"/>
      <c r="F273" s="552"/>
      <c r="G273" s="552"/>
      <c r="H273" s="552"/>
      <c r="I273" s="552"/>
      <c r="J273" s="552"/>
      <c r="K273" s="552"/>
      <c r="L273" s="552"/>
      <c r="M273" s="552"/>
      <c r="N273" s="552"/>
      <c r="O273" s="552"/>
      <c r="P273" s="552"/>
      <c r="Q273" s="552"/>
      <c r="R273" s="552"/>
      <c r="S273" s="552"/>
      <c r="T273" s="552"/>
      <c r="U273" s="552"/>
      <c r="V273" s="552"/>
      <c r="W273" s="552"/>
      <c r="X273" s="552"/>
      <c r="Y273" s="552"/>
      <c r="Z273" s="552"/>
      <c r="AA273" s="542"/>
      <c r="AB273" s="542"/>
      <c r="AC273" s="542"/>
    </row>
    <row r="274" spans="1:68" ht="14.25" customHeight="1" x14ac:dyDescent="0.25">
      <c r="A274" s="551" t="s">
        <v>63</v>
      </c>
      <c r="B274" s="552"/>
      <c r="C274" s="552"/>
      <c r="D274" s="552"/>
      <c r="E274" s="552"/>
      <c r="F274" s="552"/>
      <c r="G274" s="552"/>
      <c r="H274" s="552"/>
      <c r="I274" s="552"/>
      <c r="J274" s="552"/>
      <c r="K274" s="552"/>
      <c r="L274" s="552"/>
      <c r="M274" s="552"/>
      <c r="N274" s="552"/>
      <c r="O274" s="552"/>
      <c r="P274" s="552"/>
      <c r="Q274" s="552"/>
      <c r="R274" s="552"/>
      <c r="S274" s="552"/>
      <c r="T274" s="552"/>
      <c r="U274" s="552"/>
      <c r="V274" s="552"/>
      <c r="W274" s="552"/>
      <c r="X274" s="552"/>
      <c r="Y274" s="552"/>
      <c r="Z274" s="552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53">
        <v>4680115880344</v>
      </c>
      <c r="E275" s="554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6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3"/>
      <c r="R275" s="563"/>
      <c r="S275" s="563"/>
      <c r="T275" s="564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2"/>
      <c r="C276" s="552"/>
      <c r="D276" s="552"/>
      <c r="E276" s="552"/>
      <c r="F276" s="552"/>
      <c r="G276" s="552"/>
      <c r="H276" s="552"/>
      <c r="I276" s="552"/>
      <c r="J276" s="552"/>
      <c r="K276" s="552"/>
      <c r="L276" s="552"/>
      <c r="M276" s="552"/>
      <c r="N276" s="552"/>
      <c r="O276" s="556"/>
      <c r="P276" s="571" t="s">
        <v>70</v>
      </c>
      <c r="Q276" s="572"/>
      <c r="R276" s="572"/>
      <c r="S276" s="572"/>
      <c r="T276" s="572"/>
      <c r="U276" s="572"/>
      <c r="V276" s="573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2"/>
      <c r="B277" s="552"/>
      <c r="C277" s="552"/>
      <c r="D277" s="552"/>
      <c r="E277" s="552"/>
      <c r="F277" s="552"/>
      <c r="G277" s="552"/>
      <c r="H277" s="552"/>
      <c r="I277" s="552"/>
      <c r="J277" s="552"/>
      <c r="K277" s="552"/>
      <c r="L277" s="552"/>
      <c r="M277" s="552"/>
      <c r="N277" s="552"/>
      <c r="O277" s="556"/>
      <c r="P277" s="571" t="s">
        <v>70</v>
      </c>
      <c r="Q277" s="572"/>
      <c r="R277" s="572"/>
      <c r="S277" s="572"/>
      <c r="T277" s="572"/>
      <c r="U277" s="572"/>
      <c r="V277" s="573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51" t="s">
        <v>72</v>
      </c>
      <c r="B278" s="552"/>
      <c r="C278" s="552"/>
      <c r="D278" s="552"/>
      <c r="E278" s="552"/>
      <c r="F278" s="552"/>
      <c r="G278" s="552"/>
      <c r="H278" s="552"/>
      <c r="I278" s="552"/>
      <c r="J278" s="552"/>
      <c r="K278" s="552"/>
      <c r="L278" s="552"/>
      <c r="M278" s="552"/>
      <c r="N278" s="552"/>
      <c r="O278" s="552"/>
      <c r="P278" s="552"/>
      <c r="Q278" s="552"/>
      <c r="R278" s="552"/>
      <c r="S278" s="552"/>
      <c r="T278" s="552"/>
      <c r="U278" s="552"/>
      <c r="V278" s="552"/>
      <c r="W278" s="552"/>
      <c r="X278" s="552"/>
      <c r="Y278" s="552"/>
      <c r="Z278" s="552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53">
        <v>4680115884618</v>
      </c>
      <c r="E279" s="554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3"/>
      <c r="R279" s="563"/>
      <c r="S279" s="563"/>
      <c r="T279" s="564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2"/>
      <c r="C280" s="552"/>
      <c r="D280" s="552"/>
      <c r="E280" s="552"/>
      <c r="F280" s="552"/>
      <c r="G280" s="552"/>
      <c r="H280" s="552"/>
      <c r="I280" s="552"/>
      <c r="J280" s="552"/>
      <c r="K280" s="552"/>
      <c r="L280" s="552"/>
      <c r="M280" s="552"/>
      <c r="N280" s="552"/>
      <c r="O280" s="556"/>
      <c r="P280" s="571" t="s">
        <v>70</v>
      </c>
      <c r="Q280" s="572"/>
      <c r="R280" s="572"/>
      <c r="S280" s="572"/>
      <c r="T280" s="572"/>
      <c r="U280" s="572"/>
      <c r="V280" s="573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2"/>
      <c r="B281" s="552"/>
      <c r="C281" s="552"/>
      <c r="D281" s="552"/>
      <c r="E281" s="552"/>
      <c r="F281" s="552"/>
      <c r="G281" s="552"/>
      <c r="H281" s="552"/>
      <c r="I281" s="552"/>
      <c r="J281" s="552"/>
      <c r="K281" s="552"/>
      <c r="L281" s="552"/>
      <c r="M281" s="552"/>
      <c r="N281" s="552"/>
      <c r="O281" s="556"/>
      <c r="P281" s="571" t="s">
        <v>70</v>
      </c>
      <c r="Q281" s="572"/>
      <c r="R281" s="572"/>
      <c r="S281" s="572"/>
      <c r="T281" s="572"/>
      <c r="U281" s="572"/>
      <c r="V281" s="573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2" t="s">
        <v>445</v>
      </c>
      <c r="B282" s="552"/>
      <c r="C282" s="552"/>
      <c r="D282" s="552"/>
      <c r="E282" s="552"/>
      <c r="F282" s="552"/>
      <c r="G282" s="552"/>
      <c r="H282" s="552"/>
      <c r="I282" s="552"/>
      <c r="J282" s="552"/>
      <c r="K282" s="552"/>
      <c r="L282" s="552"/>
      <c r="M282" s="552"/>
      <c r="N282" s="552"/>
      <c r="O282" s="552"/>
      <c r="P282" s="552"/>
      <c r="Q282" s="552"/>
      <c r="R282" s="552"/>
      <c r="S282" s="552"/>
      <c r="T282" s="552"/>
      <c r="U282" s="552"/>
      <c r="V282" s="552"/>
      <c r="W282" s="552"/>
      <c r="X282" s="552"/>
      <c r="Y282" s="552"/>
      <c r="Z282" s="552"/>
      <c r="AA282" s="542"/>
      <c r="AB282" s="542"/>
      <c r="AC282" s="542"/>
    </row>
    <row r="283" spans="1:68" ht="14.25" customHeight="1" x14ac:dyDescent="0.25">
      <c r="A283" s="551" t="s">
        <v>102</v>
      </c>
      <c r="B283" s="552"/>
      <c r="C283" s="552"/>
      <c r="D283" s="552"/>
      <c r="E283" s="552"/>
      <c r="F283" s="552"/>
      <c r="G283" s="552"/>
      <c r="H283" s="552"/>
      <c r="I283" s="552"/>
      <c r="J283" s="552"/>
      <c r="K283" s="552"/>
      <c r="L283" s="552"/>
      <c r="M283" s="552"/>
      <c r="N283" s="552"/>
      <c r="O283" s="552"/>
      <c r="P283" s="552"/>
      <c r="Q283" s="552"/>
      <c r="R283" s="552"/>
      <c r="S283" s="552"/>
      <c r="T283" s="552"/>
      <c r="U283" s="552"/>
      <c r="V283" s="552"/>
      <c r="W283" s="552"/>
      <c r="X283" s="552"/>
      <c r="Y283" s="552"/>
      <c r="Z283" s="552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53">
        <v>4680115883703</v>
      </c>
      <c r="E284" s="554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3"/>
      <c r="R284" s="563"/>
      <c r="S284" s="563"/>
      <c r="T284" s="564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2"/>
      <c r="C285" s="552"/>
      <c r="D285" s="552"/>
      <c r="E285" s="552"/>
      <c r="F285" s="552"/>
      <c r="G285" s="552"/>
      <c r="H285" s="552"/>
      <c r="I285" s="552"/>
      <c r="J285" s="552"/>
      <c r="K285" s="552"/>
      <c r="L285" s="552"/>
      <c r="M285" s="552"/>
      <c r="N285" s="552"/>
      <c r="O285" s="556"/>
      <c r="P285" s="571" t="s">
        <v>70</v>
      </c>
      <c r="Q285" s="572"/>
      <c r="R285" s="572"/>
      <c r="S285" s="572"/>
      <c r="T285" s="572"/>
      <c r="U285" s="572"/>
      <c r="V285" s="573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2"/>
      <c r="B286" s="552"/>
      <c r="C286" s="552"/>
      <c r="D286" s="552"/>
      <c r="E286" s="552"/>
      <c r="F286" s="552"/>
      <c r="G286" s="552"/>
      <c r="H286" s="552"/>
      <c r="I286" s="552"/>
      <c r="J286" s="552"/>
      <c r="K286" s="552"/>
      <c r="L286" s="552"/>
      <c r="M286" s="552"/>
      <c r="N286" s="552"/>
      <c r="O286" s="556"/>
      <c r="P286" s="571" t="s">
        <v>70</v>
      </c>
      <c r="Q286" s="572"/>
      <c r="R286" s="572"/>
      <c r="S286" s="572"/>
      <c r="T286" s="572"/>
      <c r="U286" s="572"/>
      <c r="V286" s="573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2" t="s">
        <v>450</v>
      </c>
      <c r="B287" s="552"/>
      <c r="C287" s="552"/>
      <c r="D287" s="552"/>
      <c r="E287" s="552"/>
      <c r="F287" s="552"/>
      <c r="G287" s="552"/>
      <c r="H287" s="552"/>
      <c r="I287" s="552"/>
      <c r="J287" s="552"/>
      <c r="K287" s="552"/>
      <c r="L287" s="552"/>
      <c r="M287" s="552"/>
      <c r="N287" s="552"/>
      <c r="O287" s="552"/>
      <c r="P287" s="552"/>
      <c r="Q287" s="552"/>
      <c r="R287" s="552"/>
      <c r="S287" s="552"/>
      <c r="T287" s="552"/>
      <c r="U287" s="552"/>
      <c r="V287" s="552"/>
      <c r="W287" s="552"/>
      <c r="X287" s="552"/>
      <c r="Y287" s="552"/>
      <c r="Z287" s="552"/>
      <c r="AA287" s="542"/>
      <c r="AB287" s="542"/>
      <c r="AC287" s="542"/>
    </row>
    <row r="288" spans="1:68" ht="14.25" customHeight="1" x14ac:dyDescent="0.25">
      <c r="A288" s="551" t="s">
        <v>102</v>
      </c>
      <c r="B288" s="552"/>
      <c r="C288" s="552"/>
      <c r="D288" s="552"/>
      <c r="E288" s="552"/>
      <c r="F288" s="552"/>
      <c r="G288" s="552"/>
      <c r="H288" s="552"/>
      <c r="I288" s="552"/>
      <c r="J288" s="552"/>
      <c r="K288" s="552"/>
      <c r="L288" s="552"/>
      <c r="M288" s="552"/>
      <c r="N288" s="552"/>
      <c r="O288" s="552"/>
      <c r="P288" s="552"/>
      <c r="Q288" s="552"/>
      <c r="R288" s="552"/>
      <c r="S288" s="552"/>
      <c r="T288" s="552"/>
      <c r="U288" s="552"/>
      <c r="V288" s="552"/>
      <c r="W288" s="552"/>
      <c r="X288" s="552"/>
      <c r="Y288" s="552"/>
      <c r="Z288" s="552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3">
        <v>4680115885615</v>
      </c>
      <c r="E289" s="554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7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3">
        <v>4680115885646</v>
      </c>
      <c r="E290" s="554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3">
        <v>4680115885554</v>
      </c>
      <c r="E291" s="554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58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3">
        <v>4680115885622</v>
      </c>
      <c r="E292" s="554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3">
        <v>4680115885608</v>
      </c>
      <c r="E293" s="554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5"/>
      <c r="B294" s="552"/>
      <c r="C294" s="552"/>
      <c r="D294" s="552"/>
      <c r="E294" s="552"/>
      <c r="F294" s="552"/>
      <c r="G294" s="552"/>
      <c r="H294" s="552"/>
      <c r="I294" s="552"/>
      <c r="J294" s="552"/>
      <c r="K294" s="552"/>
      <c r="L294" s="552"/>
      <c r="M294" s="552"/>
      <c r="N294" s="552"/>
      <c r="O294" s="556"/>
      <c r="P294" s="571" t="s">
        <v>70</v>
      </c>
      <c r="Q294" s="572"/>
      <c r="R294" s="572"/>
      <c r="S294" s="572"/>
      <c r="T294" s="572"/>
      <c r="U294" s="572"/>
      <c r="V294" s="573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2"/>
      <c r="B295" s="552"/>
      <c r="C295" s="552"/>
      <c r="D295" s="552"/>
      <c r="E295" s="552"/>
      <c r="F295" s="552"/>
      <c r="G295" s="552"/>
      <c r="H295" s="552"/>
      <c r="I295" s="552"/>
      <c r="J295" s="552"/>
      <c r="K295" s="552"/>
      <c r="L295" s="552"/>
      <c r="M295" s="552"/>
      <c r="N295" s="552"/>
      <c r="O295" s="556"/>
      <c r="P295" s="571" t="s">
        <v>70</v>
      </c>
      <c r="Q295" s="572"/>
      <c r="R295" s="572"/>
      <c r="S295" s="572"/>
      <c r="T295" s="572"/>
      <c r="U295" s="572"/>
      <c r="V295" s="573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51" t="s">
        <v>63</v>
      </c>
      <c r="B296" s="552"/>
      <c r="C296" s="552"/>
      <c r="D296" s="552"/>
      <c r="E296" s="552"/>
      <c r="F296" s="552"/>
      <c r="G296" s="552"/>
      <c r="H296" s="552"/>
      <c r="I296" s="552"/>
      <c r="J296" s="552"/>
      <c r="K296" s="552"/>
      <c r="L296" s="552"/>
      <c r="M296" s="552"/>
      <c r="N296" s="552"/>
      <c r="O296" s="552"/>
      <c r="P296" s="552"/>
      <c r="Q296" s="552"/>
      <c r="R296" s="552"/>
      <c r="S296" s="552"/>
      <c r="T296" s="552"/>
      <c r="U296" s="552"/>
      <c r="V296" s="552"/>
      <c r="W296" s="552"/>
      <c r="X296" s="552"/>
      <c r="Y296" s="552"/>
      <c r="Z296" s="552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3">
        <v>4607091387193</v>
      </c>
      <c r="E297" s="554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3">
        <v>4607091387230</v>
      </c>
      <c r="E298" s="554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3">
        <v>4607091387292</v>
      </c>
      <c r="E299" s="554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3">
        <v>4607091387285</v>
      </c>
      <c r="E300" s="554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3">
        <v>4607091389845</v>
      </c>
      <c r="E301" s="554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3">
        <v>4680115882881</v>
      </c>
      <c r="E302" s="554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3">
        <v>4607091383836</v>
      </c>
      <c r="E303" s="554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5"/>
      <c r="B304" s="552"/>
      <c r="C304" s="552"/>
      <c r="D304" s="552"/>
      <c r="E304" s="552"/>
      <c r="F304" s="552"/>
      <c r="G304" s="552"/>
      <c r="H304" s="552"/>
      <c r="I304" s="552"/>
      <c r="J304" s="552"/>
      <c r="K304" s="552"/>
      <c r="L304" s="552"/>
      <c r="M304" s="552"/>
      <c r="N304" s="552"/>
      <c r="O304" s="556"/>
      <c r="P304" s="571" t="s">
        <v>70</v>
      </c>
      <c r="Q304" s="572"/>
      <c r="R304" s="572"/>
      <c r="S304" s="572"/>
      <c r="T304" s="572"/>
      <c r="U304" s="572"/>
      <c r="V304" s="573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52"/>
      <c r="B305" s="552"/>
      <c r="C305" s="552"/>
      <c r="D305" s="552"/>
      <c r="E305" s="552"/>
      <c r="F305" s="552"/>
      <c r="G305" s="552"/>
      <c r="H305" s="552"/>
      <c r="I305" s="552"/>
      <c r="J305" s="552"/>
      <c r="K305" s="552"/>
      <c r="L305" s="552"/>
      <c r="M305" s="552"/>
      <c r="N305" s="552"/>
      <c r="O305" s="556"/>
      <c r="P305" s="571" t="s">
        <v>70</v>
      </c>
      <c r="Q305" s="572"/>
      <c r="R305" s="572"/>
      <c r="S305" s="572"/>
      <c r="T305" s="572"/>
      <c r="U305" s="572"/>
      <c r="V305" s="573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51" t="s">
        <v>72</v>
      </c>
      <c r="B306" s="552"/>
      <c r="C306" s="552"/>
      <c r="D306" s="552"/>
      <c r="E306" s="552"/>
      <c r="F306" s="552"/>
      <c r="G306" s="552"/>
      <c r="H306" s="552"/>
      <c r="I306" s="552"/>
      <c r="J306" s="552"/>
      <c r="K306" s="552"/>
      <c r="L306" s="552"/>
      <c r="M306" s="552"/>
      <c r="N306" s="552"/>
      <c r="O306" s="552"/>
      <c r="P306" s="552"/>
      <c r="Q306" s="552"/>
      <c r="R306" s="552"/>
      <c r="S306" s="552"/>
      <c r="T306" s="552"/>
      <c r="U306" s="552"/>
      <c r="V306" s="552"/>
      <c r="W306" s="552"/>
      <c r="X306" s="552"/>
      <c r="Y306" s="552"/>
      <c r="Z306" s="552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3">
        <v>4607091387766</v>
      </c>
      <c r="E307" s="554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3">
        <v>4607091387957</v>
      </c>
      <c r="E308" s="554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3">
        <v>4607091387964</v>
      </c>
      <c r="E309" s="554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3">
        <v>4680115884588</v>
      </c>
      <c r="E310" s="554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3">
        <v>4607091387513</v>
      </c>
      <c r="E311" s="554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5"/>
      <c r="B312" s="552"/>
      <c r="C312" s="552"/>
      <c r="D312" s="552"/>
      <c r="E312" s="552"/>
      <c r="F312" s="552"/>
      <c r="G312" s="552"/>
      <c r="H312" s="552"/>
      <c r="I312" s="552"/>
      <c r="J312" s="552"/>
      <c r="K312" s="552"/>
      <c r="L312" s="552"/>
      <c r="M312" s="552"/>
      <c r="N312" s="552"/>
      <c r="O312" s="556"/>
      <c r="P312" s="571" t="s">
        <v>70</v>
      </c>
      <c r="Q312" s="572"/>
      <c r="R312" s="572"/>
      <c r="S312" s="572"/>
      <c r="T312" s="572"/>
      <c r="U312" s="572"/>
      <c r="V312" s="573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2"/>
      <c r="B313" s="552"/>
      <c r="C313" s="552"/>
      <c r="D313" s="552"/>
      <c r="E313" s="552"/>
      <c r="F313" s="552"/>
      <c r="G313" s="552"/>
      <c r="H313" s="552"/>
      <c r="I313" s="552"/>
      <c r="J313" s="552"/>
      <c r="K313" s="552"/>
      <c r="L313" s="552"/>
      <c r="M313" s="552"/>
      <c r="N313" s="552"/>
      <c r="O313" s="556"/>
      <c r="P313" s="571" t="s">
        <v>70</v>
      </c>
      <c r="Q313" s="572"/>
      <c r="R313" s="572"/>
      <c r="S313" s="572"/>
      <c r="T313" s="572"/>
      <c r="U313" s="572"/>
      <c r="V313" s="573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51" t="s">
        <v>164</v>
      </c>
      <c r="B314" s="552"/>
      <c r="C314" s="552"/>
      <c r="D314" s="552"/>
      <c r="E314" s="552"/>
      <c r="F314" s="552"/>
      <c r="G314" s="552"/>
      <c r="H314" s="552"/>
      <c r="I314" s="552"/>
      <c r="J314" s="552"/>
      <c r="K314" s="552"/>
      <c r="L314" s="552"/>
      <c r="M314" s="552"/>
      <c r="N314" s="552"/>
      <c r="O314" s="552"/>
      <c r="P314" s="552"/>
      <c r="Q314" s="552"/>
      <c r="R314" s="552"/>
      <c r="S314" s="552"/>
      <c r="T314" s="552"/>
      <c r="U314" s="552"/>
      <c r="V314" s="552"/>
      <c r="W314" s="552"/>
      <c r="X314" s="552"/>
      <c r="Y314" s="552"/>
      <c r="Z314" s="552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3">
        <v>4607091380880</v>
      </c>
      <c r="E315" s="554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3">
        <v>4607091384482</v>
      </c>
      <c r="E316" s="554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4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68</v>
      </c>
      <c r="X316" s="547">
        <v>62.4</v>
      </c>
      <c r="Y316" s="548">
        <f>IFERROR(IF(X316="",0,CEILING((X316/$H316),1)*$H316),"")</f>
        <v>62.4</v>
      </c>
      <c r="Z316" s="36">
        <f>IFERROR(IF(Y316=0,"",ROUNDUP(Y316/H316,0)*0.01898),"")</f>
        <v>0.15184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66.552000000000007</v>
      </c>
      <c r="BN316" s="64">
        <f>IFERROR(Y316*I316/H316,"0")</f>
        <v>66.552000000000007</v>
      </c>
      <c r="BO316" s="64">
        <f>IFERROR(1/J316*(X316/H316),"0")</f>
        <v>0.125</v>
      </c>
      <c r="BP316" s="64">
        <f>IFERROR(1/J316*(Y316/H316),"0")</f>
        <v>0.125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3">
        <v>4607091380897</v>
      </c>
      <c r="E317" s="554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61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68</v>
      </c>
      <c r="X317" s="547">
        <v>67.2</v>
      </c>
      <c r="Y317" s="548">
        <f>IFERROR(IF(X317="",0,CEILING((X317/$H317),1)*$H317),"")</f>
        <v>67.2</v>
      </c>
      <c r="Z317" s="36">
        <f>IFERROR(IF(Y317=0,"",ROUNDUP(Y317/H317,0)*0.01898),"")</f>
        <v>0.15184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71.352000000000004</v>
      </c>
      <c r="BN317" s="64">
        <f>IFERROR(Y317*I317/H317,"0")</f>
        <v>71.352000000000004</v>
      </c>
      <c r="BO317" s="64">
        <f>IFERROR(1/J317*(X317/H317),"0")</f>
        <v>0.125</v>
      </c>
      <c r="BP317" s="64">
        <f>IFERROR(1/J317*(Y317/H317),"0")</f>
        <v>0.125</v>
      </c>
    </row>
    <row r="318" spans="1:68" x14ac:dyDescent="0.2">
      <c r="A318" s="555"/>
      <c r="B318" s="552"/>
      <c r="C318" s="552"/>
      <c r="D318" s="552"/>
      <c r="E318" s="552"/>
      <c r="F318" s="552"/>
      <c r="G318" s="552"/>
      <c r="H318" s="552"/>
      <c r="I318" s="552"/>
      <c r="J318" s="552"/>
      <c r="K318" s="552"/>
      <c r="L318" s="552"/>
      <c r="M318" s="552"/>
      <c r="N318" s="552"/>
      <c r="O318" s="556"/>
      <c r="P318" s="571" t="s">
        <v>70</v>
      </c>
      <c r="Q318" s="572"/>
      <c r="R318" s="572"/>
      <c r="S318" s="572"/>
      <c r="T318" s="572"/>
      <c r="U318" s="572"/>
      <c r="V318" s="573"/>
      <c r="W318" s="37" t="s">
        <v>71</v>
      </c>
      <c r="X318" s="549">
        <f>IFERROR(X315/H315,"0")+IFERROR(X316/H316,"0")+IFERROR(X317/H317,"0")</f>
        <v>16</v>
      </c>
      <c r="Y318" s="549">
        <f>IFERROR(Y315/H315,"0")+IFERROR(Y316/H316,"0")+IFERROR(Y317/H317,"0")</f>
        <v>16</v>
      </c>
      <c r="Z318" s="549">
        <f>IFERROR(IF(Z315="",0,Z315),"0")+IFERROR(IF(Z316="",0,Z316),"0")+IFERROR(IF(Z317="",0,Z317),"0")</f>
        <v>0.30368000000000001</v>
      </c>
      <c r="AA318" s="550"/>
      <c r="AB318" s="550"/>
      <c r="AC318" s="550"/>
    </row>
    <row r="319" spans="1:68" x14ac:dyDescent="0.2">
      <c r="A319" s="552"/>
      <c r="B319" s="552"/>
      <c r="C319" s="552"/>
      <c r="D319" s="552"/>
      <c r="E319" s="552"/>
      <c r="F319" s="552"/>
      <c r="G319" s="552"/>
      <c r="H319" s="552"/>
      <c r="I319" s="552"/>
      <c r="J319" s="552"/>
      <c r="K319" s="552"/>
      <c r="L319" s="552"/>
      <c r="M319" s="552"/>
      <c r="N319" s="552"/>
      <c r="O319" s="556"/>
      <c r="P319" s="571" t="s">
        <v>70</v>
      </c>
      <c r="Q319" s="572"/>
      <c r="R319" s="572"/>
      <c r="S319" s="572"/>
      <c r="T319" s="572"/>
      <c r="U319" s="572"/>
      <c r="V319" s="573"/>
      <c r="W319" s="37" t="s">
        <v>68</v>
      </c>
      <c r="X319" s="549">
        <f>IFERROR(SUM(X315:X317),"0")</f>
        <v>129.6</v>
      </c>
      <c r="Y319" s="549">
        <f>IFERROR(SUM(Y315:Y317),"0")</f>
        <v>129.6</v>
      </c>
      <c r="Z319" s="37"/>
      <c r="AA319" s="550"/>
      <c r="AB319" s="550"/>
      <c r="AC319" s="550"/>
    </row>
    <row r="320" spans="1:68" ht="14.25" customHeight="1" x14ac:dyDescent="0.25">
      <c r="A320" s="551" t="s">
        <v>94</v>
      </c>
      <c r="B320" s="552"/>
      <c r="C320" s="552"/>
      <c r="D320" s="552"/>
      <c r="E320" s="552"/>
      <c r="F320" s="552"/>
      <c r="G320" s="552"/>
      <c r="H320" s="552"/>
      <c r="I320" s="552"/>
      <c r="J320" s="552"/>
      <c r="K320" s="552"/>
      <c r="L320" s="552"/>
      <c r="M320" s="552"/>
      <c r="N320" s="552"/>
      <c r="O320" s="552"/>
      <c r="P320" s="552"/>
      <c r="Q320" s="552"/>
      <c r="R320" s="552"/>
      <c r="S320" s="552"/>
      <c r="T320" s="552"/>
      <c r="U320" s="552"/>
      <c r="V320" s="552"/>
      <c r="W320" s="552"/>
      <c r="X320" s="552"/>
      <c r="Y320" s="552"/>
      <c r="Z320" s="552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3">
        <v>4607091388381</v>
      </c>
      <c r="E321" s="554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6" t="s">
        <v>510</v>
      </c>
      <c r="Q321" s="563"/>
      <c r="R321" s="563"/>
      <c r="S321" s="563"/>
      <c r="T321" s="564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3">
        <v>4607091388374</v>
      </c>
      <c r="E322" s="554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4" t="s">
        <v>514</v>
      </c>
      <c r="Q322" s="563"/>
      <c r="R322" s="563"/>
      <c r="S322" s="563"/>
      <c r="T322" s="564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3">
        <v>4607091383102</v>
      </c>
      <c r="E323" s="554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3">
        <v>4607091388404</v>
      </c>
      <c r="E324" s="554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5"/>
      <c r="B325" s="552"/>
      <c r="C325" s="552"/>
      <c r="D325" s="552"/>
      <c r="E325" s="552"/>
      <c r="F325" s="552"/>
      <c r="G325" s="552"/>
      <c r="H325" s="552"/>
      <c r="I325" s="552"/>
      <c r="J325" s="552"/>
      <c r="K325" s="552"/>
      <c r="L325" s="552"/>
      <c r="M325" s="552"/>
      <c r="N325" s="552"/>
      <c r="O325" s="556"/>
      <c r="P325" s="571" t="s">
        <v>70</v>
      </c>
      <c r="Q325" s="572"/>
      <c r="R325" s="572"/>
      <c r="S325" s="572"/>
      <c r="T325" s="572"/>
      <c r="U325" s="572"/>
      <c r="V325" s="573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2"/>
      <c r="B326" s="552"/>
      <c r="C326" s="552"/>
      <c r="D326" s="552"/>
      <c r="E326" s="552"/>
      <c r="F326" s="552"/>
      <c r="G326" s="552"/>
      <c r="H326" s="552"/>
      <c r="I326" s="552"/>
      <c r="J326" s="552"/>
      <c r="K326" s="552"/>
      <c r="L326" s="552"/>
      <c r="M326" s="552"/>
      <c r="N326" s="552"/>
      <c r="O326" s="556"/>
      <c r="P326" s="571" t="s">
        <v>70</v>
      </c>
      <c r="Q326" s="572"/>
      <c r="R326" s="572"/>
      <c r="S326" s="572"/>
      <c r="T326" s="572"/>
      <c r="U326" s="572"/>
      <c r="V326" s="573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51" t="s">
        <v>520</v>
      </c>
      <c r="B327" s="552"/>
      <c r="C327" s="552"/>
      <c r="D327" s="552"/>
      <c r="E327" s="552"/>
      <c r="F327" s="552"/>
      <c r="G327" s="552"/>
      <c r="H327" s="552"/>
      <c r="I327" s="552"/>
      <c r="J327" s="552"/>
      <c r="K327" s="552"/>
      <c r="L327" s="552"/>
      <c r="M327" s="552"/>
      <c r="N327" s="552"/>
      <c r="O327" s="552"/>
      <c r="P327" s="552"/>
      <c r="Q327" s="552"/>
      <c r="R327" s="552"/>
      <c r="S327" s="552"/>
      <c r="T327" s="552"/>
      <c r="U327" s="552"/>
      <c r="V327" s="552"/>
      <c r="W327" s="552"/>
      <c r="X327" s="552"/>
      <c r="Y327" s="552"/>
      <c r="Z327" s="552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3">
        <v>4680115881808</v>
      </c>
      <c r="E328" s="554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3">
        <v>4680115881822</v>
      </c>
      <c r="E329" s="554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3">
        <v>4680115880016</v>
      </c>
      <c r="E330" s="554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5"/>
      <c r="B331" s="552"/>
      <c r="C331" s="552"/>
      <c r="D331" s="552"/>
      <c r="E331" s="552"/>
      <c r="F331" s="552"/>
      <c r="G331" s="552"/>
      <c r="H331" s="552"/>
      <c r="I331" s="552"/>
      <c r="J331" s="552"/>
      <c r="K331" s="552"/>
      <c r="L331" s="552"/>
      <c r="M331" s="552"/>
      <c r="N331" s="552"/>
      <c r="O331" s="556"/>
      <c r="P331" s="571" t="s">
        <v>70</v>
      </c>
      <c r="Q331" s="572"/>
      <c r="R331" s="572"/>
      <c r="S331" s="572"/>
      <c r="T331" s="572"/>
      <c r="U331" s="572"/>
      <c r="V331" s="573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2"/>
      <c r="B332" s="552"/>
      <c r="C332" s="552"/>
      <c r="D332" s="552"/>
      <c r="E332" s="552"/>
      <c r="F332" s="552"/>
      <c r="G332" s="552"/>
      <c r="H332" s="552"/>
      <c r="I332" s="552"/>
      <c r="J332" s="552"/>
      <c r="K332" s="552"/>
      <c r="L332" s="552"/>
      <c r="M332" s="552"/>
      <c r="N332" s="552"/>
      <c r="O332" s="556"/>
      <c r="P332" s="571" t="s">
        <v>70</v>
      </c>
      <c r="Q332" s="572"/>
      <c r="R332" s="572"/>
      <c r="S332" s="572"/>
      <c r="T332" s="572"/>
      <c r="U332" s="572"/>
      <c r="V332" s="573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2" t="s">
        <v>529</v>
      </c>
      <c r="B333" s="552"/>
      <c r="C333" s="552"/>
      <c r="D333" s="552"/>
      <c r="E333" s="552"/>
      <c r="F333" s="552"/>
      <c r="G333" s="552"/>
      <c r="H333" s="552"/>
      <c r="I333" s="552"/>
      <c r="J333" s="552"/>
      <c r="K333" s="552"/>
      <c r="L333" s="552"/>
      <c r="M333" s="552"/>
      <c r="N333" s="552"/>
      <c r="O333" s="552"/>
      <c r="P333" s="552"/>
      <c r="Q333" s="552"/>
      <c r="R333" s="552"/>
      <c r="S333" s="552"/>
      <c r="T333" s="552"/>
      <c r="U333" s="552"/>
      <c r="V333" s="552"/>
      <c r="W333" s="552"/>
      <c r="X333" s="552"/>
      <c r="Y333" s="552"/>
      <c r="Z333" s="552"/>
      <c r="AA333" s="542"/>
      <c r="AB333" s="542"/>
      <c r="AC333" s="542"/>
    </row>
    <row r="334" spans="1:68" ht="14.25" customHeight="1" x14ac:dyDescent="0.25">
      <c r="A334" s="551" t="s">
        <v>72</v>
      </c>
      <c r="B334" s="552"/>
      <c r="C334" s="552"/>
      <c r="D334" s="552"/>
      <c r="E334" s="552"/>
      <c r="F334" s="552"/>
      <c r="G334" s="552"/>
      <c r="H334" s="552"/>
      <c r="I334" s="552"/>
      <c r="J334" s="552"/>
      <c r="K334" s="552"/>
      <c r="L334" s="552"/>
      <c r="M334" s="552"/>
      <c r="N334" s="552"/>
      <c r="O334" s="552"/>
      <c r="P334" s="552"/>
      <c r="Q334" s="552"/>
      <c r="R334" s="552"/>
      <c r="S334" s="552"/>
      <c r="T334" s="552"/>
      <c r="U334" s="552"/>
      <c r="V334" s="552"/>
      <c r="W334" s="552"/>
      <c r="X334" s="552"/>
      <c r="Y334" s="552"/>
      <c r="Z334" s="552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53">
        <v>4607091387919</v>
      </c>
      <c r="E335" s="554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68</v>
      </c>
      <c r="X335" s="547">
        <v>64.8</v>
      </c>
      <c r="Y335" s="548">
        <f>IFERROR(IF(X335="",0,CEILING((X335/$H335),1)*$H335),"")</f>
        <v>64.8</v>
      </c>
      <c r="Z335" s="36">
        <f>IFERROR(IF(Y335=0,"",ROUNDUP(Y335/H335,0)*0.01898),"")</f>
        <v>0.15184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68.951999999999998</v>
      </c>
      <c r="BN335" s="64">
        <f>IFERROR(Y335*I335/H335,"0")</f>
        <v>68.951999999999998</v>
      </c>
      <c r="BO335" s="64">
        <f>IFERROR(1/J335*(X335/H335),"0")</f>
        <v>0.125</v>
      </c>
      <c r="BP335" s="64">
        <f>IFERROR(1/J335*(Y335/H335),"0")</f>
        <v>0.125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3">
        <v>4680115883604</v>
      </c>
      <c r="E336" s="554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3">
        <v>4680115883567</v>
      </c>
      <c r="E337" s="554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5"/>
      <c r="B338" s="552"/>
      <c r="C338" s="552"/>
      <c r="D338" s="552"/>
      <c r="E338" s="552"/>
      <c r="F338" s="552"/>
      <c r="G338" s="552"/>
      <c r="H338" s="552"/>
      <c r="I338" s="552"/>
      <c r="J338" s="552"/>
      <c r="K338" s="552"/>
      <c r="L338" s="552"/>
      <c r="M338" s="552"/>
      <c r="N338" s="552"/>
      <c r="O338" s="556"/>
      <c r="P338" s="571" t="s">
        <v>70</v>
      </c>
      <c r="Q338" s="572"/>
      <c r="R338" s="572"/>
      <c r="S338" s="572"/>
      <c r="T338" s="572"/>
      <c r="U338" s="572"/>
      <c r="V338" s="573"/>
      <c r="W338" s="37" t="s">
        <v>71</v>
      </c>
      <c r="X338" s="549">
        <f>IFERROR(X335/H335,"0")+IFERROR(X336/H336,"0")+IFERROR(X337/H337,"0")</f>
        <v>8</v>
      </c>
      <c r="Y338" s="549">
        <f>IFERROR(Y335/H335,"0")+IFERROR(Y336/H336,"0")+IFERROR(Y337/H337,"0")</f>
        <v>8</v>
      </c>
      <c r="Z338" s="549">
        <f>IFERROR(IF(Z335="",0,Z335),"0")+IFERROR(IF(Z336="",0,Z336),"0")+IFERROR(IF(Z337="",0,Z337),"0")</f>
        <v>0.15184</v>
      </c>
      <c r="AA338" s="550"/>
      <c r="AB338" s="550"/>
      <c r="AC338" s="550"/>
    </row>
    <row r="339" spans="1:68" x14ac:dyDescent="0.2">
      <c r="A339" s="552"/>
      <c r="B339" s="552"/>
      <c r="C339" s="552"/>
      <c r="D339" s="552"/>
      <c r="E339" s="552"/>
      <c r="F339" s="552"/>
      <c r="G339" s="552"/>
      <c r="H339" s="552"/>
      <c r="I339" s="552"/>
      <c r="J339" s="552"/>
      <c r="K339" s="552"/>
      <c r="L339" s="552"/>
      <c r="M339" s="552"/>
      <c r="N339" s="552"/>
      <c r="O339" s="556"/>
      <c r="P339" s="571" t="s">
        <v>70</v>
      </c>
      <c r="Q339" s="572"/>
      <c r="R339" s="572"/>
      <c r="S339" s="572"/>
      <c r="T339" s="572"/>
      <c r="U339" s="572"/>
      <c r="V339" s="573"/>
      <c r="W339" s="37" t="s">
        <v>68</v>
      </c>
      <c r="X339" s="549">
        <f>IFERROR(SUM(X335:X337),"0")</f>
        <v>64.8</v>
      </c>
      <c r="Y339" s="549">
        <f>IFERROR(SUM(Y335:Y337),"0")</f>
        <v>64.8</v>
      </c>
      <c r="Z339" s="37"/>
      <c r="AA339" s="550"/>
      <c r="AB339" s="550"/>
      <c r="AC339" s="550"/>
    </row>
    <row r="340" spans="1:68" ht="27.75" customHeight="1" x14ac:dyDescent="0.2">
      <c r="A340" s="577" t="s">
        <v>539</v>
      </c>
      <c r="B340" s="578"/>
      <c r="C340" s="578"/>
      <c r="D340" s="578"/>
      <c r="E340" s="578"/>
      <c r="F340" s="578"/>
      <c r="G340" s="578"/>
      <c r="H340" s="578"/>
      <c r="I340" s="578"/>
      <c r="J340" s="578"/>
      <c r="K340" s="578"/>
      <c r="L340" s="578"/>
      <c r="M340" s="578"/>
      <c r="N340" s="578"/>
      <c r="O340" s="578"/>
      <c r="P340" s="578"/>
      <c r="Q340" s="578"/>
      <c r="R340" s="578"/>
      <c r="S340" s="578"/>
      <c r="T340" s="578"/>
      <c r="U340" s="578"/>
      <c r="V340" s="578"/>
      <c r="W340" s="578"/>
      <c r="X340" s="578"/>
      <c r="Y340" s="578"/>
      <c r="Z340" s="578"/>
      <c r="AA340" s="48"/>
      <c r="AB340" s="48"/>
      <c r="AC340" s="48"/>
    </row>
    <row r="341" spans="1:68" ht="16.5" customHeight="1" x14ac:dyDescent="0.25">
      <c r="A341" s="582" t="s">
        <v>540</v>
      </c>
      <c r="B341" s="552"/>
      <c r="C341" s="552"/>
      <c r="D341" s="552"/>
      <c r="E341" s="552"/>
      <c r="F341" s="552"/>
      <c r="G341" s="552"/>
      <c r="H341" s="552"/>
      <c r="I341" s="552"/>
      <c r="J341" s="552"/>
      <c r="K341" s="552"/>
      <c r="L341" s="552"/>
      <c r="M341" s="552"/>
      <c r="N341" s="552"/>
      <c r="O341" s="552"/>
      <c r="P341" s="552"/>
      <c r="Q341" s="552"/>
      <c r="R341" s="552"/>
      <c r="S341" s="552"/>
      <c r="T341" s="552"/>
      <c r="U341" s="552"/>
      <c r="V341" s="552"/>
      <c r="W341" s="552"/>
      <c r="X341" s="552"/>
      <c r="Y341" s="552"/>
      <c r="Z341" s="552"/>
      <c r="AA341" s="542"/>
      <c r="AB341" s="542"/>
      <c r="AC341" s="542"/>
    </row>
    <row r="342" spans="1:68" ht="14.25" customHeight="1" x14ac:dyDescent="0.25">
      <c r="A342" s="551" t="s">
        <v>102</v>
      </c>
      <c r="B342" s="552"/>
      <c r="C342" s="552"/>
      <c r="D342" s="552"/>
      <c r="E342" s="552"/>
      <c r="F342" s="552"/>
      <c r="G342" s="552"/>
      <c r="H342" s="552"/>
      <c r="I342" s="552"/>
      <c r="J342" s="552"/>
      <c r="K342" s="552"/>
      <c r="L342" s="552"/>
      <c r="M342" s="552"/>
      <c r="N342" s="552"/>
      <c r="O342" s="552"/>
      <c r="P342" s="552"/>
      <c r="Q342" s="552"/>
      <c r="R342" s="552"/>
      <c r="S342" s="552"/>
      <c r="T342" s="552"/>
      <c r="U342" s="552"/>
      <c r="V342" s="552"/>
      <c r="W342" s="552"/>
      <c r="X342" s="552"/>
      <c r="Y342" s="552"/>
      <c r="Z342" s="552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3">
        <v>4680115884847</v>
      </c>
      <c r="E343" s="554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68</v>
      </c>
      <c r="X343" s="547">
        <v>120</v>
      </c>
      <c r="Y343" s="548">
        <f t="shared" ref="Y343:Y349" si="38">IFERROR(IF(X343="",0,CEILING((X343/$H343),1)*$H343),"")</f>
        <v>120</v>
      </c>
      <c r="Z343" s="36">
        <f>IFERROR(IF(Y343=0,"",ROUNDUP(Y343/H343,0)*0.02175),"")</f>
        <v>0.17399999999999999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123.84</v>
      </c>
      <c r="BN343" s="64">
        <f t="shared" ref="BN343:BN349" si="40">IFERROR(Y343*I343/H343,"0")</f>
        <v>123.84</v>
      </c>
      <c r="BO343" s="64">
        <f t="shared" ref="BO343:BO349" si="41">IFERROR(1/J343*(X343/H343),"0")</f>
        <v>0.16666666666666666</v>
      </c>
      <c r="BP343" s="64">
        <f t="shared" ref="BP343:BP349" si="42">IFERROR(1/J343*(Y343/H343),"0")</f>
        <v>0.16666666666666666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3">
        <v>4680115884854</v>
      </c>
      <c r="E344" s="554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68</v>
      </c>
      <c r="X344" s="547">
        <v>120</v>
      </c>
      <c r="Y344" s="548">
        <f t="shared" si="38"/>
        <v>120</v>
      </c>
      <c r="Z344" s="36">
        <f>IFERROR(IF(Y344=0,"",ROUNDUP(Y344/H344,0)*0.02175),"")</f>
        <v>0.17399999999999999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123.84</v>
      </c>
      <c r="BN344" s="64">
        <f t="shared" si="40"/>
        <v>123.84</v>
      </c>
      <c r="BO344" s="64">
        <f t="shared" si="41"/>
        <v>0.16666666666666666</v>
      </c>
      <c r="BP344" s="64">
        <f t="shared" si="42"/>
        <v>0.16666666666666666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3">
        <v>4607091383997</v>
      </c>
      <c r="E345" s="554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3">
        <v>4680115884830</v>
      </c>
      <c r="E346" s="554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68</v>
      </c>
      <c r="X346" s="547">
        <v>0</v>
      </c>
      <c r="Y346" s="548">
        <f t="shared" si="38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53">
        <v>4680115882638</v>
      </c>
      <c r="E347" s="554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53">
        <v>4680115884922</v>
      </c>
      <c r="E348" s="554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3">
        <v>4680115884861</v>
      </c>
      <c r="E349" s="554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5"/>
      <c r="B350" s="552"/>
      <c r="C350" s="552"/>
      <c r="D350" s="552"/>
      <c r="E350" s="552"/>
      <c r="F350" s="552"/>
      <c r="G350" s="552"/>
      <c r="H350" s="552"/>
      <c r="I350" s="552"/>
      <c r="J350" s="552"/>
      <c r="K350" s="552"/>
      <c r="L350" s="552"/>
      <c r="M350" s="552"/>
      <c r="N350" s="552"/>
      <c r="O350" s="556"/>
      <c r="P350" s="571" t="s">
        <v>70</v>
      </c>
      <c r="Q350" s="572"/>
      <c r="R350" s="572"/>
      <c r="S350" s="572"/>
      <c r="T350" s="572"/>
      <c r="U350" s="572"/>
      <c r="V350" s="573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16</v>
      </c>
      <c r="Y350" s="549">
        <f>IFERROR(Y343/H343,"0")+IFERROR(Y344/H344,"0")+IFERROR(Y345/H345,"0")+IFERROR(Y346/H346,"0")+IFERROR(Y347/H347,"0")+IFERROR(Y348/H348,"0")+IFERROR(Y349/H349,"0")</f>
        <v>16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0.34799999999999998</v>
      </c>
      <c r="AA350" s="550"/>
      <c r="AB350" s="550"/>
      <c r="AC350" s="550"/>
    </row>
    <row r="351" spans="1:68" x14ac:dyDescent="0.2">
      <c r="A351" s="552"/>
      <c r="B351" s="552"/>
      <c r="C351" s="552"/>
      <c r="D351" s="552"/>
      <c r="E351" s="552"/>
      <c r="F351" s="552"/>
      <c r="G351" s="552"/>
      <c r="H351" s="552"/>
      <c r="I351" s="552"/>
      <c r="J351" s="552"/>
      <c r="K351" s="552"/>
      <c r="L351" s="552"/>
      <c r="M351" s="552"/>
      <c r="N351" s="552"/>
      <c r="O351" s="556"/>
      <c r="P351" s="571" t="s">
        <v>70</v>
      </c>
      <c r="Q351" s="572"/>
      <c r="R351" s="572"/>
      <c r="S351" s="572"/>
      <c r="T351" s="572"/>
      <c r="U351" s="572"/>
      <c r="V351" s="573"/>
      <c r="W351" s="37" t="s">
        <v>68</v>
      </c>
      <c r="X351" s="549">
        <f>IFERROR(SUM(X343:X349),"0")</f>
        <v>240</v>
      </c>
      <c r="Y351" s="549">
        <f>IFERROR(SUM(Y343:Y349),"0")</f>
        <v>240</v>
      </c>
      <c r="Z351" s="37"/>
      <c r="AA351" s="550"/>
      <c r="AB351" s="550"/>
      <c r="AC351" s="550"/>
    </row>
    <row r="352" spans="1:68" ht="14.25" customHeight="1" x14ac:dyDescent="0.25">
      <c r="A352" s="551" t="s">
        <v>134</v>
      </c>
      <c r="B352" s="552"/>
      <c r="C352" s="552"/>
      <c r="D352" s="552"/>
      <c r="E352" s="552"/>
      <c r="F352" s="552"/>
      <c r="G352" s="552"/>
      <c r="H352" s="552"/>
      <c r="I352" s="552"/>
      <c r="J352" s="552"/>
      <c r="K352" s="552"/>
      <c r="L352" s="552"/>
      <c r="M352" s="552"/>
      <c r="N352" s="552"/>
      <c r="O352" s="552"/>
      <c r="P352" s="552"/>
      <c r="Q352" s="552"/>
      <c r="R352" s="552"/>
      <c r="S352" s="552"/>
      <c r="T352" s="552"/>
      <c r="U352" s="552"/>
      <c r="V352" s="552"/>
      <c r="W352" s="552"/>
      <c r="X352" s="552"/>
      <c r="Y352" s="552"/>
      <c r="Z352" s="552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3">
        <v>4607091383980</v>
      </c>
      <c r="E353" s="554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68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3">
        <v>4607091384178</v>
      </c>
      <c r="E354" s="554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5"/>
      <c r="B355" s="552"/>
      <c r="C355" s="552"/>
      <c r="D355" s="552"/>
      <c r="E355" s="552"/>
      <c r="F355" s="552"/>
      <c r="G355" s="552"/>
      <c r="H355" s="552"/>
      <c r="I355" s="552"/>
      <c r="J355" s="552"/>
      <c r="K355" s="552"/>
      <c r="L355" s="552"/>
      <c r="M355" s="552"/>
      <c r="N355" s="552"/>
      <c r="O355" s="556"/>
      <c r="P355" s="571" t="s">
        <v>70</v>
      </c>
      <c r="Q355" s="572"/>
      <c r="R355" s="572"/>
      <c r="S355" s="572"/>
      <c r="T355" s="572"/>
      <c r="U355" s="572"/>
      <c r="V355" s="573"/>
      <c r="W355" s="37" t="s">
        <v>71</v>
      </c>
      <c r="X355" s="549">
        <f>IFERROR(X353/H353,"0")+IFERROR(X354/H354,"0")</f>
        <v>0</v>
      </c>
      <c r="Y355" s="549">
        <f>IFERROR(Y353/H353,"0")+IFERROR(Y354/H354,"0")</f>
        <v>0</v>
      </c>
      <c r="Z355" s="549">
        <f>IFERROR(IF(Z353="",0,Z353),"0")+IFERROR(IF(Z354="",0,Z354),"0")</f>
        <v>0</v>
      </c>
      <c r="AA355" s="550"/>
      <c r="AB355" s="550"/>
      <c r="AC355" s="550"/>
    </row>
    <row r="356" spans="1:68" x14ac:dyDescent="0.2">
      <c r="A356" s="552"/>
      <c r="B356" s="552"/>
      <c r="C356" s="552"/>
      <c r="D356" s="552"/>
      <c r="E356" s="552"/>
      <c r="F356" s="552"/>
      <c r="G356" s="552"/>
      <c r="H356" s="552"/>
      <c r="I356" s="552"/>
      <c r="J356" s="552"/>
      <c r="K356" s="552"/>
      <c r="L356" s="552"/>
      <c r="M356" s="552"/>
      <c r="N356" s="552"/>
      <c r="O356" s="556"/>
      <c r="P356" s="571" t="s">
        <v>70</v>
      </c>
      <c r="Q356" s="572"/>
      <c r="R356" s="572"/>
      <c r="S356" s="572"/>
      <c r="T356" s="572"/>
      <c r="U356" s="572"/>
      <c r="V356" s="573"/>
      <c r="W356" s="37" t="s">
        <v>68</v>
      </c>
      <c r="X356" s="549">
        <f>IFERROR(SUM(X353:X354),"0")</f>
        <v>0</v>
      </c>
      <c r="Y356" s="549">
        <f>IFERROR(SUM(Y353:Y354),"0")</f>
        <v>0</v>
      </c>
      <c r="Z356" s="37"/>
      <c r="AA356" s="550"/>
      <c r="AB356" s="550"/>
      <c r="AC356" s="550"/>
    </row>
    <row r="357" spans="1:68" ht="14.25" customHeight="1" x14ac:dyDescent="0.25">
      <c r="A357" s="551" t="s">
        <v>72</v>
      </c>
      <c r="B357" s="552"/>
      <c r="C357" s="552"/>
      <c r="D357" s="552"/>
      <c r="E357" s="552"/>
      <c r="F357" s="552"/>
      <c r="G357" s="552"/>
      <c r="H357" s="552"/>
      <c r="I357" s="552"/>
      <c r="J357" s="552"/>
      <c r="K357" s="552"/>
      <c r="L357" s="552"/>
      <c r="M357" s="552"/>
      <c r="N357" s="552"/>
      <c r="O357" s="552"/>
      <c r="P357" s="552"/>
      <c r="Q357" s="552"/>
      <c r="R357" s="552"/>
      <c r="S357" s="552"/>
      <c r="T357" s="552"/>
      <c r="U357" s="552"/>
      <c r="V357" s="552"/>
      <c r="W357" s="552"/>
      <c r="X357" s="552"/>
      <c r="Y357" s="552"/>
      <c r="Z357" s="552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53">
        <v>4607091383928</v>
      </c>
      <c r="E358" s="554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3">
        <v>4607091384260</v>
      </c>
      <c r="E359" s="554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6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5"/>
      <c r="B360" s="552"/>
      <c r="C360" s="552"/>
      <c r="D360" s="552"/>
      <c r="E360" s="552"/>
      <c r="F360" s="552"/>
      <c r="G360" s="552"/>
      <c r="H360" s="552"/>
      <c r="I360" s="552"/>
      <c r="J360" s="552"/>
      <c r="K360" s="552"/>
      <c r="L360" s="552"/>
      <c r="M360" s="552"/>
      <c r="N360" s="552"/>
      <c r="O360" s="556"/>
      <c r="P360" s="571" t="s">
        <v>70</v>
      </c>
      <c r="Q360" s="572"/>
      <c r="R360" s="572"/>
      <c r="S360" s="572"/>
      <c r="T360" s="572"/>
      <c r="U360" s="572"/>
      <c r="V360" s="573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2"/>
      <c r="B361" s="552"/>
      <c r="C361" s="552"/>
      <c r="D361" s="552"/>
      <c r="E361" s="552"/>
      <c r="F361" s="552"/>
      <c r="G361" s="552"/>
      <c r="H361" s="552"/>
      <c r="I361" s="552"/>
      <c r="J361" s="552"/>
      <c r="K361" s="552"/>
      <c r="L361" s="552"/>
      <c r="M361" s="552"/>
      <c r="N361" s="552"/>
      <c r="O361" s="556"/>
      <c r="P361" s="571" t="s">
        <v>70</v>
      </c>
      <c r="Q361" s="572"/>
      <c r="R361" s="572"/>
      <c r="S361" s="572"/>
      <c r="T361" s="572"/>
      <c r="U361" s="572"/>
      <c r="V361" s="573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51" t="s">
        <v>164</v>
      </c>
      <c r="B362" s="552"/>
      <c r="C362" s="552"/>
      <c r="D362" s="552"/>
      <c r="E362" s="552"/>
      <c r="F362" s="552"/>
      <c r="G362" s="552"/>
      <c r="H362" s="552"/>
      <c r="I362" s="552"/>
      <c r="J362" s="552"/>
      <c r="K362" s="552"/>
      <c r="L362" s="552"/>
      <c r="M362" s="552"/>
      <c r="N362" s="552"/>
      <c r="O362" s="552"/>
      <c r="P362" s="552"/>
      <c r="Q362" s="552"/>
      <c r="R362" s="552"/>
      <c r="S362" s="552"/>
      <c r="T362" s="552"/>
      <c r="U362" s="552"/>
      <c r="V362" s="552"/>
      <c r="W362" s="552"/>
      <c r="X362" s="552"/>
      <c r="Y362" s="552"/>
      <c r="Z362" s="552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3">
        <v>4607091384673</v>
      </c>
      <c r="E363" s="554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596" t="s">
        <v>573</v>
      </c>
      <c r="Q363" s="563"/>
      <c r="R363" s="563"/>
      <c r="S363" s="563"/>
      <c r="T363" s="564"/>
      <c r="U363" s="34"/>
      <c r="V363" s="34"/>
      <c r="W363" s="35" t="s">
        <v>68</v>
      </c>
      <c r="X363" s="547">
        <v>72</v>
      </c>
      <c r="Y363" s="548">
        <f>IFERROR(IF(X363="",0,CEILING((X363/$H363),1)*$H363),"")</f>
        <v>72</v>
      </c>
      <c r="Z363" s="36">
        <f>IFERROR(IF(Y363=0,"",ROUNDUP(Y363/H363,0)*0.01898),"")</f>
        <v>0.15184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76.152000000000001</v>
      </c>
      <c r="BN363" s="64">
        <f>IFERROR(Y363*I363/H363,"0")</f>
        <v>76.152000000000001</v>
      </c>
      <c r="BO363" s="64">
        <f>IFERROR(1/J363*(X363/H363),"0")</f>
        <v>0.125</v>
      </c>
      <c r="BP363" s="64">
        <f>IFERROR(1/J363*(Y363/H363),"0")</f>
        <v>0.125</v>
      </c>
    </row>
    <row r="364" spans="1:68" x14ac:dyDescent="0.2">
      <c r="A364" s="555"/>
      <c r="B364" s="552"/>
      <c r="C364" s="552"/>
      <c r="D364" s="552"/>
      <c r="E364" s="552"/>
      <c r="F364" s="552"/>
      <c r="G364" s="552"/>
      <c r="H364" s="552"/>
      <c r="I364" s="552"/>
      <c r="J364" s="552"/>
      <c r="K364" s="552"/>
      <c r="L364" s="552"/>
      <c r="M364" s="552"/>
      <c r="N364" s="552"/>
      <c r="O364" s="556"/>
      <c r="P364" s="571" t="s">
        <v>70</v>
      </c>
      <c r="Q364" s="572"/>
      <c r="R364" s="572"/>
      <c r="S364" s="572"/>
      <c r="T364" s="572"/>
      <c r="U364" s="572"/>
      <c r="V364" s="573"/>
      <c r="W364" s="37" t="s">
        <v>71</v>
      </c>
      <c r="X364" s="549">
        <f>IFERROR(X363/H363,"0")</f>
        <v>8</v>
      </c>
      <c r="Y364" s="549">
        <f>IFERROR(Y363/H363,"0")</f>
        <v>8</v>
      </c>
      <c r="Z364" s="549">
        <f>IFERROR(IF(Z363="",0,Z363),"0")</f>
        <v>0.15184</v>
      </c>
      <c r="AA364" s="550"/>
      <c r="AB364" s="550"/>
      <c r="AC364" s="550"/>
    </row>
    <row r="365" spans="1:68" x14ac:dyDescent="0.2">
      <c r="A365" s="552"/>
      <c r="B365" s="552"/>
      <c r="C365" s="552"/>
      <c r="D365" s="552"/>
      <c r="E365" s="552"/>
      <c r="F365" s="552"/>
      <c r="G365" s="552"/>
      <c r="H365" s="552"/>
      <c r="I365" s="552"/>
      <c r="J365" s="552"/>
      <c r="K365" s="552"/>
      <c r="L365" s="552"/>
      <c r="M365" s="552"/>
      <c r="N365" s="552"/>
      <c r="O365" s="556"/>
      <c r="P365" s="571" t="s">
        <v>70</v>
      </c>
      <c r="Q365" s="572"/>
      <c r="R365" s="572"/>
      <c r="S365" s="572"/>
      <c r="T365" s="572"/>
      <c r="U365" s="572"/>
      <c r="V365" s="573"/>
      <c r="W365" s="37" t="s">
        <v>68</v>
      </c>
      <c r="X365" s="549">
        <f>IFERROR(SUM(X363:X363),"0")</f>
        <v>72</v>
      </c>
      <c r="Y365" s="549">
        <f>IFERROR(SUM(Y363:Y363),"0")</f>
        <v>72</v>
      </c>
      <c r="Z365" s="37"/>
      <c r="AA365" s="550"/>
      <c r="AB365" s="550"/>
      <c r="AC365" s="550"/>
    </row>
    <row r="366" spans="1:68" ht="16.5" customHeight="1" x14ac:dyDescent="0.25">
      <c r="A366" s="582" t="s">
        <v>575</v>
      </c>
      <c r="B366" s="552"/>
      <c r="C366" s="552"/>
      <c r="D366" s="552"/>
      <c r="E366" s="552"/>
      <c r="F366" s="552"/>
      <c r="G366" s="552"/>
      <c r="H366" s="552"/>
      <c r="I366" s="552"/>
      <c r="J366" s="552"/>
      <c r="K366" s="552"/>
      <c r="L366" s="552"/>
      <c r="M366" s="552"/>
      <c r="N366" s="552"/>
      <c r="O366" s="552"/>
      <c r="P366" s="552"/>
      <c r="Q366" s="552"/>
      <c r="R366" s="552"/>
      <c r="S366" s="552"/>
      <c r="T366" s="552"/>
      <c r="U366" s="552"/>
      <c r="V366" s="552"/>
      <c r="W366" s="552"/>
      <c r="X366" s="552"/>
      <c r="Y366" s="552"/>
      <c r="Z366" s="552"/>
      <c r="AA366" s="542"/>
      <c r="AB366" s="542"/>
      <c r="AC366" s="542"/>
    </row>
    <row r="367" spans="1:68" ht="14.25" customHeight="1" x14ac:dyDescent="0.25">
      <c r="A367" s="551" t="s">
        <v>102</v>
      </c>
      <c r="B367" s="552"/>
      <c r="C367" s="552"/>
      <c r="D367" s="552"/>
      <c r="E367" s="552"/>
      <c r="F367" s="552"/>
      <c r="G367" s="552"/>
      <c r="H367" s="552"/>
      <c r="I367" s="552"/>
      <c r="J367" s="552"/>
      <c r="K367" s="552"/>
      <c r="L367" s="552"/>
      <c r="M367" s="552"/>
      <c r="N367" s="552"/>
      <c r="O367" s="552"/>
      <c r="P367" s="552"/>
      <c r="Q367" s="552"/>
      <c r="R367" s="552"/>
      <c r="S367" s="552"/>
      <c r="T367" s="552"/>
      <c r="U367" s="552"/>
      <c r="V367" s="552"/>
      <c r="W367" s="552"/>
      <c r="X367" s="552"/>
      <c r="Y367" s="552"/>
      <c r="Z367" s="552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3">
        <v>4680115881907</v>
      </c>
      <c r="E368" s="554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3">
        <v>4680115884885</v>
      </c>
      <c r="E369" s="554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68</v>
      </c>
      <c r="X369" s="547">
        <v>96</v>
      </c>
      <c r="Y369" s="548">
        <f>IFERROR(IF(X369="",0,CEILING((X369/$H369),1)*$H369),"")</f>
        <v>96</v>
      </c>
      <c r="Z369" s="36">
        <f>IFERROR(IF(Y369=0,"",ROUNDUP(Y369/H369,0)*0.01898),"")</f>
        <v>0.15184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99.48</v>
      </c>
      <c r="BN369" s="64">
        <f>IFERROR(Y369*I369/H369,"0")</f>
        <v>99.48</v>
      </c>
      <c r="BO369" s="64">
        <f>IFERROR(1/J369*(X369/H369),"0")</f>
        <v>0.125</v>
      </c>
      <c r="BP369" s="64">
        <f>IFERROR(1/J369*(Y369/H369),"0")</f>
        <v>0.125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53">
        <v>4680115884908</v>
      </c>
      <c r="E370" s="554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5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2"/>
      <c r="C371" s="552"/>
      <c r="D371" s="552"/>
      <c r="E371" s="552"/>
      <c r="F371" s="552"/>
      <c r="G371" s="552"/>
      <c r="H371" s="552"/>
      <c r="I371" s="552"/>
      <c r="J371" s="552"/>
      <c r="K371" s="552"/>
      <c r="L371" s="552"/>
      <c r="M371" s="552"/>
      <c r="N371" s="552"/>
      <c r="O371" s="556"/>
      <c r="P371" s="571" t="s">
        <v>70</v>
      </c>
      <c r="Q371" s="572"/>
      <c r="R371" s="572"/>
      <c r="S371" s="572"/>
      <c r="T371" s="572"/>
      <c r="U371" s="572"/>
      <c r="V371" s="573"/>
      <c r="W371" s="37" t="s">
        <v>71</v>
      </c>
      <c r="X371" s="549">
        <f>IFERROR(X368/H368,"0")+IFERROR(X369/H369,"0")+IFERROR(X370/H370,"0")</f>
        <v>8</v>
      </c>
      <c r="Y371" s="549">
        <f>IFERROR(Y368/H368,"0")+IFERROR(Y369/H369,"0")+IFERROR(Y370/H370,"0")</f>
        <v>8</v>
      </c>
      <c r="Z371" s="549">
        <f>IFERROR(IF(Z368="",0,Z368),"0")+IFERROR(IF(Z369="",0,Z369),"0")+IFERROR(IF(Z370="",0,Z370),"0")</f>
        <v>0.15184</v>
      </c>
      <c r="AA371" s="550"/>
      <c r="AB371" s="550"/>
      <c r="AC371" s="550"/>
    </row>
    <row r="372" spans="1:68" x14ac:dyDescent="0.2">
      <c r="A372" s="552"/>
      <c r="B372" s="552"/>
      <c r="C372" s="552"/>
      <c r="D372" s="552"/>
      <c r="E372" s="552"/>
      <c r="F372" s="552"/>
      <c r="G372" s="552"/>
      <c r="H372" s="552"/>
      <c r="I372" s="552"/>
      <c r="J372" s="552"/>
      <c r="K372" s="552"/>
      <c r="L372" s="552"/>
      <c r="M372" s="552"/>
      <c r="N372" s="552"/>
      <c r="O372" s="556"/>
      <c r="P372" s="571" t="s">
        <v>70</v>
      </c>
      <c r="Q372" s="572"/>
      <c r="R372" s="572"/>
      <c r="S372" s="572"/>
      <c r="T372" s="572"/>
      <c r="U372" s="572"/>
      <c r="V372" s="573"/>
      <c r="W372" s="37" t="s">
        <v>68</v>
      </c>
      <c r="X372" s="549">
        <f>IFERROR(SUM(X368:X370),"0")</f>
        <v>96</v>
      </c>
      <c r="Y372" s="549">
        <f>IFERROR(SUM(Y368:Y370),"0")</f>
        <v>96</v>
      </c>
      <c r="Z372" s="37"/>
      <c r="AA372" s="550"/>
      <c r="AB372" s="550"/>
      <c r="AC372" s="550"/>
    </row>
    <row r="373" spans="1:68" ht="14.25" customHeight="1" x14ac:dyDescent="0.25">
      <c r="A373" s="551" t="s">
        <v>63</v>
      </c>
      <c r="B373" s="552"/>
      <c r="C373" s="552"/>
      <c r="D373" s="552"/>
      <c r="E373" s="552"/>
      <c r="F373" s="552"/>
      <c r="G373" s="552"/>
      <c r="H373" s="552"/>
      <c r="I373" s="552"/>
      <c r="J373" s="552"/>
      <c r="K373" s="552"/>
      <c r="L373" s="552"/>
      <c r="M373" s="552"/>
      <c r="N373" s="552"/>
      <c r="O373" s="552"/>
      <c r="P373" s="552"/>
      <c r="Q373" s="552"/>
      <c r="R373" s="552"/>
      <c r="S373" s="552"/>
      <c r="T373" s="552"/>
      <c r="U373" s="552"/>
      <c r="V373" s="552"/>
      <c r="W373" s="552"/>
      <c r="X373" s="552"/>
      <c r="Y373" s="552"/>
      <c r="Z373" s="552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53">
        <v>4607091384802</v>
      </c>
      <c r="E374" s="554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5"/>
      <c r="B375" s="552"/>
      <c r="C375" s="552"/>
      <c r="D375" s="552"/>
      <c r="E375" s="552"/>
      <c r="F375" s="552"/>
      <c r="G375" s="552"/>
      <c r="H375" s="552"/>
      <c r="I375" s="552"/>
      <c r="J375" s="552"/>
      <c r="K375" s="552"/>
      <c r="L375" s="552"/>
      <c r="M375" s="552"/>
      <c r="N375" s="552"/>
      <c r="O375" s="556"/>
      <c r="P375" s="571" t="s">
        <v>70</v>
      </c>
      <c r="Q375" s="572"/>
      <c r="R375" s="572"/>
      <c r="S375" s="572"/>
      <c r="T375" s="572"/>
      <c r="U375" s="572"/>
      <c r="V375" s="573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2"/>
      <c r="B376" s="552"/>
      <c r="C376" s="552"/>
      <c r="D376" s="552"/>
      <c r="E376" s="552"/>
      <c r="F376" s="552"/>
      <c r="G376" s="552"/>
      <c r="H376" s="552"/>
      <c r="I376" s="552"/>
      <c r="J376" s="552"/>
      <c r="K376" s="552"/>
      <c r="L376" s="552"/>
      <c r="M376" s="552"/>
      <c r="N376" s="552"/>
      <c r="O376" s="556"/>
      <c r="P376" s="571" t="s">
        <v>70</v>
      </c>
      <c r="Q376" s="572"/>
      <c r="R376" s="572"/>
      <c r="S376" s="572"/>
      <c r="T376" s="572"/>
      <c r="U376" s="572"/>
      <c r="V376" s="573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51" t="s">
        <v>72</v>
      </c>
      <c r="B377" s="552"/>
      <c r="C377" s="552"/>
      <c r="D377" s="552"/>
      <c r="E377" s="552"/>
      <c r="F377" s="552"/>
      <c r="G377" s="552"/>
      <c r="H377" s="552"/>
      <c r="I377" s="552"/>
      <c r="J377" s="552"/>
      <c r="K377" s="552"/>
      <c r="L377" s="552"/>
      <c r="M377" s="552"/>
      <c r="N377" s="552"/>
      <c r="O377" s="552"/>
      <c r="P377" s="552"/>
      <c r="Q377" s="552"/>
      <c r="R377" s="552"/>
      <c r="S377" s="552"/>
      <c r="T377" s="552"/>
      <c r="U377" s="552"/>
      <c r="V377" s="552"/>
      <c r="W377" s="552"/>
      <c r="X377" s="552"/>
      <c r="Y377" s="552"/>
      <c r="Z377" s="552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3">
        <v>4607091384246</v>
      </c>
      <c r="E378" s="554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78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68</v>
      </c>
      <c r="X378" s="547">
        <v>144</v>
      </c>
      <c r="Y378" s="548">
        <f>IFERROR(IF(X378="",0,CEILING((X378/$H378),1)*$H378),"")</f>
        <v>144</v>
      </c>
      <c r="Z378" s="36">
        <f>IFERROR(IF(Y378=0,"",ROUNDUP(Y378/H378,0)*0.01898),"")</f>
        <v>0.30368000000000001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152.304</v>
      </c>
      <c r="BN378" s="64">
        <f>IFERROR(Y378*I378/H378,"0")</f>
        <v>152.304</v>
      </c>
      <c r="BO378" s="64">
        <f>IFERROR(1/J378*(X378/H378),"0")</f>
        <v>0.25</v>
      </c>
      <c r="BP378" s="64">
        <f>IFERROR(1/J378*(Y378/H378),"0")</f>
        <v>0.25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53">
        <v>4607091384253</v>
      </c>
      <c r="E379" s="554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68</v>
      </c>
      <c r="X379" s="547">
        <v>33.6</v>
      </c>
      <c r="Y379" s="548">
        <f>IFERROR(IF(X379="",0,CEILING((X379/$H379),1)*$H379),"")</f>
        <v>33.6</v>
      </c>
      <c r="Z379" s="36">
        <f>IFERROR(IF(Y379=0,"",ROUNDUP(Y379/H379,0)*0.00651),"")</f>
        <v>9.1139999999999999E-2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37.296000000000006</v>
      </c>
      <c r="BN379" s="64">
        <f>IFERROR(Y379*I379/H379,"0")</f>
        <v>37.296000000000006</v>
      </c>
      <c r="BO379" s="64">
        <f>IFERROR(1/J379*(X379/H379),"0")</f>
        <v>7.6923076923076941E-2</v>
      </c>
      <c r="BP379" s="64">
        <f>IFERROR(1/J379*(Y379/H379),"0")</f>
        <v>7.6923076923076941E-2</v>
      </c>
    </row>
    <row r="380" spans="1:68" x14ac:dyDescent="0.2">
      <c r="A380" s="555"/>
      <c r="B380" s="552"/>
      <c r="C380" s="552"/>
      <c r="D380" s="552"/>
      <c r="E380" s="552"/>
      <c r="F380" s="552"/>
      <c r="G380" s="552"/>
      <c r="H380" s="552"/>
      <c r="I380" s="552"/>
      <c r="J380" s="552"/>
      <c r="K380" s="552"/>
      <c r="L380" s="552"/>
      <c r="M380" s="552"/>
      <c r="N380" s="552"/>
      <c r="O380" s="556"/>
      <c r="P380" s="571" t="s">
        <v>70</v>
      </c>
      <c r="Q380" s="572"/>
      <c r="R380" s="572"/>
      <c r="S380" s="572"/>
      <c r="T380" s="572"/>
      <c r="U380" s="572"/>
      <c r="V380" s="573"/>
      <c r="W380" s="37" t="s">
        <v>71</v>
      </c>
      <c r="X380" s="549">
        <f>IFERROR(X378/H378,"0")+IFERROR(X379/H379,"0")</f>
        <v>30</v>
      </c>
      <c r="Y380" s="549">
        <f>IFERROR(Y378/H378,"0")+IFERROR(Y379/H379,"0")</f>
        <v>30</v>
      </c>
      <c r="Z380" s="549">
        <f>IFERROR(IF(Z378="",0,Z378),"0")+IFERROR(IF(Z379="",0,Z379),"0")</f>
        <v>0.39482</v>
      </c>
      <c r="AA380" s="550"/>
      <c r="AB380" s="550"/>
      <c r="AC380" s="550"/>
    </row>
    <row r="381" spans="1:68" x14ac:dyDescent="0.2">
      <c r="A381" s="552"/>
      <c r="B381" s="552"/>
      <c r="C381" s="552"/>
      <c r="D381" s="552"/>
      <c r="E381" s="552"/>
      <c r="F381" s="552"/>
      <c r="G381" s="552"/>
      <c r="H381" s="552"/>
      <c r="I381" s="552"/>
      <c r="J381" s="552"/>
      <c r="K381" s="552"/>
      <c r="L381" s="552"/>
      <c r="M381" s="552"/>
      <c r="N381" s="552"/>
      <c r="O381" s="556"/>
      <c r="P381" s="571" t="s">
        <v>70</v>
      </c>
      <c r="Q381" s="572"/>
      <c r="R381" s="572"/>
      <c r="S381" s="572"/>
      <c r="T381" s="572"/>
      <c r="U381" s="572"/>
      <c r="V381" s="573"/>
      <c r="W381" s="37" t="s">
        <v>68</v>
      </c>
      <c r="X381" s="549">
        <f>IFERROR(SUM(X378:X379),"0")</f>
        <v>177.6</v>
      </c>
      <c r="Y381" s="549">
        <f>IFERROR(SUM(Y378:Y379),"0")</f>
        <v>177.6</v>
      </c>
      <c r="Z381" s="37"/>
      <c r="AA381" s="550"/>
      <c r="AB381" s="550"/>
      <c r="AC381" s="550"/>
    </row>
    <row r="382" spans="1:68" ht="14.25" customHeight="1" x14ac:dyDescent="0.25">
      <c r="A382" s="551" t="s">
        <v>164</v>
      </c>
      <c r="B382" s="552"/>
      <c r="C382" s="552"/>
      <c r="D382" s="552"/>
      <c r="E382" s="552"/>
      <c r="F382" s="552"/>
      <c r="G382" s="552"/>
      <c r="H382" s="552"/>
      <c r="I382" s="552"/>
      <c r="J382" s="552"/>
      <c r="K382" s="552"/>
      <c r="L382" s="552"/>
      <c r="M382" s="552"/>
      <c r="N382" s="552"/>
      <c r="O382" s="552"/>
      <c r="P382" s="552"/>
      <c r="Q382" s="552"/>
      <c r="R382" s="552"/>
      <c r="S382" s="552"/>
      <c r="T382" s="552"/>
      <c r="U382" s="552"/>
      <c r="V382" s="552"/>
      <c r="W382" s="552"/>
      <c r="X382" s="552"/>
      <c r="Y382" s="552"/>
      <c r="Z382" s="552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53">
        <v>4607091389357</v>
      </c>
      <c r="E383" s="554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5"/>
      <c r="B384" s="552"/>
      <c r="C384" s="552"/>
      <c r="D384" s="552"/>
      <c r="E384" s="552"/>
      <c r="F384" s="552"/>
      <c r="G384" s="552"/>
      <c r="H384" s="552"/>
      <c r="I384" s="552"/>
      <c r="J384" s="552"/>
      <c r="K384" s="552"/>
      <c r="L384" s="552"/>
      <c r="M384" s="552"/>
      <c r="N384" s="552"/>
      <c r="O384" s="556"/>
      <c r="P384" s="571" t="s">
        <v>70</v>
      </c>
      <c r="Q384" s="572"/>
      <c r="R384" s="572"/>
      <c r="S384" s="572"/>
      <c r="T384" s="572"/>
      <c r="U384" s="572"/>
      <c r="V384" s="573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2"/>
      <c r="B385" s="552"/>
      <c r="C385" s="552"/>
      <c r="D385" s="552"/>
      <c r="E385" s="552"/>
      <c r="F385" s="552"/>
      <c r="G385" s="552"/>
      <c r="H385" s="552"/>
      <c r="I385" s="552"/>
      <c r="J385" s="552"/>
      <c r="K385" s="552"/>
      <c r="L385" s="552"/>
      <c r="M385" s="552"/>
      <c r="N385" s="552"/>
      <c r="O385" s="556"/>
      <c r="P385" s="571" t="s">
        <v>70</v>
      </c>
      <c r="Q385" s="572"/>
      <c r="R385" s="572"/>
      <c r="S385" s="572"/>
      <c r="T385" s="572"/>
      <c r="U385" s="572"/>
      <c r="V385" s="573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577" t="s">
        <v>595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customHeight="1" x14ac:dyDescent="0.25">
      <c r="A387" s="582" t="s">
        <v>596</v>
      </c>
      <c r="B387" s="552"/>
      <c r="C387" s="552"/>
      <c r="D387" s="552"/>
      <c r="E387" s="552"/>
      <c r="F387" s="552"/>
      <c r="G387" s="552"/>
      <c r="H387" s="552"/>
      <c r="I387" s="552"/>
      <c r="J387" s="552"/>
      <c r="K387" s="552"/>
      <c r="L387" s="552"/>
      <c r="M387" s="552"/>
      <c r="N387" s="552"/>
      <c r="O387" s="552"/>
      <c r="P387" s="552"/>
      <c r="Q387" s="552"/>
      <c r="R387" s="552"/>
      <c r="S387" s="552"/>
      <c r="T387" s="552"/>
      <c r="U387" s="552"/>
      <c r="V387" s="552"/>
      <c r="W387" s="552"/>
      <c r="X387" s="552"/>
      <c r="Y387" s="552"/>
      <c r="Z387" s="552"/>
      <c r="AA387" s="542"/>
      <c r="AB387" s="542"/>
      <c r="AC387" s="542"/>
    </row>
    <row r="388" spans="1:68" ht="14.25" customHeight="1" x14ac:dyDescent="0.25">
      <c r="A388" s="551" t="s">
        <v>63</v>
      </c>
      <c r="B388" s="552"/>
      <c r="C388" s="552"/>
      <c r="D388" s="552"/>
      <c r="E388" s="552"/>
      <c r="F388" s="552"/>
      <c r="G388" s="552"/>
      <c r="H388" s="552"/>
      <c r="I388" s="552"/>
      <c r="J388" s="552"/>
      <c r="K388" s="552"/>
      <c r="L388" s="552"/>
      <c r="M388" s="552"/>
      <c r="N388" s="552"/>
      <c r="O388" s="552"/>
      <c r="P388" s="552"/>
      <c r="Q388" s="552"/>
      <c r="R388" s="552"/>
      <c r="S388" s="552"/>
      <c r="T388" s="552"/>
      <c r="U388" s="552"/>
      <c r="V388" s="552"/>
      <c r="W388" s="552"/>
      <c r="X388" s="552"/>
      <c r="Y388" s="552"/>
      <c r="Z388" s="552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3">
        <v>4680115886100</v>
      </c>
      <c r="E389" s="554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53">
        <v>4680115886117</v>
      </c>
      <c r="E390" s="554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53">
        <v>4680115886117</v>
      </c>
      <c r="E391" s="554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3">
        <v>4680115886124</v>
      </c>
      <c r="E392" s="554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53">
        <v>4680115883147</v>
      </c>
      <c r="E393" s="554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3">
        <v>4607091384338</v>
      </c>
      <c r="E394" s="554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3">
        <v>4607091389524</v>
      </c>
      <c r="E395" s="554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53">
        <v>4680115883161</v>
      </c>
      <c r="E396" s="554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7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3">
        <v>4607091389531</v>
      </c>
      <c r="E397" s="554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53">
        <v>4607091384345</v>
      </c>
      <c r="E398" s="554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5"/>
      <c r="B399" s="552"/>
      <c r="C399" s="552"/>
      <c r="D399" s="552"/>
      <c r="E399" s="552"/>
      <c r="F399" s="552"/>
      <c r="G399" s="552"/>
      <c r="H399" s="552"/>
      <c r="I399" s="552"/>
      <c r="J399" s="552"/>
      <c r="K399" s="552"/>
      <c r="L399" s="552"/>
      <c r="M399" s="552"/>
      <c r="N399" s="552"/>
      <c r="O399" s="556"/>
      <c r="P399" s="571" t="s">
        <v>70</v>
      </c>
      <c r="Q399" s="572"/>
      <c r="R399" s="572"/>
      <c r="S399" s="572"/>
      <c r="T399" s="572"/>
      <c r="U399" s="572"/>
      <c r="V399" s="573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x14ac:dyDescent="0.2">
      <c r="A400" s="552"/>
      <c r="B400" s="552"/>
      <c r="C400" s="552"/>
      <c r="D400" s="552"/>
      <c r="E400" s="552"/>
      <c r="F400" s="552"/>
      <c r="G400" s="552"/>
      <c r="H400" s="552"/>
      <c r="I400" s="552"/>
      <c r="J400" s="552"/>
      <c r="K400" s="552"/>
      <c r="L400" s="552"/>
      <c r="M400" s="552"/>
      <c r="N400" s="552"/>
      <c r="O400" s="556"/>
      <c r="P400" s="571" t="s">
        <v>70</v>
      </c>
      <c r="Q400" s="572"/>
      <c r="R400" s="572"/>
      <c r="S400" s="572"/>
      <c r="T400" s="572"/>
      <c r="U400" s="572"/>
      <c r="V400" s="573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customHeight="1" x14ac:dyDescent="0.25">
      <c r="A401" s="551" t="s">
        <v>72</v>
      </c>
      <c r="B401" s="552"/>
      <c r="C401" s="552"/>
      <c r="D401" s="552"/>
      <c r="E401" s="552"/>
      <c r="F401" s="552"/>
      <c r="G401" s="552"/>
      <c r="H401" s="552"/>
      <c r="I401" s="552"/>
      <c r="J401" s="552"/>
      <c r="K401" s="552"/>
      <c r="L401" s="552"/>
      <c r="M401" s="552"/>
      <c r="N401" s="552"/>
      <c r="O401" s="552"/>
      <c r="P401" s="552"/>
      <c r="Q401" s="552"/>
      <c r="R401" s="552"/>
      <c r="S401" s="552"/>
      <c r="T401" s="552"/>
      <c r="U401" s="552"/>
      <c r="V401" s="552"/>
      <c r="W401" s="552"/>
      <c r="X401" s="552"/>
      <c r="Y401" s="552"/>
      <c r="Z401" s="552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53">
        <v>4607091384352</v>
      </c>
      <c r="E402" s="554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8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53">
        <v>4607091389654</v>
      </c>
      <c r="E403" s="554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5"/>
      <c r="B404" s="552"/>
      <c r="C404" s="552"/>
      <c r="D404" s="552"/>
      <c r="E404" s="552"/>
      <c r="F404" s="552"/>
      <c r="G404" s="552"/>
      <c r="H404" s="552"/>
      <c r="I404" s="552"/>
      <c r="J404" s="552"/>
      <c r="K404" s="552"/>
      <c r="L404" s="552"/>
      <c r="M404" s="552"/>
      <c r="N404" s="552"/>
      <c r="O404" s="556"/>
      <c r="P404" s="571" t="s">
        <v>70</v>
      </c>
      <c r="Q404" s="572"/>
      <c r="R404" s="572"/>
      <c r="S404" s="572"/>
      <c r="T404" s="572"/>
      <c r="U404" s="572"/>
      <c r="V404" s="573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2"/>
      <c r="B405" s="552"/>
      <c r="C405" s="552"/>
      <c r="D405" s="552"/>
      <c r="E405" s="552"/>
      <c r="F405" s="552"/>
      <c r="G405" s="552"/>
      <c r="H405" s="552"/>
      <c r="I405" s="552"/>
      <c r="J405" s="552"/>
      <c r="K405" s="552"/>
      <c r="L405" s="552"/>
      <c r="M405" s="552"/>
      <c r="N405" s="552"/>
      <c r="O405" s="556"/>
      <c r="P405" s="571" t="s">
        <v>70</v>
      </c>
      <c r="Q405" s="572"/>
      <c r="R405" s="572"/>
      <c r="S405" s="572"/>
      <c r="T405" s="572"/>
      <c r="U405" s="572"/>
      <c r="V405" s="573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2" t="s">
        <v>628</v>
      </c>
      <c r="B406" s="552"/>
      <c r="C406" s="552"/>
      <c r="D406" s="552"/>
      <c r="E406" s="552"/>
      <c r="F406" s="552"/>
      <c r="G406" s="552"/>
      <c r="H406" s="552"/>
      <c r="I406" s="552"/>
      <c r="J406" s="552"/>
      <c r="K406" s="552"/>
      <c r="L406" s="552"/>
      <c r="M406" s="552"/>
      <c r="N406" s="552"/>
      <c r="O406" s="552"/>
      <c r="P406" s="552"/>
      <c r="Q406" s="552"/>
      <c r="R406" s="552"/>
      <c r="S406" s="552"/>
      <c r="T406" s="552"/>
      <c r="U406" s="552"/>
      <c r="V406" s="552"/>
      <c r="W406" s="552"/>
      <c r="X406" s="552"/>
      <c r="Y406" s="552"/>
      <c r="Z406" s="552"/>
      <c r="AA406" s="542"/>
      <c r="AB406" s="542"/>
      <c r="AC406" s="542"/>
    </row>
    <row r="407" spans="1:68" ht="14.25" customHeight="1" x14ac:dyDescent="0.25">
      <c r="A407" s="551" t="s">
        <v>134</v>
      </c>
      <c r="B407" s="552"/>
      <c r="C407" s="552"/>
      <c r="D407" s="552"/>
      <c r="E407" s="552"/>
      <c r="F407" s="552"/>
      <c r="G407" s="552"/>
      <c r="H407" s="552"/>
      <c r="I407" s="552"/>
      <c r="J407" s="552"/>
      <c r="K407" s="552"/>
      <c r="L407" s="552"/>
      <c r="M407" s="552"/>
      <c r="N407" s="552"/>
      <c r="O407" s="552"/>
      <c r="P407" s="552"/>
      <c r="Q407" s="552"/>
      <c r="R407" s="552"/>
      <c r="S407" s="552"/>
      <c r="T407" s="552"/>
      <c r="U407" s="552"/>
      <c r="V407" s="552"/>
      <c r="W407" s="552"/>
      <c r="X407" s="552"/>
      <c r="Y407" s="552"/>
      <c r="Z407" s="552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53">
        <v>4680115885240</v>
      </c>
      <c r="E408" s="554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5"/>
      <c r="B409" s="552"/>
      <c r="C409" s="552"/>
      <c r="D409" s="552"/>
      <c r="E409" s="552"/>
      <c r="F409" s="552"/>
      <c r="G409" s="552"/>
      <c r="H409" s="552"/>
      <c r="I409" s="552"/>
      <c r="J409" s="552"/>
      <c r="K409" s="552"/>
      <c r="L409" s="552"/>
      <c r="M409" s="552"/>
      <c r="N409" s="552"/>
      <c r="O409" s="556"/>
      <c r="P409" s="571" t="s">
        <v>70</v>
      </c>
      <c r="Q409" s="572"/>
      <c r="R409" s="572"/>
      <c r="S409" s="572"/>
      <c r="T409" s="572"/>
      <c r="U409" s="572"/>
      <c r="V409" s="573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2"/>
      <c r="B410" s="552"/>
      <c r="C410" s="552"/>
      <c r="D410" s="552"/>
      <c r="E410" s="552"/>
      <c r="F410" s="552"/>
      <c r="G410" s="552"/>
      <c r="H410" s="552"/>
      <c r="I410" s="552"/>
      <c r="J410" s="552"/>
      <c r="K410" s="552"/>
      <c r="L410" s="552"/>
      <c r="M410" s="552"/>
      <c r="N410" s="552"/>
      <c r="O410" s="556"/>
      <c r="P410" s="571" t="s">
        <v>70</v>
      </c>
      <c r="Q410" s="572"/>
      <c r="R410" s="572"/>
      <c r="S410" s="572"/>
      <c r="T410" s="572"/>
      <c r="U410" s="572"/>
      <c r="V410" s="573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51" t="s">
        <v>63</v>
      </c>
      <c r="B411" s="552"/>
      <c r="C411" s="552"/>
      <c r="D411" s="552"/>
      <c r="E411" s="552"/>
      <c r="F411" s="552"/>
      <c r="G411" s="552"/>
      <c r="H411" s="552"/>
      <c r="I411" s="552"/>
      <c r="J411" s="552"/>
      <c r="K411" s="552"/>
      <c r="L411" s="552"/>
      <c r="M411" s="552"/>
      <c r="N411" s="552"/>
      <c r="O411" s="552"/>
      <c r="P411" s="552"/>
      <c r="Q411" s="552"/>
      <c r="R411" s="552"/>
      <c r="S411" s="552"/>
      <c r="T411" s="552"/>
      <c r="U411" s="552"/>
      <c r="V411" s="552"/>
      <c r="W411" s="552"/>
      <c r="X411" s="552"/>
      <c r="Y411" s="552"/>
      <c r="Z411" s="552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3">
        <v>4680115886094</v>
      </c>
      <c r="E412" s="554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53">
        <v>4607091389425</v>
      </c>
      <c r="E413" s="554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53">
        <v>4680115880771</v>
      </c>
      <c r="E414" s="554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0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3">
        <v>4607091389500</v>
      </c>
      <c r="E415" s="554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5"/>
      <c r="B416" s="552"/>
      <c r="C416" s="552"/>
      <c r="D416" s="552"/>
      <c r="E416" s="552"/>
      <c r="F416" s="552"/>
      <c r="G416" s="552"/>
      <c r="H416" s="552"/>
      <c r="I416" s="552"/>
      <c r="J416" s="552"/>
      <c r="K416" s="552"/>
      <c r="L416" s="552"/>
      <c r="M416" s="552"/>
      <c r="N416" s="552"/>
      <c r="O416" s="556"/>
      <c r="P416" s="571" t="s">
        <v>70</v>
      </c>
      <c r="Q416" s="572"/>
      <c r="R416" s="572"/>
      <c r="S416" s="572"/>
      <c r="T416" s="572"/>
      <c r="U416" s="572"/>
      <c r="V416" s="573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2"/>
      <c r="B417" s="552"/>
      <c r="C417" s="552"/>
      <c r="D417" s="552"/>
      <c r="E417" s="552"/>
      <c r="F417" s="552"/>
      <c r="G417" s="552"/>
      <c r="H417" s="552"/>
      <c r="I417" s="552"/>
      <c r="J417" s="552"/>
      <c r="K417" s="552"/>
      <c r="L417" s="552"/>
      <c r="M417" s="552"/>
      <c r="N417" s="552"/>
      <c r="O417" s="556"/>
      <c r="P417" s="571" t="s">
        <v>70</v>
      </c>
      <c r="Q417" s="572"/>
      <c r="R417" s="572"/>
      <c r="S417" s="572"/>
      <c r="T417" s="572"/>
      <c r="U417" s="572"/>
      <c r="V417" s="573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2" t="s">
        <v>643</v>
      </c>
      <c r="B418" s="552"/>
      <c r="C418" s="552"/>
      <c r="D418" s="552"/>
      <c r="E418" s="552"/>
      <c r="F418" s="552"/>
      <c r="G418" s="552"/>
      <c r="H418" s="552"/>
      <c r="I418" s="552"/>
      <c r="J418" s="552"/>
      <c r="K418" s="552"/>
      <c r="L418" s="552"/>
      <c r="M418" s="552"/>
      <c r="N418" s="552"/>
      <c r="O418" s="552"/>
      <c r="P418" s="552"/>
      <c r="Q418" s="552"/>
      <c r="R418" s="552"/>
      <c r="S418" s="552"/>
      <c r="T418" s="552"/>
      <c r="U418" s="552"/>
      <c r="V418" s="552"/>
      <c r="W418" s="552"/>
      <c r="X418" s="552"/>
      <c r="Y418" s="552"/>
      <c r="Z418" s="552"/>
      <c r="AA418" s="542"/>
      <c r="AB418" s="542"/>
      <c r="AC418" s="542"/>
    </row>
    <row r="419" spans="1:68" ht="14.25" customHeight="1" x14ac:dyDescent="0.25">
      <c r="A419" s="551" t="s">
        <v>63</v>
      </c>
      <c r="B419" s="552"/>
      <c r="C419" s="552"/>
      <c r="D419" s="552"/>
      <c r="E419" s="552"/>
      <c r="F419" s="552"/>
      <c r="G419" s="552"/>
      <c r="H419" s="552"/>
      <c r="I419" s="552"/>
      <c r="J419" s="552"/>
      <c r="K419" s="552"/>
      <c r="L419" s="552"/>
      <c r="M419" s="552"/>
      <c r="N419" s="552"/>
      <c r="O419" s="552"/>
      <c r="P419" s="552"/>
      <c r="Q419" s="552"/>
      <c r="R419" s="552"/>
      <c r="S419" s="552"/>
      <c r="T419" s="552"/>
      <c r="U419" s="552"/>
      <c r="V419" s="552"/>
      <c r="W419" s="552"/>
      <c r="X419" s="552"/>
      <c r="Y419" s="552"/>
      <c r="Z419" s="552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3">
        <v>4680115885110</v>
      </c>
      <c r="E420" s="554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5"/>
      <c r="B421" s="552"/>
      <c r="C421" s="552"/>
      <c r="D421" s="552"/>
      <c r="E421" s="552"/>
      <c r="F421" s="552"/>
      <c r="G421" s="552"/>
      <c r="H421" s="552"/>
      <c r="I421" s="552"/>
      <c r="J421" s="552"/>
      <c r="K421" s="552"/>
      <c r="L421" s="552"/>
      <c r="M421" s="552"/>
      <c r="N421" s="552"/>
      <c r="O421" s="556"/>
      <c r="P421" s="571" t="s">
        <v>70</v>
      </c>
      <c r="Q421" s="572"/>
      <c r="R421" s="572"/>
      <c r="S421" s="572"/>
      <c r="T421" s="572"/>
      <c r="U421" s="572"/>
      <c r="V421" s="573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2"/>
      <c r="B422" s="552"/>
      <c r="C422" s="552"/>
      <c r="D422" s="552"/>
      <c r="E422" s="552"/>
      <c r="F422" s="552"/>
      <c r="G422" s="552"/>
      <c r="H422" s="552"/>
      <c r="I422" s="552"/>
      <c r="J422" s="552"/>
      <c r="K422" s="552"/>
      <c r="L422" s="552"/>
      <c r="M422" s="552"/>
      <c r="N422" s="552"/>
      <c r="O422" s="556"/>
      <c r="P422" s="571" t="s">
        <v>70</v>
      </c>
      <c r="Q422" s="572"/>
      <c r="R422" s="572"/>
      <c r="S422" s="572"/>
      <c r="T422" s="572"/>
      <c r="U422" s="572"/>
      <c r="V422" s="573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2" t="s">
        <v>647</v>
      </c>
      <c r="B423" s="552"/>
      <c r="C423" s="552"/>
      <c r="D423" s="552"/>
      <c r="E423" s="552"/>
      <c r="F423" s="552"/>
      <c r="G423" s="552"/>
      <c r="H423" s="552"/>
      <c r="I423" s="552"/>
      <c r="J423" s="552"/>
      <c r="K423" s="552"/>
      <c r="L423" s="552"/>
      <c r="M423" s="552"/>
      <c r="N423" s="552"/>
      <c r="O423" s="552"/>
      <c r="P423" s="552"/>
      <c r="Q423" s="552"/>
      <c r="R423" s="552"/>
      <c r="S423" s="552"/>
      <c r="T423" s="552"/>
      <c r="U423" s="552"/>
      <c r="V423" s="552"/>
      <c r="W423" s="552"/>
      <c r="X423" s="552"/>
      <c r="Y423" s="552"/>
      <c r="Z423" s="552"/>
      <c r="AA423" s="542"/>
      <c r="AB423" s="542"/>
      <c r="AC423" s="542"/>
    </row>
    <row r="424" spans="1:68" ht="14.25" customHeight="1" x14ac:dyDescent="0.25">
      <c r="A424" s="551" t="s">
        <v>63</v>
      </c>
      <c r="B424" s="552"/>
      <c r="C424" s="552"/>
      <c r="D424" s="552"/>
      <c r="E424" s="552"/>
      <c r="F424" s="552"/>
      <c r="G424" s="552"/>
      <c r="H424" s="552"/>
      <c r="I424" s="552"/>
      <c r="J424" s="552"/>
      <c r="K424" s="552"/>
      <c r="L424" s="552"/>
      <c r="M424" s="552"/>
      <c r="N424" s="552"/>
      <c r="O424" s="552"/>
      <c r="P424" s="552"/>
      <c r="Q424" s="552"/>
      <c r="R424" s="552"/>
      <c r="S424" s="552"/>
      <c r="T424" s="552"/>
      <c r="U424" s="552"/>
      <c r="V424" s="552"/>
      <c r="W424" s="552"/>
      <c r="X424" s="552"/>
      <c r="Y424" s="552"/>
      <c r="Z424" s="552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53">
        <v>4680115885103</v>
      </c>
      <c r="E425" s="554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5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5"/>
      <c r="B426" s="552"/>
      <c r="C426" s="552"/>
      <c r="D426" s="552"/>
      <c r="E426" s="552"/>
      <c r="F426" s="552"/>
      <c r="G426" s="552"/>
      <c r="H426" s="552"/>
      <c r="I426" s="552"/>
      <c r="J426" s="552"/>
      <c r="K426" s="552"/>
      <c r="L426" s="552"/>
      <c r="M426" s="552"/>
      <c r="N426" s="552"/>
      <c r="O426" s="556"/>
      <c r="P426" s="571" t="s">
        <v>70</v>
      </c>
      <c r="Q426" s="572"/>
      <c r="R426" s="572"/>
      <c r="S426" s="572"/>
      <c r="T426" s="572"/>
      <c r="U426" s="572"/>
      <c r="V426" s="573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2"/>
      <c r="B427" s="552"/>
      <c r="C427" s="552"/>
      <c r="D427" s="552"/>
      <c r="E427" s="552"/>
      <c r="F427" s="552"/>
      <c r="G427" s="552"/>
      <c r="H427" s="552"/>
      <c r="I427" s="552"/>
      <c r="J427" s="552"/>
      <c r="K427" s="552"/>
      <c r="L427" s="552"/>
      <c r="M427" s="552"/>
      <c r="N427" s="552"/>
      <c r="O427" s="556"/>
      <c r="P427" s="571" t="s">
        <v>70</v>
      </c>
      <c r="Q427" s="572"/>
      <c r="R427" s="572"/>
      <c r="S427" s="572"/>
      <c r="T427" s="572"/>
      <c r="U427" s="572"/>
      <c r="V427" s="573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577" t="s">
        <v>651</v>
      </c>
      <c r="B428" s="578"/>
      <c r="C428" s="578"/>
      <c r="D428" s="578"/>
      <c r="E428" s="578"/>
      <c r="F428" s="578"/>
      <c r="G428" s="578"/>
      <c r="H428" s="578"/>
      <c r="I428" s="578"/>
      <c r="J428" s="578"/>
      <c r="K428" s="578"/>
      <c r="L428" s="578"/>
      <c r="M428" s="578"/>
      <c r="N428" s="578"/>
      <c r="O428" s="578"/>
      <c r="P428" s="578"/>
      <c r="Q428" s="578"/>
      <c r="R428" s="578"/>
      <c r="S428" s="578"/>
      <c r="T428" s="578"/>
      <c r="U428" s="578"/>
      <c r="V428" s="578"/>
      <c r="W428" s="578"/>
      <c r="X428" s="578"/>
      <c r="Y428" s="578"/>
      <c r="Z428" s="578"/>
      <c r="AA428" s="48"/>
      <c r="AB428" s="48"/>
      <c r="AC428" s="48"/>
    </row>
    <row r="429" spans="1:68" ht="16.5" customHeight="1" x14ac:dyDescent="0.25">
      <c r="A429" s="582" t="s">
        <v>651</v>
      </c>
      <c r="B429" s="552"/>
      <c r="C429" s="552"/>
      <c r="D429" s="552"/>
      <c r="E429" s="552"/>
      <c r="F429" s="552"/>
      <c r="G429" s="552"/>
      <c r="H429" s="552"/>
      <c r="I429" s="552"/>
      <c r="J429" s="552"/>
      <c r="K429" s="552"/>
      <c r="L429" s="552"/>
      <c r="M429" s="552"/>
      <c r="N429" s="552"/>
      <c r="O429" s="552"/>
      <c r="P429" s="552"/>
      <c r="Q429" s="552"/>
      <c r="R429" s="552"/>
      <c r="S429" s="552"/>
      <c r="T429" s="552"/>
      <c r="U429" s="552"/>
      <c r="V429" s="552"/>
      <c r="W429" s="552"/>
      <c r="X429" s="552"/>
      <c r="Y429" s="552"/>
      <c r="Z429" s="552"/>
      <c r="AA429" s="542"/>
      <c r="AB429" s="542"/>
      <c r="AC429" s="542"/>
    </row>
    <row r="430" spans="1:68" ht="14.25" customHeight="1" x14ac:dyDescent="0.25">
      <c r="A430" s="551" t="s">
        <v>102</v>
      </c>
      <c r="B430" s="552"/>
      <c r="C430" s="552"/>
      <c r="D430" s="552"/>
      <c r="E430" s="552"/>
      <c r="F430" s="552"/>
      <c r="G430" s="552"/>
      <c r="H430" s="552"/>
      <c r="I430" s="552"/>
      <c r="J430" s="552"/>
      <c r="K430" s="552"/>
      <c r="L430" s="552"/>
      <c r="M430" s="552"/>
      <c r="N430" s="552"/>
      <c r="O430" s="552"/>
      <c r="P430" s="552"/>
      <c r="Q430" s="552"/>
      <c r="R430" s="552"/>
      <c r="S430" s="552"/>
      <c r="T430" s="552"/>
      <c r="U430" s="552"/>
      <c r="V430" s="552"/>
      <c r="W430" s="552"/>
      <c r="X430" s="552"/>
      <c r="Y430" s="552"/>
      <c r="Z430" s="552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3">
        <v>4607091389067</v>
      </c>
      <c r="E431" s="554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3">
        <v>4680115885271</v>
      </c>
      <c r="E432" s="554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3">
        <v>4680115885226</v>
      </c>
      <c r="E433" s="554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6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68</v>
      </c>
      <c r="X433" s="547">
        <v>42.24</v>
      </c>
      <c r="Y433" s="548">
        <f t="shared" si="49"/>
        <v>42.24</v>
      </c>
      <c r="Z433" s="36">
        <f t="shared" si="50"/>
        <v>9.5680000000000001E-2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45.12</v>
      </c>
      <c r="BN433" s="64">
        <f t="shared" si="52"/>
        <v>45.12</v>
      </c>
      <c r="BO433" s="64">
        <f t="shared" si="53"/>
        <v>7.6923076923076927E-2</v>
      </c>
      <c r="BP433" s="64">
        <f t="shared" si="54"/>
        <v>7.6923076923076927E-2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53">
        <v>4607091383522</v>
      </c>
      <c r="E434" s="554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88" t="s">
        <v>663</v>
      </c>
      <c r="Q434" s="563"/>
      <c r="R434" s="563"/>
      <c r="S434" s="563"/>
      <c r="T434" s="564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53">
        <v>4680115884502</v>
      </c>
      <c r="E435" s="554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3">
        <v>4607091389104</v>
      </c>
      <c r="E436" s="554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68</v>
      </c>
      <c r="X436" s="547">
        <v>84.48</v>
      </c>
      <c r="Y436" s="548">
        <f t="shared" si="49"/>
        <v>84.48</v>
      </c>
      <c r="Z436" s="36">
        <f t="shared" si="50"/>
        <v>0.19136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90.24</v>
      </c>
      <c r="BN436" s="64">
        <f t="shared" si="52"/>
        <v>90.24</v>
      </c>
      <c r="BO436" s="64">
        <f t="shared" si="53"/>
        <v>0.15384615384615385</v>
      </c>
      <c r="BP436" s="64">
        <f t="shared" si="54"/>
        <v>0.15384615384615385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3">
        <v>4680115886391</v>
      </c>
      <c r="E437" s="554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3"/>
      <c r="R437" s="563"/>
      <c r="S437" s="563"/>
      <c r="T437" s="564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3">
        <v>4680115880603</v>
      </c>
      <c r="E438" s="554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3"/>
      <c r="R438" s="563"/>
      <c r="S438" s="563"/>
      <c r="T438" s="564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3">
        <v>4607091389999</v>
      </c>
      <c r="E439" s="554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44" t="s">
        <v>677</v>
      </c>
      <c r="Q439" s="563"/>
      <c r="R439" s="563"/>
      <c r="S439" s="563"/>
      <c r="T439" s="564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3">
        <v>4680115882782</v>
      </c>
      <c r="E440" s="554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3"/>
      <c r="R440" s="563"/>
      <c r="S440" s="563"/>
      <c r="T440" s="564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3">
        <v>4680115885479</v>
      </c>
      <c r="E441" s="554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1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3"/>
      <c r="R441" s="563"/>
      <c r="S441" s="563"/>
      <c r="T441" s="564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3">
        <v>4607091389982</v>
      </c>
      <c r="E442" s="554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3"/>
      <c r="R442" s="563"/>
      <c r="S442" s="563"/>
      <c r="T442" s="564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5"/>
      <c r="B443" s="552"/>
      <c r="C443" s="552"/>
      <c r="D443" s="552"/>
      <c r="E443" s="552"/>
      <c r="F443" s="552"/>
      <c r="G443" s="552"/>
      <c r="H443" s="552"/>
      <c r="I443" s="552"/>
      <c r="J443" s="552"/>
      <c r="K443" s="552"/>
      <c r="L443" s="552"/>
      <c r="M443" s="552"/>
      <c r="N443" s="552"/>
      <c r="O443" s="556"/>
      <c r="P443" s="571" t="s">
        <v>70</v>
      </c>
      <c r="Q443" s="572"/>
      <c r="R443" s="572"/>
      <c r="S443" s="572"/>
      <c r="T443" s="572"/>
      <c r="U443" s="572"/>
      <c r="V443" s="573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24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24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0.28704000000000002</v>
      </c>
      <c r="AA443" s="550"/>
      <c r="AB443" s="550"/>
      <c r="AC443" s="550"/>
    </row>
    <row r="444" spans="1:68" x14ac:dyDescent="0.2">
      <c r="A444" s="552"/>
      <c r="B444" s="552"/>
      <c r="C444" s="552"/>
      <c r="D444" s="552"/>
      <c r="E444" s="552"/>
      <c r="F444" s="552"/>
      <c r="G444" s="552"/>
      <c r="H444" s="552"/>
      <c r="I444" s="552"/>
      <c r="J444" s="552"/>
      <c r="K444" s="552"/>
      <c r="L444" s="552"/>
      <c r="M444" s="552"/>
      <c r="N444" s="552"/>
      <c r="O444" s="556"/>
      <c r="P444" s="571" t="s">
        <v>70</v>
      </c>
      <c r="Q444" s="572"/>
      <c r="R444" s="572"/>
      <c r="S444" s="572"/>
      <c r="T444" s="572"/>
      <c r="U444" s="572"/>
      <c r="V444" s="573"/>
      <c r="W444" s="37" t="s">
        <v>68</v>
      </c>
      <c r="X444" s="549">
        <f>IFERROR(SUM(X431:X442),"0")</f>
        <v>126.72</v>
      </c>
      <c r="Y444" s="549">
        <f>IFERROR(SUM(Y431:Y442),"0")</f>
        <v>126.72</v>
      </c>
      <c r="Z444" s="37"/>
      <c r="AA444" s="550"/>
      <c r="AB444" s="550"/>
      <c r="AC444" s="550"/>
    </row>
    <row r="445" spans="1:68" ht="14.25" customHeight="1" x14ac:dyDescent="0.25">
      <c r="A445" s="551" t="s">
        <v>134</v>
      </c>
      <c r="B445" s="552"/>
      <c r="C445" s="552"/>
      <c r="D445" s="552"/>
      <c r="E445" s="552"/>
      <c r="F445" s="552"/>
      <c r="G445" s="552"/>
      <c r="H445" s="552"/>
      <c r="I445" s="552"/>
      <c r="J445" s="552"/>
      <c r="K445" s="552"/>
      <c r="L445" s="552"/>
      <c r="M445" s="552"/>
      <c r="N445" s="552"/>
      <c r="O445" s="552"/>
      <c r="P445" s="552"/>
      <c r="Q445" s="552"/>
      <c r="R445" s="552"/>
      <c r="S445" s="552"/>
      <c r="T445" s="552"/>
      <c r="U445" s="552"/>
      <c r="V445" s="552"/>
      <c r="W445" s="552"/>
      <c r="X445" s="552"/>
      <c r="Y445" s="552"/>
      <c r="Z445" s="552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3">
        <v>4607091388930</v>
      </c>
      <c r="E446" s="554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2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3"/>
      <c r="R446" s="563"/>
      <c r="S446" s="563"/>
      <c r="T446" s="564"/>
      <c r="U446" s="34"/>
      <c r="V446" s="34"/>
      <c r="W446" s="35" t="s">
        <v>68</v>
      </c>
      <c r="X446" s="547">
        <v>0</v>
      </c>
      <c r="Y446" s="548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3">
        <v>4680115886407</v>
      </c>
      <c r="E447" s="554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3"/>
      <c r="R447" s="563"/>
      <c r="S447" s="563"/>
      <c r="T447" s="564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3">
        <v>4680115880054</v>
      </c>
      <c r="E448" s="554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3"/>
      <c r="R448" s="563"/>
      <c r="S448" s="563"/>
      <c r="T448" s="564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5"/>
      <c r="B449" s="552"/>
      <c r="C449" s="552"/>
      <c r="D449" s="552"/>
      <c r="E449" s="552"/>
      <c r="F449" s="552"/>
      <c r="G449" s="552"/>
      <c r="H449" s="552"/>
      <c r="I449" s="552"/>
      <c r="J449" s="552"/>
      <c r="K449" s="552"/>
      <c r="L449" s="552"/>
      <c r="M449" s="552"/>
      <c r="N449" s="552"/>
      <c r="O449" s="556"/>
      <c r="P449" s="571" t="s">
        <v>70</v>
      </c>
      <c r="Q449" s="572"/>
      <c r="R449" s="572"/>
      <c r="S449" s="572"/>
      <c r="T449" s="572"/>
      <c r="U449" s="572"/>
      <c r="V449" s="573"/>
      <c r="W449" s="37" t="s">
        <v>71</v>
      </c>
      <c r="X449" s="549">
        <f>IFERROR(X446/H446,"0")+IFERROR(X447/H447,"0")+IFERROR(X448/H448,"0")</f>
        <v>0</v>
      </c>
      <c r="Y449" s="549">
        <f>IFERROR(Y446/H446,"0")+IFERROR(Y447/H447,"0")+IFERROR(Y448/H448,"0")</f>
        <v>0</v>
      </c>
      <c r="Z449" s="549">
        <f>IFERROR(IF(Z446="",0,Z446),"0")+IFERROR(IF(Z447="",0,Z447),"0")+IFERROR(IF(Z448="",0,Z448),"0")</f>
        <v>0</v>
      </c>
      <c r="AA449" s="550"/>
      <c r="AB449" s="550"/>
      <c r="AC449" s="550"/>
    </row>
    <row r="450" spans="1:68" x14ac:dyDescent="0.2">
      <c r="A450" s="552"/>
      <c r="B450" s="552"/>
      <c r="C450" s="552"/>
      <c r="D450" s="552"/>
      <c r="E450" s="552"/>
      <c r="F450" s="552"/>
      <c r="G450" s="552"/>
      <c r="H450" s="552"/>
      <c r="I450" s="552"/>
      <c r="J450" s="552"/>
      <c r="K450" s="552"/>
      <c r="L450" s="552"/>
      <c r="M450" s="552"/>
      <c r="N450" s="552"/>
      <c r="O450" s="556"/>
      <c r="P450" s="571" t="s">
        <v>70</v>
      </c>
      <c r="Q450" s="572"/>
      <c r="R450" s="572"/>
      <c r="S450" s="572"/>
      <c r="T450" s="572"/>
      <c r="U450" s="572"/>
      <c r="V450" s="573"/>
      <c r="W450" s="37" t="s">
        <v>68</v>
      </c>
      <c r="X450" s="549">
        <f>IFERROR(SUM(X446:X448),"0")</f>
        <v>0</v>
      </c>
      <c r="Y450" s="549">
        <f>IFERROR(SUM(Y446:Y448),"0")</f>
        <v>0</v>
      </c>
      <c r="Z450" s="37"/>
      <c r="AA450" s="550"/>
      <c r="AB450" s="550"/>
      <c r="AC450" s="550"/>
    </row>
    <row r="451" spans="1:68" ht="14.25" customHeight="1" x14ac:dyDescent="0.25">
      <c r="A451" s="551" t="s">
        <v>63</v>
      </c>
      <c r="B451" s="552"/>
      <c r="C451" s="552"/>
      <c r="D451" s="552"/>
      <c r="E451" s="552"/>
      <c r="F451" s="552"/>
      <c r="G451" s="552"/>
      <c r="H451" s="552"/>
      <c r="I451" s="552"/>
      <c r="J451" s="552"/>
      <c r="K451" s="552"/>
      <c r="L451" s="552"/>
      <c r="M451" s="552"/>
      <c r="N451" s="552"/>
      <c r="O451" s="552"/>
      <c r="P451" s="552"/>
      <c r="Q451" s="552"/>
      <c r="R451" s="552"/>
      <c r="S451" s="552"/>
      <c r="T451" s="552"/>
      <c r="U451" s="552"/>
      <c r="V451" s="552"/>
      <c r="W451" s="552"/>
      <c r="X451" s="552"/>
      <c r="Y451" s="552"/>
      <c r="Z451" s="552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3">
        <v>4680115883116</v>
      </c>
      <c r="E452" s="554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5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3"/>
      <c r="R452" s="563"/>
      <c r="S452" s="563"/>
      <c r="T452" s="564"/>
      <c r="U452" s="34"/>
      <c r="V452" s="34"/>
      <c r="W452" s="35" t="s">
        <v>68</v>
      </c>
      <c r="X452" s="547">
        <v>42.24</v>
      </c>
      <c r="Y452" s="548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45.12</v>
      </c>
      <c r="BN452" s="64">
        <f t="shared" ref="BN452:BN457" si="57">IFERROR(Y452*I452/H452,"0")</f>
        <v>45.12</v>
      </c>
      <c r="BO452" s="64">
        <f t="shared" ref="BO452:BO457" si="58">IFERROR(1/J452*(X452/H452),"0")</f>
        <v>7.6923076923076927E-2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3">
        <v>4680115883093</v>
      </c>
      <c r="E453" s="554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3"/>
      <c r="R453" s="563"/>
      <c r="S453" s="563"/>
      <c r="T453" s="564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3">
        <v>4680115883109</v>
      </c>
      <c r="E454" s="554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3"/>
      <c r="R454" s="563"/>
      <c r="S454" s="563"/>
      <c r="T454" s="564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3">
        <v>4680115882072</v>
      </c>
      <c r="E455" s="554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6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3"/>
      <c r="R455" s="563"/>
      <c r="S455" s="563"/>
      <c r="T455" s="564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3">
        <v>4680115882102</v>
      </c>
      <c r="E456" s="554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80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3"/>
      <c r="R456" s="563"/>
      <c r="S456" s="563"/>
      <c r="T456" s="564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3">
        <v>4680115882096</v>
      </c>
      <c r="E457" s="554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5"/>
      <c r="B458" s="552"/>
      <c r="C458" s="552"/>
      <c r="D458" s="552"/>
      <c r="E458" s="552"/>
      <c r="F458" s="552"/>
      <c r="G458" s="552"/>
      <c r="H458" s="552"/>
      <c r="I458" s="552"/>
      <c r="J458" s="552"/>
      <c r="K458" s="552"/>
      <c r="L458" s="552"/>
      <c r="M458" s="552"/>
      <c r="N458" s="552"/>
      <c r="O458" s="556"/>
      <c r="P458" s="571" t="s">
        <v>70</v>
      </c>
      <c r="Q458" s="572"/>
      <c r="R458" s="572"/>
      <c r="S458" s="572"/>
      <c r="T458" s="572"/>
      <c r="U458" s="572"/>
      <c r="V458" s="573"/>
      <c r="W458" s="37" t="s">
        <v>71</v>
      </c>
      <c r="X458" s="549">
        <f>IFERROR(X452/H452,"0")+IFERROR(X453/H453,"0")+IFERROR(X454/H454,"0")+IFERROR(X455/H455,"0")+IFERROR(X456/H456,"0")+IFERROR(X457/H457,"0")</f>
        <v>8</v>
      </c>
      <c r="Y458" s="549">
        <f>IFERROR(Y452/H452,"0")+IFERROR(Y453/H453,"0")+IFERROR(Y454/H454,"0")+IFERROR(Y455/H455,"0")+IFERROR(Y456/H456,"0")+IFERROR(Y457/H457,"0")</f>
        <v>8</v>
      </c>
      <c r="Z458" s="549">
        <f>IFERROR(IF(Z452="",0,Z452),"0")+IFERROR(IF(Z453="",0,Z453),"0")+IFERROR(IF(Z454="",0,Z454),"0")+IFERROR(IF(Z455="",0,Z455),"0")+IFERROR(IF(Z456="",0,Z456),"0")+IFERROR(IF(Z457="",0,Z457),"0")</f>
        <v>9.5680000000000001E-2</v>
      </c>
      <c r="AA458" s="550"/>
      <c r="AB458" s="550"/>
      <c r="AC458" s="550"/>
    </row>
    <row r="459" spans="1:68" x14ac:dyDescent="0.2">
      <c r="A459" s="552"/>
      <c r="B459" s="552"/>
      <c r="C459" s="552"/>
      <c r="D459" s="552"/>
      <c r="E459" s="552"/>
      <c r="F459" s="552"/>
      <c r="G459" s="552"/>
      <c r="H459" s="552"/>
      <c r="I459" s="552"/>
      <c r="J459" s="552"/>
      <c r="K459" s="552"/>
      <c r="L459" s="552"/>
      <c r="M459" s="552"/>
      <c r="N459" s="552"/>
      <c r="O459" s="556"/>
      <c r="P459" s="571" t="s">
        <v>70</v>
      </c>
      <c r="Q459" s="572"/>
      <c r="R459" s="572"/>
      <c r="S459" s="572"/>
      <c r="T459" s="572"/>
      <c r="U459" s="572"/>
      <c r="V459" s="573"/>
      <c r="W459" s="37" t="s">
        <v>68</v>
      </c>
      <c r="X459" s="549">
        <f>IFERROR(SUM(X452:X457),"0")</f>
        <v>42.24</v>
      </c>
      <c r="Y459" s="549">
        <f>IFERROR(SUM(Y452:Y457),"0")</f>
        <v>42.24</v>
      </c>
      <c r="Z459" s="37"/>
      <c r="AA459" s="550"/>
      <c r="AB459" s="550"/>
      <c r="AC459" s="550"/>
    </row>
    <row r="460" spans="1:68" ht="14.25" customHeight="1" x14ac:dyDescent="0.25">
      <c r="A460" s="551" t="s">
        <v>72</v>
      </c>
      <c r="B460" s="552"/>
      <c r="C460" s="552"/>
      <c r="D460" s="552"/>
      <c r="E460" s="552"/>
      <c r="F460" s="552"/>
      <c r="G460" s="552"/>
      <c r="H460" s="552"/>
      <c r="I460" s="552"/>
      <c r="J460" s="552"/>
      <c r="K460" s="552"/>
      <c r="L460" s="552"/>
      <c r="M460" s="552"/>
      <c r="N460" s="552"/>
      <c r="O460" s="552"/>
      <c r="P460" s="552"/>
      <c r="Q460" s="552"/>
      <c r="R460" s="552"/>
      <c r="S460" s="552"/>
      <c r="T460" s="552"/>
      <c r="U460" s="552"/>
      <c r="V460" s="552"/>
      <c r="W460" s="552"/>
      <c r="X460" s="552"/>
      <c r="Y460" s="552"/>
      <c r="Z460" s="552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3">
        <v>4607091383409</v>
      </c>
      <c r="E461" s="554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3"/>
      <c r="R461" s="563"/>
      <c r="S461" s="563"/>
      <c r="T461" s="564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3">
        <v>4607091383416</v>
      </c>
      <c r="E462" s="554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3">
        <v>4680115883536</v>
      </c>
      <c r="E463" s="554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3"/>
      <c r="R463" s="563"/>
      <c r="S463" s="563"/>
      <c r="T463" s="564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5"/>
      <c r="B464" s="552"/>
      <c r="C464" s="552"/>
      <c r="D464" s="552"/>
      <c r="E464" s="552"/>
      <c r="F464" s="552"/>
      <c r="G464" s="552"/>
      <c r="H464" s="552"/>
      <c r="I464" s="552"/>
      <c r="J464" s="552"/>
      <c r="K464" s="552"/>
      <c r="L464" s="552"/>
      <c r="M464" s="552"/>
      <c r="N464" s="552"/>
      <c r="O464" s="556"/>
      <c r="P464" s="571" t="s">
        <v>70</v>
      </c>
      <c r="Q464" s="572"/>
      <c r="R464" s="572"/>
      <c r="S464" s="572"/>
      <c r="T464" s="572"/>
      <c r="U464" s="572"/>
      <c r="V464" s="573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2"/>
      <c r="B465" s="552"/>
      <c r="C465" s="552"/>
      <c r="D465" s="552"/>
      <c r="E465" s="552"/>
      <c r="F465" s="552"/>
      <c r="G465" s="552"/>
      <c r="H465" s="552"/>
      <c r="I465" s="552"/>
      <c r="J465" s="552"/>
      <c r="K465" s="552"/>
      <c r="L465" s="552"/>
      <c r="M465" s="552"/>
      <c r="N465" s="552"/>
      <c r="O465" s="556"/>
      <c r="P465" s="571" t="s">
        <v>70</v>
      </c>
      <c r="Q465" s="572"/>
      <c r="R465" s="572"/>
      <c r="S465" s="572"/>
      <c r="T465" s="572"/>
      <c r="U465" s="572"/>
      <c r="V465" s="573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577" t="s">
        <v>715</v>
      </c>
      <c r="B466" s="578"/>
      <c r="C466" s="578"/>
      <c r="D466" s="578"/>
      <c r="E466" s="578"/>
      <c r="F466" s="578"/>
      <c r="G466" s="578"/>
      <c r="H466" s="578"/>
      <c r="I466" s="578"/>
      <c r="J466" s="578"/>
      <c r="K466" s="578"/>
      <c r="L466" s="578"/>
      <c r="M466" s="578"/>
      <c r="N466" s="578"/>
      <c r="O466" s="578"/>
      <c r="P466" s="578"/>
      <c r="Q466" s="578"/>
      <c r="R466" s="578"/>
      <c r="S466" s="578"/>
      <c r="T466" s="578"/>
      <c r="U466" s="578"/>
      <c r="V466" s="578"/>
      <c r="W466" s="578"/>
      <c r="X466" s="578"/>
      <c r="Y466" s="578"/>
      <c r="Z466" s="578"/>
      <c r="AA466" s="48"/>
      <c r="AB466" s="48"/>
      <c r="AC466" s="48"/>
    </row>
    <row r="467" spans="1:68" ht="16.5" customHeight="1" x14ac:dyDescent="0.25">
      <c r="A467" s="582" t="s">
        <v>715</v>
      </c>
      <c r="B467" s="552"/>
      <c r="C467" s="552"/>
      <c r="D467" s="552"/>
      <c r="E467" s="552"/>
      <c r="F467" s="552"/>
      <c r="G467" s="552"/>
      <c r="H467" s="552"/>
      <c r="I467" s="552"/>
      <c r="J467" s="552"/>
      <c r="K467" s="552"/>
      <c r="L467" s="552"/>
      <c r="M467" s="552"/>
      <c r="N467" s="552"/>
      <c r="O467" s="552"/>
      <c r="P467" s="552"/>
      <c r="Q467" s="552"/>
      <c r="R467" s="552"/>
      <c r="S467" s="552"/>
      <c r="T467" s="552"/>
      <c r="U467" s="552"/>
      <c r="V467" s="552"/>
      <c r="W467" s="552"/>
      <c r="X467" s="552"/>
      <c r="Y467" s="552"/>
      <c r="Z467" s="552"/>
      <c r="AA467" s="542"/>
      <c r="AB467" s="542"/>
      <c r="AC467" s="542"/>
    </row>
    <row r="468" spans="1:68" ht="14.25" customHeight="1" x14ac:dyDescent="0.25">
      <c r="A468" s="551" t="s">
        <v>102</v>
      </c>
      <c r="B468" s="552"/>
      <c r="C468" s="552"/>
      <c r="D468" s="552"/>
      <c r="E468" s="552"/>
      <c r="F468" s="552"/>
      <c r="G468" s="552"/>
      <c r="H468" s="552"/>
      <c r="I468" s="552"/>
      <c r="J468" s="552"/>
      <c r="K468" s="552"/>
      <c r="L468" s="552"/>
      <c r="M468" s="552"/>
      <c r="N468" s="552"/>
      <c r="O468" s="552"/>
      <c r="P468" s="552"/>
      <c r="Q468" s="552"/>
      <c r="R468" s="552"/>
      <c r="S468" s="552"/>
      <c r="T468" s="552"/>
      <c r="U468" s="552"/>
      <c r="V468" s="552"/>
      <c r="W468" s="552"/>
      <c r="X468" s="552"/>
      <c r="Y468" s="552"/>
      <c r="Z468" s="552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3">
        <v>4640242181011</v>
      </c>
      <c r="E469" s="554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0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3"/>
      <c r="R469" s="563"/>
      <c r="S469" s="563"/>
      <c r="T469" s="564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3">
        <v>4640242180441</v>
      </c>
      <c r="E470" s="554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3">
        <v>4640242180564</v>
      </c>
      <c r="E471" s="554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3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3"/>
      <c r="R471" s="563"/>
      <c r="S471" s="563"/>
      <c r="T471" s="564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3">
        <v>4640242181189</v>
      </c>
      <c r="E472" s="554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3"/>
      <c r="R472" s="563"/>
      <c r="S472" s="563"/>
      <c r="T472" s="564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5"/>
      <c r="B473" s="552"/>
      <c r="C473" s="552"/>
      <c r="D473" s="552"/>
      <c r="E473" s="552"/>
      <c r="F473" s="552"/>
      <c r="G473" s="552"/>
      <c r="H473" s="552"/>
      <c r="I473" s="552"/>
      <c r="J473" s="552"/>
      <c r="K473" s="552"/>
      <c r="L473" s="552"/>
      <c r="M473" s="552"/>
      <c r="N473" s="552"/>
      <c r="O473" s="556"/>
      <c r="P473" s="571" t="s">
        <v>70</v>
      </c>
      <c r="Q473" s="572"/>
      <c r="R473" s="572"/>
      <c r="S473" s="572"/>
      <c r="T473" s="572"/>
      <c r="U473" s="572"/>
      <c r="V473" s="573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2"/>
      <c r="B474" s="552"/>
      <c r="C474" s="552"/>
      <c r="D474" s="552"/>
      <c r="E474" s="552"/>
      <c r="F474" s="552"/>
      <c r="G474" s="552"/>
      <c r="H474" s="552"/>
      <c r="I474" s="552"/>
      <c r="J474" s="552"/>
      <c r="K474" s="552"/>
      <c r="L474" s="552"/>
      <c r="M474" s="552"/>
      <c r="N474" s="552"/>
      <c r="O474" s="556"/>
      <c r="P474" s="571" t="s">
        <v>70</v>
      </c>
      <c r="Q474" s="572"/>
      <c r="R474" s="572"/>
      <c r="S474" s="572"/>
      <c r="T474" s="572"/>
      <c r="U474" s="572"/>
      <c r="V474" s="573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51" t="s">
        <v>134</v>
      </c>
      <c r="B475" s="552"/>
      <c r="C475" s="552"/>
      <c r="D475" s="552"/>
      <c r="E475" s="552"/>
      <c r="F475" s="552"/>
      <c r="G475" s="552"/>
      <c r="H475" s="552"/>
      <c r="I475" s="552"/>
      <c r="J475" s="552"/>
      <c r="K475" s="552"/>
      <c r="L475" s="552"/>
      <c r="M475" s="552"/>
      <c r="N475" s="552"/>
      <c r="O475" s="552"/>
      <c r="P475" s="552"/>
      <c r="Q475" s="552"/>
      <c r="R475" s="552"/>
      <c r="S475" s="552"/>
      <c r="T475" s="552"/>
      <c r="U475" s="552"/>
      <c r="V475" s="552"/>
      <c r="W475" s="552"/>
      <c r="X475" s="552"/>
      <c r="Y475" s="552"/>
      <c r="Z475" s="552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3">
        <v>4640242180519</v>
      </c>
      <c r="E476" s="554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1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3"/>
      <c r="R476" s="563"/>
      <c r="S476" s="563"/>
      <c r="T476" s="564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3">
        <v>4640242180526</v>
      </c>
      <c r="E477" s="554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13" t="s">
        <v>732</v>
      </c>
      <c r="Q477" s="563"/>
      <c r="R477" s="563"/>
      <c r="S477" s="563"/>
      <c r="T477" s="564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3">
        <v>4640242181363</v>
      </c>
      <c r="E478" s="554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5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3"/>
      <c r="R478" s="563"/>
      <c r="S478" s="563"/>
      <c r="T478" s="564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5"/>
      <c r="B479" s="552"/>
      <c r="C479" s="552"/>
      <c r="D479" s="552"/>
      <c r="E479" s="552"/>
      <c r="F479" s="552"/>
      <c r="G479" s="552"/>
      <c r="H479" s="552"/>
      <c r="I479" s="552"/>
      <c r="J479" s="552"/>
      <c r="K479" s="552"/>
      <c r="L479" s="552"/>
      <c r="M479" s="552"/>
      <c r="N479" s="552"/>
      <c r="O479" s="556"/>
      <c r="P479" s="571" t="s">
        <v>70</v>
      </c>
      <c r="Q479" s="572"/>
      <c r="R479" s="572"/>
      <c r="S479" s="572"/>
      <c r="T479" s="572"/>
      <c r="U479" s="572"/>
      <c r="V479" s="573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2"/>
      <c r="B480" s="552"/>
      <c r="C480" s="552"/>
      <c r="D480" s="552"/>
      <c r="E480" s="552"/>
      <c r="F480" s="552"/>
      <c r="G480" s="552"/>
      <c r="H480" s="552"/>
      <c r="I480" s="552"/>
      <c r="J480" s="552"/>
      <c r="K480" s="552"/>
      <c r="L480" s="552"/>
      <c r="M480" s="552"/>
      <c r="N480" s="552"/>
      <c r="O480" s="556"/>
      <c r="P480" s="571" t="s">
        <v>70</v>
      </c>
      <c r="Q480" s="572"/>
      <c r="R480" s="572"/>
      <c r="S480" s="572"/>
      <c r="T480" s="572"/>
      <c r="U480" s="572"/>
      <c r="V480" s="573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51" t="s">
        <v>63</v>
      </c>
      <c r="B481" s="552"/>
      <c r="C481" s="552"/>
      <c r="D481" s="552"/>
      <c r="E481" s="552"/>
      <c r="F481" s="552"/>
      <c r="G481" s="552"/>
      <c r="H481" s="552"/>
      <c r="I481" s="552"/>
      <c r="J481" s="552"/>
      <c r="K481" s="552"/>
      <c r="L481" s="552"/>
      <c r="M481" s="552"/>
      <c r="N481" s="552"/>
      <c r="O481" s="552"/>
      <c r="P481" s="552"/>
      <c r="Q481" s="552"/>
      <c r="R481" s="552"/>
      <c r="S481" s="552"/>
      <c r="T481" s="552"/>
      <c r="U481" s="552"/>
      <c r="V481" s="552"/>
      <c r="W481" s="552"/>
      <c r="X481" s="552"/>
      <c r="Y481" s="552"/>
      <c r="Z481" s="552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3">
        <v>4640242180816</v>
      </c>
      <c r="E482" s="554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3"/>
      <c r="R482" s="563"/>
      <c r="S482" s="563"/>
      <c r="T482" s="564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3">
        <v>4640242180595</v>
      </c>
      <c r="E483" s="554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3"/>
      <c r="R483" s="563"/>
      <c r="S483" s="563"/>
      <c r="T483" s="564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5"/>
      <c r="B484" s="552"/>
      <c r="C484" s="552"/>
      <c r="D484" s="552"/>
      <c r="E484" s="552"/>
      <c r="F484" s="552"/>
      <c r="G484" s="552"/>
      <c r="H484" s="552"/>
      <c r="I484" s="552"/>
      <c r="J484" s="552"/>
      <c r="K484" s="552"/>
      <c r="L484" s="552"/>
      <c r="M484" s="552"/>
      <c r="N484" s="552"/>
      <c r="O484" s="556"/>
      <c r="P484" s="571" t="s">
        <v>70</v>
      </c>
      <c r="Q484" s="572"/>
      <c r="R484" s="572"/>
      <c r="S484" s="572"/>
      <c r="T484" s="572"/>
      <c r="U484" s="572"/>
      <c r="V484" s="573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2"/>
      <c r="B485" s="552"/>
      <c r="C485" s="552"/>
      <c r="D485" s="552"/>
      <c r="E485" s="552"/>
      <c r="F485" s="552"/>
      <c r="G485" s="552"/>
      <c r="H485" s="552"/>
      <c r="I485" s="552"/>
      <c r="J485" s="552"/>
      <c r="K485" s="552"/>
      <c r="L485" s="552"/>
      <c r="M485" s="552"/>
      <c r="N485" s="552"/>
      <c r="O485" s="556"/>
      <c r="P485" s="571" t="s">
        <v>70</v>
      </c>
      <c r="Q485" s="572"/>
      <c r="R485" s="572"/>
      <c r="S485" s="572"/>
      <c r="T485" s="572"/>
      <c r="U485" s="572"/>
      <c r="V485" s="573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51" t="s">
        <v>72</v>
      </c>
      <c r="B486" s="552"/>
      <c r="C486" s="552"/>
      <c r="D486" s="552"/>
      <c r="E486" s="552"/>
      <c r="F486" s="552"/>
      <c r="G486" s="552"/>
      <c r="H486" s="552"/>
      <c r="I486" s="552"/>
      <c r="J486" s="552"/>
      <c r="K486" s="552"/>
      <c r="L486" s="552"/>
      <c r="M486" s="552"/>
      <c r="N486" s="552"/>
      <c r="O486" s="552"/>
      <c r="P486" s="552"/>
      <c r="Q486" s="552"/>
      <c r="R486" s="552"/>
      <c r="S486" s="552"/>
      <c r="T486" s="552"/>
      <c r="U486" s="552"/>
      <c r="V486" s="552"/>
      <c r="W486" s="552"/>
      <c r="X486" s="552"/>
      <c r="Y486" s="552"/>
      <c r="Z486" s="552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3">
        <v>4640242180533</v>
      </c>
      <c r="E487" s="554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3"/>
      <c r="R487" s="563"/>
      <c r="S487" s="563"/>
      <c r="T487" s="564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5"/>
      <c r="B488" s="552"/>
      <c r="C488" s="552"/>
      <c r="D488" s="552"/>
      <c r="E488" s="552"/>
      <c r="F488" s="552"/>
      <c r="G488" s="552"/>
      <c r="H488" s="552"/>
      <c r="I488" s="552"/>
      <c r="J488" s="552"/>
      <c r="K488" s="552"/>
      <c r="L488" s="552"/>
      <c r="M488" s="552"/>
      <c r="N488" s="552"/>
      <c r="O488" s="556"/>
      <c r="P488" s="571" t="s">
        <v>70</v>
      </c>
      <c r="Q488" s="572"/>
      <c r="R488" s="572"/>
      <c r="S488" s="572"/>
      <c r="T488" s="572"/>
      <c r="U488" s="572"/>
      <c r="V488" s="573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2"/>
      <c r="B489" s="552"/>
      <c r="C489" s="552"/>
      <c r="D489" s="552"/>
      <c r="E489" s="552"/>
      <c r="F489" s="552"/>
      <c r="G489" s="552"/>
      <c r="H489" s="552"/>
      <c r="I489" s="552"/>
      <c r="J489" s="552"/>
      <c r="K489" s="552"/>
      <c r="L489" s="552"/>
      <c r="M489" s="552"/>
      <c r="N489" s="552"/>
      <c r="O489" s="556"/>
      <c r="P489" s="571" t="s">
        <v>70</v>
      </c>
      <c r="Q489" s="572"/>
      <c r="R489" s="572"/>
      <c r="S489" s="572"/>
      <c r="T489" s="572"/>
      <c r="U489" s="572"/>
      <c r="V489" s="573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51" t="s">
        <v>164</v>
      </c>
      <c r="B490" s="552"/>
      <c r="C490" s="552"/>
      <c r="D490" s="552"/>
      <c r="E490" s="552"/>
      <c r="F490" s="552"/>
      <c r="G490" s="552"/>
      <c r="H490" s="552"/>
      <c r="I490" s="552"/>
      <c r="J490" s="552"/>
      <c r="K490" s="552"/>
      <c r="L490" s="552"/>
      <c r="M490" s="552"/>
      <c r="N490" s="552"/>
      <c r="O490" s="552"/>
      <c r="P490" s="552"/>
      <c r="Q490" s="552"/>
      <c r="R490" s="552"/>
      <c r="S490" s="552"/>
      <c r="T490" s="552"/>
      <c r="U490" s="552"/>
      <c r="V490" s="552"/>
      <c r="W490" s="552"/>
      <c r="X490" s="552"/>
      <c r="Y490" s="552"/>
      <c r="Z490" s="552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53">
        <v>4640242180120</v>
      </c>
      <c r="E491" s="554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63"/>
      <c r="R491" s="563"/>
      <c r="S491" s="563"/>
      <c r="T491" s="564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53">
        <v>4640242180137</v>
      </c>
      <c r="E492" s="554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83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63"/>
      <c r="R492" s="563"/>
      <c r="S492" s="563"/>
      <c r="T492" s="564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5"/>
      <c r="B493" s="552"/>
      <c r="C493" s="552"/>
      <c r="D493" s="552"/>
      <c r="E493" s="552"/>
      <c r="F493" s="552"/>
      <c r="G493" s="552"/>
      <c r="H493" s="552"/>
      <c r="I493" s="552"/>
      <c r="J493" s="552"/>
      <c r="K493" s="552"/>
      <c r="L493" s="552"/>
      <c r="M493" s="552"/>
      <c r="N493" s="552"/>
      <c r="O493" s="556"/>
      <c r="P493" s="571" t="s">
        <v>70</v>
      </c>
      <c r="Q493" s="572"/>
      <c r="R493" s="572"/>
      <c r="S493" s="572"/>
      <c r="T493" s="572"/>
      <c r="U493" s="572"/>
      <c r="V493" s="573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2"/>
      <c r="B494" s="552"/>
      <c r="C494" s="552"/>
      <c r="D494" s="552"/>
      <c r="E494" s="552"/>
      <c r="F494" s="552"/>
      <c r="G494" s="552"/>
      <c r="H494" s="552"/>
      <c r="I494" s="552"/>
      <c r="J494" s="552"/>
      <c r="K494" s="552"/>
      <c r="L494" s="552"/>
      <c r="M494" s="552"/>
      <c r="N494" s="552"/>
      <c r="O494" s="556"/>
      <c r="P494" s="571" t="s">
        <v>70</v>
      </c>
      <c r="Q494" s="572"/>
      <c r="R494" s="572"/>
      <c r="S494" s="572"/>
      <c r="T494" s="572"/>
      <c r="U494" s="572"/>
      <c r="V494" s="573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2" t="s">
        <v>752</v>
      </c>
      <c r="B495" s="552"/>
      <c r="C495" s="552"/>
      <c r="D495" s="552"/>
      <c r="E495" s="552"/>
      <c r="F495" s="552"/>
      <c r="G495" s="552"/>
      <c r="H495" s="552"/>
      <c r="I495" s="552"/>
      <c r="J495" s="552"/>
      <c r="K495" s="552"/>
      <c r="L495" s="552"/>
      <c r="M495" s="552"/>
      <c r="N495" s="552"/>
      <c r="O495" s="552"/>
      <c r="P495" s="552"/>
      <c r="Q495" s="552"/>
      <c r="R495" s="552"/>
      <c r="S495" s="552"/>
      <c r="T495" s="552"/>
      <c r="U495" s="552"/>
      <c r="V495" s="552"/>
      <c r="W495" s="552"/>
      <c r="X495" s="552"/>
      <c r="Y495" s="552"/>
      <c r="Z495" s="552"/>
      <c r="AA495" s="542"/>
      <c r="AB495" s="542"/>
      <c r="AC495" s="542"/>
    </row>
    <row r="496" spans="1:68" ht="14.25" customHeight="1" x14ac:dyDescent="0.25">
      <c r="A496" s="551" t="s">
        <v>134</v>
      </c>
      <c r="B496" s="552"/>
      <c r="C496" s="552"/>
      <c r="D496" s="552"/>
      <c r="E496" s="552"/>
      <c r="F496" s="552"/>
      <c r="G496" s="552"/>
      <c r="H496" s="552"/>
      <c r="I496" s="552"/>
      <c r="J496" s="552"/>
      <c r="K496" s="552"/>
      <c r="L496" s="552"/>
      <c r="M496" s="552"/>
      <c r="N496" s="552"/>
      <c r="O496" s="552"/>
      <c r="P496" s="552"/>
      <c r="Q496" s="552"/>
      <c r="R496" s="552"/>
      <c r="S496" s="552"/>
      <c r="T496" s="552"/>
      <c r="U496" s="552"/>
      <c r="V496" s="552"/>
      <c r="W496" s="552"/>
      <c r="X496" s="552"/>
      <c r="Y496" s="552"/>
      <c r="Z496" s="552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53">
        <v>4640242180090</v>
      </c>
      <c r="E497" s="554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584" t="s">
        <v>755</v>
      </c>
      <c r="Q497" s="563"/>
      <c r="R497" s="563"/>
      <c r="S497" s="563"/>
      <c r="T497" s="564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5"/>
      <c r="B498" s="552"/>
      <c r="C498" s="552"/>
      <c r="D498" s="552"/>
      <c r="E498" s="552"/>
      <c r="F498" s="552"/>
      <c r="G498" s="552"/>
      <c r="H498" s="552"/>
      <c r="I498" s="552"/>
      <c r="J498" s="552"/>
      <c r="K498" s="552"/>
      <c r="L498" s="552"/>
      <c r="M498" s="552"/>
      <c r="N498" s="552"/>
      <c r="O498" s="556"/>
      <c r="P498" s="571" t="s">
        <v>70</v>
      </c>
      <c r="Q498" s="572"/>
      <c r="R498" s="572"/>
      <c r="S498" s="572"/>
      <c r="T498" s="572"/>
      <c r="U498" s="572"/>
      <c r="V498" s="573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2"/>
      <c r="B499" s="552"/>
      <c r="C499" s="552"/>
      <c r="D499" s="552"/>
      <c r="E499" s="552"/>
      <c r="F499" s="552"/>
      <c r="G499" s="552"/>
      <c r="H499" s="552"/>
      <c r="I499" s="552"/>
      <c r="J499" s="552"/>
      <c r="K499" s="552"/>
      <c r="L499" s="552"/>
      <c r="M499" s="552"/>
      <c r="N499" s="552"/>
      <c r="O499" s="556"/>
      <c r="P499" s="571" t="s">
        <v>70</v>
      </c>
      <c r="Q499" s="572"/>
      <c r="R499" s="572"/>
      <c r="S499" s="572"/>
      <c r="T499" s="572"/>
      <c r="U499" s="572"/>
      <c r="V499" s="573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73"/>
      <c r="B500" s="552"/>
      <c r="C500" s="552"/>
      <c r="D500" s="552"/>
      <c r="E500" s="552"/>
      <c r="F500" s="552"/>
      <c r="G500" s="552"/>
      <c r="H500" s="552"/>
      <c r="I500" s="552"/>
      <c r="J500" s="552"/>
      <c r="K500" s="552"/>
      <c r="L500" s="552"/>
      <c r="M500" s="552"/>
      <c r="N500" s="552"/>
      <c r="O500" s="743"/>
      <c r="P500" s="565" t="s">
        <v>757</v>
      </c>
      <c r="Q500" s="566"/>
      <c r="R500" s="566"/>
      <c r="S500" s="566"/>
      <c r="T500" s="566"/>
      <c r="U500" s="566"/>
      <c r="V500" s="567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1400.1599999999999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1400.1599999999999</v>
      </c>
      <c r="Z500" s="37"/>
      <c r="AA500" s="550"/>
      <c r="AB500" s="550"/>
      <c r="AC500" s="550"/>
    </row>
    <row r="501" spans="1:68" x14ac:dyDescent="0.2">
      <c r="A501" s="552"/>
      <c r="B501" s="552"/>
      <c r="C501" s="552"/>
      <c r="D501" s="552"/>
      <c r="E501" s="552"/>
      <c r="F501" s="552"/>
      <c r="G501" s="552"/>
      <c r="H501" s="552"/>
      <c r="I501" s="552"/>
      <c r="J501" s="552"/>
      <c r="K501" s="552"/>
      <c r="L501" s="552"/>
      <c r="M501" s="552"/>
      <c r="N501" s="552"/>
      <c r="O501" s="743"/>
      <c r="P501" s="565" t="s">
        <v>758</v>
      </c>
      <c r="Q501" s="566"/>
      <c r="R501" s="566"/>
      <c r="S501" s="566"/>
      <c r="T501" s="566"/>
      <c r="U501" s="566"/>
      <c r="V501" s="567"/>
      <c r="W501" s="37" t="s">
        <v>68</v>
      </c>
      <c r="X501" s="549">
        <f>IFERROR(SUM(BM22:BM497),"0")</f>
        <v>1473.624</v>
      </c>
      <c r="Y501" s="549">
        <f>IFERROR(SUM(BN22:BN497),"0")</f>
        <v>1473.624</v>
      </c>
      <c r="Z501" s="37"/>
      <c r="AA501" s="550"/>
      <c r="AB501" s="550"/>
      <c r="AC501" s="550"/>
    </row>
    <row r="502" spans="1:68" x14ac:dyDescent="0.2">
      <c r="A502" s="552"/>
      <c r="B502" s="552"/>
      <c r="C502" s="552"/>
      <c r="D502" s="552"/>
      <c r="E502" s="552"/>
      <c r="F502" s="552"/>
      <c r="G502" s="552"/>
      <c r="H502" s="552"/>
      <c r="I502" s="552"/>
      <c r="J502" s="552"/>
      <c r="K502" s="552"/>
      <c r="L502" s="552"/>
      <c r="M502" s="552"/>
      <c r="N502" s="552"/>
      <c r="O502" s="743"/>
      <c r="P502" s="565" t="s">
        <v>759</v>
      </c>
      <c r="Q502" s="566"/>
      <c r="R502" s="566"/>
      <c r="S502" s="566"/>
      <c r="T502" s="566"/>
      <c r="U502" s="566"/>
      <c r="V502" s="567"/>
      <c r="W502" s="37" t="s">
        <v>760</v>
      </c>
      <c r="X502" s="38">
        <f>ROUNDUP(SUM(BO22:BO497),0)</f>
        <v>3</v>
      </c>
      <c r="Y502" s="38">
        <f>ROUNDUP(SUM(BP22:BP497),0)</f>
        <v>3</v>
      </c>
      <c r="Z502" s="37"/>
      <c r="AA502" s="550"/>
      <c r="AB502" s="550"/>
      <c r="AC502" s="550"/>
    </row>
    <row r="503" spans="1:68" x14ac:dyDescent="0.2">
      <c r="A503" s="552"/>
      <c r="B503" s="552"/>
      <c r="C503" s="552"/>
      <c r="D503" s="552"/>
      <c r="E503" s="552"/>
      <c r="F503" s="552"/>
      <c r="G503" s="552"/>
      <c r="H503" s="552"/>
      <c r="I503" s="552"/>
      <c r="J503" s="552"/>
      <c r="K503" s="552"/>
      <c r="L503" s="552"/>
      <c r="M503" s="552"/>
      <c r="N503" s="552"/>
      <c r="O503" s="743"/>
      <c r="P503" s="565" t="s">
        <v>761</v>
      </c>
      <c r="Q503" s="566"/>
      <c r="R503" s="566"/>
      <c r="S503" s="566"/>
      <c r="T503" s="566"/>
      <c r="U503" s="566"/>
      <c r="V503" s="567"/>
      <c r="W503" s="37" t="s">
        <v>68</v>
      </c>
      <c r="X503" s="549">
        <f>GrossWeightTotal+PalletQtyTotal*25</f>
        <v>1548.624</v>
      </c>
      <c r="Y503" s="549">
        <f>GrossWeightTotalR+PalletQtyTotalR*25</f>
        <v>1548.624</v>
      </c>
      <c r="Z503" s="37"/>
      <c r="AA503" s="550"/>
      <c r="AB503" s="550"/>
      <c r="AC503" s="550"/>
    </row>
    <row r="504" spans="1:68" x14ac:dyDescent="0.2">
      <c r="A504" s="552"/>
      <c r="B504" s="552"/>
      <c r="C504" s="552"/>
      <c r="D504" s="552"/>
      <c r="E504" s="552"/>
      <c r="F504" s="552"/>
      <c r="G504" s="552"/>
      <c r="H504" s="552"/>
      <c r="I504" s="552"/>
      <c r="J504" s="552"/>
      <c r="K504" s="552"/>
      <c r="L504" s="552"/>
      <c r="M504" s="552"/>
      <c r="N504" s="552"/>
      <c r="O504" s="743"/>
      <c r="P504" s="565" t="s">
        <v>762</v>
      </c>
      <c r="Q504" s="566"/>
      <c r="R504" s="566"/>
      <c r="S504" s="566"/>
      <c r="T504" s="566"/>
      <c r="U504" s="566"/>
      <c r="V504" s="567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166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166</v>
      </c>
      <c r="Z504" s="37"/>
      <c r="AA504" s="550"/>
      <c r="AB504" s="550"/>
      <c r="AC504" s="550"/>
    </row>
    <row r="505" spans="1:68" ht="14.25" customHeight="1" x14ac:dyDescent="0.2">
      <c r="A505" s="552"/>
      <c r="B505" s="552"/>
      <c r="C505" s="552"/>
      <c r="D505" s="552"/>
      <c r="E505" s="552"/>
      <c r="F505" s="552"/>
      <c r="G505" s="552"/>
      <c r="H505" s="552"/>
      <c r="I505" s="552"/>
      <c r="J505" s="552"/>
      <c r="K505" s="552"/>
      <c r="L505" s="552"/>
      <c r="M505" s="552"/>
      <c r="N505" s="552"/>
      <c r="O505" s="743"/>
      <c r="P505" s="565" t="s">
        <v>763</v>
      </c>
      <c r="Q505" s="566"/>
      <c r="R505" s="566"/>
      <c r="S505" s="566"/>
      <c r="T505" s="566"/>
      <c r="U505" s="566"/>
      <c r="V505" s="567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2.7957800000000006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9" t="s">
        <v>100</v>
      </c>
      <c r="D507" s="768"/>
      <c r="E507" s="768"/>
      <c r="F507" s="768"/>
      <c r="G507" s="768"/>
      <c r="H507" s="763"/>
      <c r="I507" s="579" t="s">
        <v>252</v>
      </c>
      <c r="J507" s="768"/>
      <c r="K507" s="768"/>
      <c r="L507" s="768"/>
      <c r="M507" s="768"/>
      <c r="N507" s="768"/>
      <c r="O507" s="768"/>
      <c r="P507" s="768"/>
      <c r="Q507" s="768"/>
      <c r="R507" s="768"/>
      <c r="S507" s="763"/>
      <c r="T507" s="579" t="s">
        <v>539</v>
      </c>
      <c r="U507" s="763"/>
      <c r="V507" s="579" t="s">
        <v>595</v>
      </c>
      <c r="W507" s="768"/>
      <c r="X507" s="768"/>
      <c r="Y507" s="763"/>
      <c r="Z507" s="544" t="s">
        <v>651</v>
      </c>
      <c r="AA507" s="579" t="s">
        <v>715</v>
      </c>
      <c r="AB507" s="763"/>
      <c r="AC507" s="52"/>
      <c r="AF507" s="545"/>
    </row>
    <row r="508" spans="1:68" ht="14.25" customHeight="1" thickTop="1" x14ac:dyDescent="0.2">
      <c r="A508" s="665" t="s">
        <v>766</v>
      </c>
      <c r="B508" s="579" t="s">
        <v>62</v>
      </c>
      <c r="C508" s="579" t="s">
        <v>101</v>
      </c>
      <c r="D508" s="579" t="s">
        <v>116</v>
      </c>
      <c r="E508" s="579" t="s">
        <v>171</v>
      </c>
      <c r="F508" s="579" t="s">
        <v>191</v>
      </c>
      <c r="G508" s="579" t="s">
        <v>224</v>
      </c>
      <c r="H508" s="579" t="s">
        <v>100</v>
      </c>
      <c r="I508" s="579" t="s">
        <v>253</v>
      </c>
      <c r="J508" s="579" t="s">
        <v>293</v>
      </c>
      <c r="K508" s="579" t="s">
        <v>353</v>
      </c>
      <c r="L508" s="579" t="s">
        <v>398</v>
      </c>
      <c r="M508" s="579" t="s">
        <v>414</v>
      </c>
      <c r="N508" s="545"/>
      <c r="O508" s="579" t="s">
        <v>428</v>
      </c>
      <c r="P508" s="579" t="s">
        <v>438</v>
      </c>
      <c r="Q508" s="579" t="s">
        <v>445</v>
      </c>
      <c r="R508" s="579" t="s">
        <v>450</v>
      </c>
      <c r="S508" s="579" t="s">
        <v>529</v>
      </c>
      <c r="T508" s="579" t="s">
        <v>540</v>
      </c>
      <c r="U508" s="579" t="s">
        <v>575</v>
      </c>
      <c r="V508" s="579" t="s">
        <v>596</v>
      </c>
      <c r="W508" s="579" t="s">
        <v>628</v>
      </c>
      <c r="X508" s="579" t="s">
        <v>643</v>
      </c>
      <c r="Y508" s="579" t="s">
        <v>647</v>
      </c>
      <c r="Z508" s="579" t="s">
        <v>651</v>
      </c>
      <c r="AA508" s="579" t="s">
        <v>715</v>
      </c>
      <c r="AB508" s="579" t="s">
        <v>752</v>
      </c>
      <c r="AC508" s="52"/>
      <c r="AF508" s="545"/>
    </row>
    <row r="509" spans="1:68" ht="13.5" customHeight="1" thickBot="1" x14ac:dyDescent="0.25">
      <c r="A509" s="666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45"/>
      <c r="O509" s="580"/>
      <c r="P509" s="580"/>
      <c r="Q509" s="580"/>
      <c r="R509" s="580"/>
      <c r="S509" s="580"/>
      <c r="T509" s="580"/>
      <c r="U509" s="580"/>
      <c r="V509" s="580"/>
      <c r="W509" s="580"/>
      <c r="X509" s="580"/>
      <c r="Y509" s="580"/>
      <c r="Z509" s="580"/>
      <c r="AA509" s="580"/>
      <c r="AB509" s="580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86.4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148.80000000000001</v>
      </c>
      <c r="E510" s="46">
        <f>IFERROR(Y87*1,"0")+IFERROR(Y88*1,"0")+IFERROR(Y89*1,"0")+IFERROR(Y93*1,"0")+IFERROR(Y94*1,"0")+IFERROR(Y95*1,"0")+IFERROR(Y96*1,"0")</f>
        <v>64.8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151.19999999999999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129.6</v>
      </c>
      <c r="S510" s="46">
        <f>IFERROR(Y335*1,"0")+IFERROR(Y336*1,"0")+IFERROR(Y337*1,"0")</f>
        <v>64.8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312</v>
      </c>
      <c r="U510" s="46">
        <f>IFERROR(Y368*1,"0")+IFERROR(Y369*1,"0")+IFERROR(Y370*1,"0")+IFERROR(Y374*1,"0")+IFERROR(Y378*1,"0")+IFERROR(Y379*1,"0")+IFERROR(Y383*1,"0")</f>
        <v>273.60000000000002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168.96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P110:T110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P463:T463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2025-09-18T06:17:39Z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