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1BA25B-78DB-471D-A5D5-2BD5E280C5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AB510" i="1" s="1"/>
  <c r="X494" i="1"/>
  <c r="X493" i="1"/>
  <c r="BO492" i="1"/>
  <c r="BM492" i="1"/>
  <c r="Y492" i="1"/>
  <c r="BP492" i="1" s="1"/>
  <c r="P492" i="1"/>
  <c r="BO491" i="1"/>
  <c r="BM491" i="1"/>
  <c r="Y491" i="1"/>
  <c r="Y494" i="1" s="1"/>
  <c r="P491" i="1"/>
  <c r="X489" i="1"/>
  <c r="X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BP402" i="1" s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O293" i="1"/>
  <c r="BM293" i="1"/>
  <c r="Y293" i="1"/>
  <c r="BP293" i="1" s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0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0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8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N206" i="1"/>
  <c r="BM206" i="1"/>
  <c r="Z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30" i="1"/>
  <c r="X129" i="1"/>
  <c r="BO128" i="1"/>
  <c r="BM128" i="1"/>
  <c r="Y128" i="1"/>
  <c r="BP128" i="1" s="1"/>
  <c r="P128" i="1"/>
  <c r="BO127" i="1"/>
  <c r="BM127" i="1"/>
  <c r="Y127" i="1"/>
  <c r="G510" i="1" s="1"/>
  <c r="P127" i="1"/>
  <c r="X124" i="1"/>
  <c r="X123" i="1"/>
  <c r="BO122" i="1"/>
  <c r="BM122" i="1"/>
  <c r="Y122" i="1"/>
  <c r="Y124" i="1" s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7" i="1" s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2" i="1" s="1"/>
  <c r="BM22" i="1"/>
  <c r="Y22" i="1"/>
  <c r="B510" i="1" s="1"/>
  <c r="P22" i="1"/>
  <c r="H10" i="1"/>
  <c r="A9" i="1"/>
  <c r="A10" i="1" s="1"/>
  <c r="D7" i="1"/>
  <c r="Q6" i="1"/>
  <c r="P2" i="1"/>
  <c r="Z29" i="1" l="1"/>
  <c r="BN29" i="1"/>
  <c r="Z47" i="1"/>
  <c r="Z48" i="1" s="1"/>
  <c r="BN47" i="1"/>
  <c r="BP47" i="1"/>
  <c r="Y48" i="1"/>
  <c r="Z52" i="1"/>
  <c r="BN52" i="1"/>
  <c r="Y59" i="1"/>
  <c r="Z68" i="1"/>
  <c r="BN68" i="1"/>
  <c r="Y79" i="1"/>
  <c r="Z87" i="1"/>
  <c r="BN87" i="1"/>
  <c r="Y90" i="1"/>
  <c r="Z96" i="1"/>
  <c r="BN96" i="1"/>
  <c r="Z115" i="1"/>
  <c r="BN115" i="1"/>
  <c r="Z132" i="1"/>
  <c r="BN132" i="1"/>
  <c r="Y135" i="1"/>
  <c r="Z156" i="1"/>
  <c r="Z157" i="1" s="1"/>
  <c r="BN156" i="1"/>
  <c r="BP156" i="1"/>
  <c r="Z160" i="1"/>
  <c r="BN160" i="1"/>
  <c r="Z168" i="1"/>
  <c r="BN168" i="1"/>
  <c r="Z189" i="1"/>
  <c r="BN189" i="1"/>
  <c r="Y202" i="1"/>
  <c r="Z199" i="1"/>
  <c r="BN199" i="1"/>
  <c r="Y213" i="1"/>
  <c r="Z217" i="1"/>
  <c r="BN217" i="1"/>
  <c r="Z251" i="1"/>
  <c r="BN251" i="1"/>
  <c r="Z270" i="1"/>
  <c r="BN270" i="1"/>
  <c r="Z297" i="1"/>
  <c r="BN297" i="1"/>
  <c r="Z309" i="1"/>
  <c r="BN309" i="1"/>
  <c r="Z323" i="1"/>
  <c r="BN323" i="1"/>
  <c r="Z346" i="1"/>
  <c r="BN346" i="1"/>
  <c r="Z392" i="1"/>
  <c r="BN392" i="1"/>
  <c r="Z402" i="1"/>
  <c r="BN402" i="1"/>
  <c r="Z446" i="1"/>
  <c r="BN446" i="1"/>
  <c r="Z462" i="1"/>
  <c r="BN462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2" i="1"/>
  <c r="BN442" i="1"/>
  <c r="Z442" i="1"/>
  <c r="BP456" i="1"/>
  <c r="BN456" i="1"/>
  <c r="Z456" i="1"/>
  <c r="BP476" i="1"/>
  <c r="BN476" i="1"/>
  <c r="Z476" i="1"/>
  <c r="Y489" i="1"/>
  <c r="Y488" i="1"/>
  <c r="BP487" i="1"/>
  <c r="BN487" i="1"/>
  <c r="Z487" i="1"/>
  <c r="Z488" i="1" s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Y71" i="1"/>
  <c r="Z74" i="1"/>
  <c r="BN74" i="1"/>
  <c r="Z82" i="1"/>
  <c r="BN82" i="1"/>
  <c r="Z89" i="1"/>
  <c r="BN89" i="1"/>
  <c r="Z94" i="1"/>
  <c r="BN94" i="1"/>
  <c r="Z101" i="1"/>
  <c r="BN101" i="1"/>
  <c r="Y106" i="1"/>
  <c r="Z109" i="1"/>
  <c r="BN109" i="1"/>
  <c r="Y118" i="1"/>
  <c r="Z117" i="1"/>
  <c r="BN117" i="1"/>
  <c r="Y123" i="1"/>
  <c r="Z128" i="1"/>
  <c r="BN128" i="1"/>
  <c r="Y134" i="1"/>
  <c r="Z138" i="1"/>
  <c r="BN138" i="1"/>
  <c r="Y152" i="1"/>
  <c r="Z150" i="1"/>
  <c r="BN150" i="1"/>
  <c r="Y169" i="1"/>
  <c r="Z162" i="1"/>
  <c r="BN162" i="1"/>
  <c r="Z166" i="1"/>
  <c r="BN166" i="1"/>
  <c r="Z172" i="1"/>
  <c r="BN172" i="1"/>
  <c r="BP172" i="1"/>
  <c r="Y175" i="1"/>
  <c r="Z178" i="1"/>
  <c r="Z179" i="1" s="1"/>
  <c r="BN178" i="1"/>
  <c r="BP178" i="1"/>
  <c r="Y179" i="1"/>
  <c r="Z183" i="1"/>
  <c r="BN183" i="1"/>
  <c r="Y186" i="1"/>
  <c r="Z193" i="1"/>
  <c r="BN193" i="1"/>
  <c r="BP193" i="1"/>
  <c r="Z197" i="1"/>
  <c r="BN197" i="1"/>
  <c r="Z204" i="1"/>
  <c r="BN204" i="1"/>
  <c r="BP204" i="1"/>
  <c r="Z211" i="1"/>
  <c r="BN211" i="1"/>
  <c r="Z222" i="1"/>
  <c r="BN222" i="1"/>
  <c r="Z229" i="1"/>
  <c r="BN229" i="1"/>
  <c r="Z230" i="1"/>
  <c r="BN230" i="1"/>
  <c r="Z246" i="1"/>
  <c r="BN246" i="1"/>
  <c r="Z253" i="1"/>
  <c r="BN253" i="1"/>
  <c r="Z268" i="1"/>
  <c r="Z271" i="1" s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Y305" i="1"/>
  <c r="Z299" i="1"/>
  <c r="BN299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BP368" i="1"/>
  <c r="BN368" i="1"/>
  <c r="Z368" i="1"/>
  <c r="BP394" i="1"/>
  <c r="BN394" i="1"/>
  <c r="Z394" i="1"/>
  <c r="BP413" i="1"/>
  <c r="BN413" i="1"/>
  <c r="Z413" i="1"/>
  <c r="BP435" i="1"/>
  <c r="BN435" i="1"/>
  <c r="Z435" i="1"/>
  <c r="BP448" i="1"/>
  <c r="BN448" i="1"/>
  <c r="Z448" i="1"/>
  <c r="Y458" i="1"/>
  <c r="BP452" i="1"/>
  <c r="BN452" i="1"/>
  <c r="Z452" i="1"/>
  <c r="BP470" i="1"/>
  <c r="BN470" i="1"/>
  <c r="Z470" i="1"/>
  <c r="BP477" i="1"/>
  <c r="BN477" i="1"/>
  <c r="Z477" i="1"/>
  <c r="Y404" i="1"/>
  <c r="Y450" i="1"/>
  <c r="Y449" i="1"/>
  <c r="F9" i="1"/>
  <c r="J9" i="1"/>
  <c r="F10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Y33" i="1"/>
  <c r="C510" i="1"/>
  <c r="Z42" i="1"/>
  <c r="BN42" i="1"/>
  <c r="BP42" i="1"/>
  <c r="Y45" i="1"/>
  <c r="D510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0" i="1"/>
  <c r="Z88" i="1"/>
  <c r="Z90" i="1" s="1"/>
  <c r="BN88" i="1"/>
  <c r="BP88" i="1"/>
  <c r="Y91" i="1"/>
  <c r="Z93" i="1"/>
  <c r="BN93" i="1"/>
  <c r="BP93" i="1"/>
  <c r="Z95" i="1"/>
  <c r="BN95" i="1"/>
  <c r="Y98" i="1"/>
  <c r="F510" i="1"/>
  <c r="Z102" i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BN127" i="1"/>
  <c r="BP127" i="1"/>
  <c r="Y130" i="1"/>
  <c r="Z133" i="1"/>
  <c r="BN133" i="1"/>
  <c r="BP133" i="1"/>
  <c r="Z137" i="1"/>
  <c r="Z139" i="1" s="1"/>
  <c r="BN137" i="1"/>
  <c r="BP137" i="1"/>
  <c r="Y140" i="1"/>
  <c r="H510" i="1"/>
  <c r="Y146" i="1"/>
  <c r="Z149" i="1"/>
  <c r="Z151" i="1" s="1"/>
  <c r="BN149" i="1"/>
  <c r="BP149" i="1"/>
  <c r="I510" i="1"/>
  <c r="Y158" i="1"/>
  <c r="Z161" i="1"/>
  <c r="BN161" i="1"/>
  <c r="Z163" i="1"/>
  <c r="BN163" i="1"/>
  <c r="Z165" i="1"/>
  <c r="BN165" i="1"/>
  <c r="Z167" i="1"/>
  <c r="BN167" i="1"/>
  <c r="Y170" i="1"/>
  <c r="Z173" i="1"/>
  <c r="Z175" i="1" s="1"/>
  <c r="BN173" i="1"/>
  <c r="BP173" i="1"/>
  <c r="J510" i="1"/>
  <c r="Z184" i="1"/>
  <c r="Z185" i="1" s="1"/>
  <c r="BN184" i="1"/>
  <c r="BP184" i="1"/>
  <c r="Y185" i="1"/>
  <c r="Z188" i="1"/>
  <c r="Z190" i="1" s="1"/>
  <c r="BN188" i="1"/>
  <c r="BP188" i="1"/>
  <c r="Y191" i="1"/>
  <c r="Z194" i="1"/>
  <c r="BN194" i="1"/>
  <c r="Z196" i="1"/>
  <c r="BN196" i="1"/>
  <c r="Z198" i="1"/>
  <c r="BN198" i="1"/>
  <c r="Z200" i="1"/>
  <c r="BN200" i="1"/>
  <c r="Y201" i="1"/>
  <c r="BP210" i="1"/>
  <c r="BN210" i="1"/>
  <c r="Z210" i="1"/>
  <c r="BP223" i="1"/>
  <c r="BN223" i="1"/>
  <c r="Z223" i="1"/>
  <c r="Y231" i="1"/>
  <c r="H9" i="1"/>
  <c r="Y24" i="1"/>
  <c r="Y129" i="1"/>
  <c r="Z205" i="1"/>
  <c r="BN205" i="1"/>
  <c r="Z207" i="1"/>
  <c r="BN207" i="1"/>
  <c r="BP208" i="1"/>
  <c r="BN208" i="1"/>
  <c r="Z208" i="1"/>
  <c r="BP212" i="1"/>
  <c r="BN212" i="1"/>
  <c r="Z212" i="1"/>
  <c r="Y214" i="1"/>
  <c r="Y219" i="1"/>
  <c r="BP216" i="1"/>
  <c r="BN216" i="1"/>
  <c r="Z216" i="1"/>
  <c r="Y240" i="1"/>
  <c r="Y247" i="1"/>
  <c r="Y257" i="1"/>
  <c r="M510" i="1"/>
  <c r="Y265" i="1"/>
  <c r="BP260" i="1"/>
  <c r="BN260" i="1"/>
  <c r="Z260" i="1"/>
  <c r="Y264" i="1"/>
  <c r="BP269" i="1"/>
  <c r="BN269" i="1"/>
  <c r="Z269" i="1"/>
  <c r="BP292" i="1"/>
  <c r="BN292" i="1"/>
  <c r="Z292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34" i="1"/>
  <c r="BN434" i="1"/>
  <c r="Z434" i="1"/>
  <c r="BP438" i="1"/>
  <c r="BN438" i="1"/>
  <c r="Z438" i="1"/>
  <c r="BP441" i="1"/>
  <c r="BN441" i="1"/>
  <c r="Z441" i="1"/>
  <c r="K510" i="1"/>
  <c r="Z225" i="1"/>
  <c r="BN225" i="1"/>
  <c r="Z226" i="1"/>
  <c r="BN226" i="1"/>
  <c r="Z228" i="1"/>
  <c r="BN228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L510" i="1"/>
  <c r="Y256" i="1"/>
  <c r="Z252" i="1"/>
  <c r="BN252" i="1"/>
  <c r="Z254" i="1"/>
  <c r="BN254" i="1"/>
  <c r="BP255" i="1"/>
  <c r="BN255" i="1"/>
  <c r="BP261" i="1"/>
  <c r="BN261" i="1"/>
  <c r="Z261" i="1"/>
  <c r="Y271" i="1"/>
  <c r="BP290" i="1"/>
  <c r="BN290" i="1"/>
  <c r="Z290" i="1"/>
  <c r="Z294" i="1" s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18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Y339" i="1"/>
  <c r="T510" i="1"/>
  <c r="Y350" i="1"/>
  <c r="BP343" i="1"/>
  <c r="BN343" i="1"/>
  <c r="Z343" i="1"/>
  <c r="Z350" i="1" s="1"/>
  <c r="BP347" i="1"/>
  <c r="BN347" i="1"/>
  <c r="Z347" i="1"/>
  <c r="Y355" i="1"/>
  <c r="BP359" i="1"/>
  <c r="BN359" i="1"/>
  <c r="Z359" i="1"/>
  <c r="Y361" i="1"/>
  <c r="BP369" i="1"/>
  <c r="BN369" i="1"/>
  <c r="Z369" i="1"/>
  <c r="Y380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W510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O510" i="1"/>
  <c r="Y272" i="1"/>
  <c r="Y277" i="1"/>
  <c r="Y286" i="1"/>
  <c r="R510" i="1"/>
  <c r="Y295" i="1"/>
  <c r="U510" i="1"/>
  <c r="Y372" i="1"/>
  <c r="Y422" i="1"/>
  <c r="Y427" i="1"/>
  <c r="Z510" i="1"/>
  <c r="Y444" i="1"/>
  <c r="BP433" i="1"/>
  <c r="BN433" i="1"/>
  <c r="Z433" i="1"/>
  <c r="BP436" i="1"/>
  <c r="BN436" i="1"/>
  <c r="Z436" i="1"/>
  <c r="BP439" i="1"/>
  <c r="BN439" i="1"/>
  <c r="Z439" i="1"/>
  <c r="Y443" i="1"/>
  <c r="Z449" i="1"/>
  <c r="BP447" i="1"/>
  <c r="BN447" i="1"/>
  <c r="Z447" i="1"/>
  <c r="BP455" i="1"/>
  <c r="BN455" i="1"/>
  <c r="Z455" i="1"/>
  <c r="BP463" i="1"/>
  <c r="BN463" i="1"/>
  <c r="Z463" i="1"/>
  <c r="Y465" i="1"/>
  <c r="AA510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Y484" i="1"/>
  <c r="Z492" i="1"/>
  <c r="BN492" i="1"/>
  <c r="Y493" i="1"/>
  <c r="Y499" i="1"/>
  <c r="Z491" i="1"/>
  <c r="Z493" i="1" s="1"/>
  <c r="BN491" i="1"/>
  <c r="BP491" i="1"/>
  <c r="Z497" i="1"/>
  <c r="Z498" i="1" s="1"/>
  <c r="BN497" i="1"/>
  <c r="BP497" i="1"/>
  <c r="Y498" i="1"/>
  <c r="Z464" i="1" l="1"/>
  <c r="Z479" i="1"/>
  <c r="Z416" i="1"/>
  <c r="Z371" i="1"/>
  <c r="Z360" i="1"/>
  <c r="Z331" i="1"/>
  <c r="Z218" i="1"/>
  <c r="Z134" i="1"/>
  <c r="Z129" i="1"/>
  <c r="Z97" i="1"/>
  <c r="Z44" i="1"/>
  <c r="Z443" i="1"/>
  <c r="Z256" i="1"/>
  <c r="Z213" i="1"/>
  <c r="Z169" i="1"/>
  <c r="Z458" i="1"/>
  <c r="Z312" i="1"/>
  <c r="Z231" i="1"/>
  <c r="Z201" i="1"/>
  <c r="Z105" i="1"/>
  <c r="Z58" i="1"/>
  <c r="Z338" i="1"/>
  <c r="Y502" i="1"/>
  <c r="Z473" i="1"/>
  <c r="Z325" i="1"/>
  <c r="Z247" i="1"/>
  <c r="Z399" i="1"/>
  <c r="Z264" i="1"/>
  <c r="Y500" i="1"/>
  <c r="Z118" i="1"/>
  <c r="Z111" i="1"/>
  <c r="Z78" i="1"/>
  <c r="Z70" i="1"/>
  <c r="Z64" i="1"/>
  <c r="Z32" i="1"/>
  <c r="Y504" i="1"/>
  <c r="Y501" i="1"/>
  <c r="Y503" i="1" s="1"/>
  <c r="Z505" i="1" l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<sst xmlns="http://schemas.openxmlformats.org/spreadsheetml/2006/main" count="2204" uniqueCount="805">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</sst>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8" t="s">
        <v>0</v>
      </c>
      <c r="E1" s="604"/>
      <c r="F1" s="604"/>
      <c r="G1" s="12" t="s">
        <v>1</v>
      </c>
      <c r="H1" s="798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849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69" t="s">
        <v>8</v>
      </c>
      <c r="B5" s="571"/>
      <c r="C5" s="572"/>
      <c r="D5" s="670"/>
      <c r="E5" s="672"/>
      <c r="F5" s="618" t="s">
        <v>9</v>
      </c>
      <c r="G5" s="572"/>
      <c r="H5" s="670" t="s">
        <v>804</v>
      </c>
      <c r="I5" s="671"/>
      <c r="J5" s="671"/>
      <c r="K5" s="671"/>
      <c r="L5" s="671"/>
      <c r="M5" s="672"/>
      <c r="N5" s="58"/>
      <c r="P5" s="24" t="s">
        <v>10</v>
      </c>
      <c r="Q5" s="599">
        <v>45920</v>
      </c>
      <c r="R5" s="600"/>
      <c r="T5" s="737" t="s">
        <v>11</v>
      </c>
      <c r="U5" s="738"/>
      <c r="V5" s="740" t="s">
        <v>12</v>
      </c>
      <c r="W5" s="600"/>
      <c r="AB5" s="51"/>
      <c r="AC5" s="51"/>
      <c r="AD5" s="51"/>
      <c r="AE5" s="51"/>
    </row>
    <row r="6" spans="1:32" s="541" customFormat="1" ht="24" customHeight="1" x14ac:dyDescent="0.2">
      <c r="A6" s="769" t="s">
        <v>13</v>
      </c>
      <c r="B6" s="571"/>
      <c r="C6" s="572"/>
      <c r="D6" s="675" t="s">
        <v>784</v>
      </c>
      <c r="E6" s="676"/>
      <c r="F6" s="676"/>
      <c r="G6" s="676"/>
      <c r="H6" s="676"/>
      <c r="I6" s="676"/>
      <c r="J6" s="676"/>
      <c r="K6" s="676"/>
      <c r="L6" s="676"/>
      <c r="M6" s="600"/>
      <c r="N6" s="59"/>
      <c r="P6" s="24" t="s">
        <v>15</v>
      </c>
      <c r="Q6" s="603" t="str">
        <f>IF(Q5=0," ",CHOOSE(WEEKDAY(Q5,2),"Понедельник","Вторник","Среда","Четверг","Пятница","Суббота","Воскресенье"))</f>
        <v>Суббота</v>
      </c>
      <c r="R6" s="564"/>
      <c r="T6" s="748" t="s">
        <v>16</v>
      </c>
      <c r="U6" s="738"/>
      <c r="V6" s="678" t="s">
        <v>17</v>
      </c>
      <c r="W6" s="679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2" t="str">
        <f>IFERROR(VLOOKUP(DeliveryAddress,Table,3,0),1)</f>
        <v>6</v>
      </c>
      <c r="E7" s="813"/>
      <c r="F7" s="813"/>
      <c r="G7" s="813"/>
      <c r="H7" s="813"/>
      <c r="I7" s="813"/>
      <c r="J7" s="813"/>
      <c r="K7" s="813"/>
      <c r="L7" s="813"/>
      <c r="M7" s="743"/>
      <c r="N7" s="60"/>
      <c r="P7" s="24"/>
      <c r="Q7" s="42"/>
      <c r="R7" s="42"/>
      <c r="T7" s="556"/>
      <c r="U7" s="738"/>
      <c r="V7" s="680"/>
      <c r="W7" s="681"/>
      <c r="AB7" s="51"/>
      <c r="AC7" s="51"/>
      <c r="AD7" s="51"/>
      <c r="AE7" s="51"/>
    </row>
    <row r="8" spans="1:32" s="541" customFormat="1" ht="25.5" customHeight="1" x14ac:dyDescent="0.2">
      <c r="A8" s="605" t="s">
        <v>18</v>
      </c>
      <c r="B8" s="566"/>
      <c r="C8" s="567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42">
        <v>0.54166666666666663</v>
      </c>
      <c r="R8" s="743"/>
      <c r="T8" s="556"/>
      <c r="U8" s="738"/>
      <c r="V8" s="680"/>
      <c r="W8" s="681"/>
      <c r="AB8" s="51"/>
      <c r="AC8" s="51"/>
      <c r="AD8" s="51"/>
      <c r="AE8" s="51"/>
    </row>
    <row r="9" spans="1:32" s="541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40"/>
      <c r="E9" s="641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20</v>
      </c>
      <c r="Q9" s="785"/>
      <c r="R9" s="623"/>
      <c r="T9" s="556"/>
      <c r="U9" s="738"/>
      <c r="V9" s="682"/>
      <c r="W9" s="68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40"/>
      <c r="E10" s="641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686" t="str">
        <f>IFERROR(VLOOKUP($D$10,Proxy,2,FALSE),"")</f>
        <v/>
      </c>
      <c r="I10" s="556"/>
      <c r="J10" s="556"/>
      <c r="K10" s="556"/>
      <c r="L10" s="556"/>
      <c r="M10" s="556"/>
      <c r="N10" s="540"/>
      <c r="P10" s="26" t="s">
        <v>21</v>
      </c>
      <c r="Q10" s="749"/>
      <c r="R10" s="750"/>
      <c r="U10" s="24" t="s">
        <v>22</v>
      </c>
      <c r="V10" s="841" t="s">
        <v>23</v>
      </c>
      <c r="W10" s="679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6"/>
      <c r="R11" s="600"/>
      <c r="U11" s="24" t="s">
        <v>26</v>
      </c>
      <c r="V11" s="622" t="s">
        <v>27</v>
      </c>
      <c r="W11" s="62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28</v>
      </c>
      <c r="B12" s="571"/>
      <c r="C12" s="571"/>
      <c r="D12" s="571"/>
      <c r="E12" s="571"/>
      <c r="F12" s="571"/>
      <c r="G12" s="571"/>
      <c r="H12" s="571"/>
      <c r="I12" s="571"/>
      <c r="J12" s="571"/>
      <c r="K12" s="571"/>
      <c r="L12" s="571"/>
      <c r="M12" s="572"/>
      <c r="N12" s="62"/>
      <c r="P12" s="24" t="s">
        <v>29</v>
      </c>
      <c r="Q12" s="742"/>
      <c r="R12" s="743"/>
      <c r="S12" s="23"/>
      <c r="U12" s="24"/>
      <c r="V12" s="604"/>
      <c r="W12" s="556"/>
      <c r="AB12" s="51"/>
      <c r="AC12" s="51"/>
      <c r="AD12" s="51"/>
      <c r="AE12" s="51"/>
    </row>
    <row r="13" spans="1:32" s="541" customFormat="1" ht="23.25" customHeight="1" x14ac:dyDescent="0.2">
      <c r="A13" s="707" t="s">
        <v>30</v>
      </c>
      <c r="B13" s="571"/>
      <c r="C13" s="571"/>
      <c r="D13" s="571"/>
      <c r="E13" s="571"/>
      <c r="F13" s="571"/>
      <c r="G13" s="571"/>
      <c r="H13" s="571"/>
      <c r="I13" s="571"/>
      <c r="J13" s="571"/>
      <c r="K13" s="571"/>
      <c r="L13" s="571"/>
      <c r="M13" s="572"/>
      <c r="N13" s="62"/>
      <c r="O13" s="26"/>
      <c r="P13" s="26" t="s">
        <v>31</v>
      </c>
      <c r="Q13" s="622"/>
      <c r="R13" s="6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32</v>
      </c>
      <c r="B14" s="571"/>
      <c r="C14" s="571"/>
      <c r="D14" s="571"/>
      <c r="E14" s="571"/>
      <c r="F14" s="571"/>
      <c r="G14" s="571"/>
      <c r="H14" s="571"/>
      <c r="I14" s="571"/>
      <c r="J14" s="571"/>
      <c r="K14" s="571"/>
      <c r="L14" s="571"/>
      <c r="M14" s="5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08" t="s">
        <v>33</v>
      </c>
      <c r="B15" s="571"/>
      <c r="C15" s="571"/>
      <c r="D15" s="571"/>
      <c r="E15" s="571"/>
      <c r="F15" s="571"/>
      <c r="G15" s="571"/>
      <c r="H15" s="571"/>
      <c r="I15" s="571"/>
      <c r="J15" s="571"/>
      <c r="K15" s="571"/>
      <c r="L15" s="571"/>
      <c r="M15" s="572"/>
      <c r="N15" s="63"/>
      <c r="P15" s="790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35</v>
      </c>
      <c r="B17" s="551" t="s">
        <v>36</v>
      </c>
      <c r="C17" s="772" t="s">
        <v>37</v>
      </c>
      <c r="D17" s="551" t="s">
        <v>38</v>
      </c>
      <c r="E17" s="552"/>
      <c r="F17" s="551" t="s">
        <v>39</v>
      </c>
      <c r="G17" s="551" t="s">
        <v>40</v>
      </c>
      <c r="H17" s="551" t="s">
        <v>41</v>
      </c>
      <c r="I17" s="551" t="s">
        <v>42</v>
      </c>
      <c r="J17" s="551" t="s">
        <v>43</v>
      </c>
      <c r="K17" s="551" t="s">
        <v>44</v>
      </c>
      <c r="L17" s="551" t="s">
        <v>45</v>
      </c>
      <c r="M17" s="551" t="s">
        <v>46</v>
      </c>
      <c r="N17" s="551" t="s">
        <v>47</v>
      </c>
      <c r="O17" s="551" t="s">
        <v>48</v>
      </c>
      <c r="P17" s="551" t="s">
        <v>49</v>
      </c>
      <c r="Q17" s="801"/>
      <c r="R17" s="801"/>
      <c r="S17" s="801"/>
      <c r="T17" s="552"/>
      <c r="U17" s="578" t="s">
        <v>50</v>
      </c>
      <c r="V17" s="572"/>
      <c r="W17" s="551" t="s">
        <v>51</v>
      </c>
      <c r="X17" s="551" t="s">
        <v>52</v>
      </c>
      <c r="Y17" s="576" t="s">
        <v>53</v>
      </c>
      <c r="Z17" s="696" t="s">
        <v>54</v>
      </c>
      <c r="AA17" s="612" t="s">
        <v>55</v>
      </c>
      <c r="AB17" s="612" t="s">
        <v>56</v>
      </c>
      <c r="AC17" s="612" t="s">
        <v>57</v>
      </c>
      <c r="AD17" s="612" t="s">
        <v>58</v>
      </c>
      <c r="AE17" s="613"/>
      <c r="AF17" s="614"/>
      <c r="AG17" s="66"/>
      <c r="BD17" s="65" t="s">
        <v>59</v>
      </c>
    </row>
    <row r="18" spans="1:68" ht="14.25" customHeight="1" x14ac:dyDescent="0.2">
      <c r="A18" s="559"/>
      <c r="B18" s="559"/>
      <c r="C18" s="559"/>
      <c r="D18" s="553"/>
      <c r="E18" s="554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3"/>
      <c r="Q18" s="802"/>
      <c r="R18" s="802"/>
      <c r="S18" s="802"/>
      <c r="T18" s="554"/>
      <c r="U18" s="67" t="s">
        <v>60</v>
      </c>
      <c r="V18" s="67" t="s">
        <v>61</v>
      </c>
      <c r="W18" s="559"/>
      <c r="X18" s="559"/>
      <c r="Y18" s="577"/>
      <c r="Z18" s="697"/>
      <c r="AA18" s="662"/>
      <c r="AB18" s="662"/>
      <c r="AC18" s="662"/>
      <c r="AD18" s="615"/>
      <c r="AE18" s="616"/>
      <c r="AF18" s="617"/>
      <c r="AG18" s="66"/>
      <c r="BD18" s="65"/>
    </row>
    <row r="19" spans="1:68" ht="27.75" hidden="1" customHeight="1" x14ac:dyDescent="0.2">
      <c r="A19" s="579" t="s">
        <v>62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48"/>
      <c r="AB19" s="48"/>
      <c r="AC19" s="48"/>
    </row>
    <row r="20" spans="1:68" ht="16.5" hidden="1" customHeight="1" x14ac:dyDescent="0.25">
      <c r="A20" s="584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2"/>
      <c r="AB20" s="542"/>
      <c r="AC20" s="542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3">
        <v>4680115886643</v>
      </c>
      <c r="E22" s="56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7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8"/>
      <c r="P23" s="565" t="s">
        <v>70</v>
      </c>
      <c r="Q23" s="566"/>
      <c r="R23" s="566"/>
      <c r="S23" s="566"/>
      <c r="T23" s="566"/>
      <c r="U23" s="566"/>
      <c r="V23" s="567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8"/>
      <c r="P24" s="565" t="s">
        <v>70</v>
      </c>
      <c r="Q24" s="566"/>
      <c r="R24" s="566"/>
      <c r="S24" s="566"/>
      <c r="T24" s="566"/>
      <c r="U24" s="566"/>
      <c r="V24" s="567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3">
        <v>4680115885912</v>
      </c>
      <c r="E26" s="56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3">
        <v>4607091388237</v>
      </c>
      <c r="E27" s="56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3">
        <v>4680115886230</v>
      </c>
      <c r="E28" s="564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3">
        <v>4680115886247</v>
      </c>
      <c r="E29" s="564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3">
        <v>4680115885905</v>
      </c>
      <c r="E30" s="564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3">
        <v>4607091388244</v>
      </c>
      <c r="E31" s="564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7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8"/>
      <c r="P32" s="565" t="s">
        <v>70</v>
      </c>
      <c r="Q32" s="566"/>
      <c r="R32" s="566"/>
      <c r="S32" s="566"/>
      <c r="T32" s="566"/>
      <c r="U32" s="566"/>
      <c r="V32" s="567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8"/>
      <c r="P33" s="565" t="s">
        <v>70</v>
      </c>
      <c r="Q33" s="566"/>
      <c r="R33" s="566"/>
      <c r="S33" s="566"/>
      <c r="T33" s="566"/>
      <c r="U33" s="566"/>
      <c r="V33" s="567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55" t="s">
        <v>94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3">
        <v>4607091388503</v>
      </c>
      <c r="E35" s="564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7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8"/>
      <c r="P36" s="565" t="s">
        <v>70</v>
      </c>
      <c r="Q36" s="566"/>
      <c r="R36" s="566"/>
      <c r="S36" s="566"/>
      <c r="T36" s="566"/>
      <c r="U36" s="566"/>
      <c r="V36" s="567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8"/>
      <c r="P37" s="565" t="s">
        <v>70</v>
      </c>
      <c r="Q37" s="566"/>
      <c r="R37" s="566"/>
      <c r="S37" s="566"/>
      <c r="T37" s="566"/>
      <c r="U37" s="566"/>
      <c r="V37" s="567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579" t="s">
        <v>100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48"/>
      <c r="AB38" s="48"/>
      <c r="AC38" s="48"/>
    </row>
    <row r="39" spans="1:68" ht="16.5" hidden="1" customHeight="1" x14ac:dyDescent="0.25">
      <c r="A39" s="584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2"/>
      <c r="AB39" s="542"/>
      <c r="AC39" s="542"/>
    </row>
    <row r="40" spans="1:68" ht="14.25" hidden="1" customHeight="1" x14ac:dyDescent="0.25">
      <c r="A40" s="555" t="s">
        <v>102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3">
        <v>4607091385670</v>
      </c>
      <c r="E41" s="564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7">
        <v>86.4</v>
      </c>
      <c r="Y41" s="54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89.88</v>
      </c>
      <c r="BN41" s="64">
        <f>IFERROR(Y41*I41/H41,"0")</f>
        <v>89.88</v>
      </c>
      <c r="BO41" s="64">
        <f>IFERROR(1/J41*(X41/H41),"0")</f>
        <v>0.125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3">
        <v>4607091385687</v>
      </c>
      <c r="E42" s="564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3">
        <v>4680115882539</v>
      </c>
      <c r="E43" s="564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8"/>
      <c r="P44" s="565" t="s">
        <v>70</v>
      </c>
      <c r="Q44" s="566"/>
      <c r="R44" s="566"/>
      <c r="S44" s="566"/>
      <c r="T44" s="566"/>
      <c r="U44" s="566"/>
      <c r="V44" s="567"/>
      <c r="W44" s="37" t="s">
        <v>71</v>
      </c>
      <c r="X44" s="549">
        <f>IFERROR(X41/H41,"0")+IFERROR(X42/H42,"0")+IFERROR(X43/H43,"0")</f>
        <v>8</v>
      </c>
      <c r="Y44" s="549">
        <f>IFERROR(Y41/H41,"0")+IFERROR(Y42/H42,"0")+IFERROR(Y43/H43,"0")</f>
        <v>8</v>
      </c>
      <c r="Z44" s="549">
        <f>IFERROR(IF(Z41="",0,Z41),"0")+IFERROR(IF(Z42="",0,Z42),"0")+IFERROR(IF(Z43="",0,Z43),"0")</f>
        <v>0.15184</v>
      </c>
      <c r="AA44" s="550"/>
      <c r="AB44" s="550"/>
      <c r="AC44" s="550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8"/>
      <c r="P45" s="565" t="s">
        <v>70</v>
      </c>
      <c r="Q45" s="566"/>
      <c r="R45" s="566"/>
      <c r="S45" s="566"/>
      <c r="T45" s="566"/>
      <c r="U45" s="566"/>
      <c r="V45" s="567"/>
      <c r="W45" s="37" t="s">
        <v>68</v>
      </c>
      <c r="X45" s="549">
        <f>IFERROR(SUM(X41:X43),"0")</f>
        <v>86.4</v>
      </c>
      <c r="Y45" s="549">
        <f>IFERROR(SUM(Y41:Y43),"0")</f>
        <v>86.4</v>
      </c>
      <c r="Z45" s="37"/>
      <c r="AA45" s="550"/>
      <c r="AB45" s="550"/>
      <c r="AC45" s="550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3">
        <v>4680115884915</v>
      </c>
      <c r="E47" s="564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7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8"/>
      <c r="P48" s="565" t="s">
        <v>70</v>
      </c>
      <c r="Q48" s="566"/>
      <c r="R48" s="566"/>
      <c r="S48" s="566"/>
      <c r="T48" s="566"/>
      <c r="U48" s="566"/>
      <c r="V48" s="567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8"/>
      <c r="P49" s="565" t="s">
        <v>70</v>
      </c>
      <c r="Q49" s="566"/>
      <c r="R49" s="566"/>
      <c r="S49" s="566"/>
      <c r="T49" s="566"/>
      <c r="U49" s="566"/>
      <c r="V49" s="567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4" t="s">
        <v>116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2"/>
      <c r="AB50" s="542"/>
      <c r="AC50" s="542"/>
    </row>
    <row r="51" spans="1:68" ht="14.25" hidden="1" customHeight="1" x14ac:dyDescent="0.25">
      <c r="A51" s="555" t="s">
        <v>102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3">
        <v>4680115885882</v>
      </c>
      <c r="E52" s="564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3">
        <v>4680115881426</v>
      </c>
      <c r="E53" s="564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7">
        <v>86.4</v>
      </c>
      <c r="Y53" s="548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3">
        <v>4680115880283</v>
      </c>
      <c r="E54" s="564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3">
        <v>4680115881525</v>
      </c>
      <c r="E55" s="564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3">
        <v>4680115885899</v>
      </c>
      <c r="E56" s="564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3">
        <v>4680115881419</v>
      </c>
      <c r="E57" s="564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7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8"/>
      <c r="P58" s="565" t="s">
        <v>70</v>
      </c>
      <c r="Q58" s="566"/>
      <c r="R58" s="566"/>
      <c r="S58" s="566"/>
      <c r="T58" s="566"/>
      <c r="U58" s="566"/>
      <c r="V58" s="567"/>
      <c r="W58" s="37" t="s">
        <v>71</v>
      </c>
      <c r="X58" s="549">
        <f>IFERROR(X52/H52,"0")+IFERROR(X53/H53,"0")+IFERROR(X54/H54,"0")+IFERROR(X55/H55,"0")+IFERROR(X56/H56,"0")+IFERROR(X57/H57,"0")</f>
        <v>8</v>
      </c>
      <c r="Y58" s="549">
        <f>IFERROR(Y52/H52,"0")+IFERROR(Y53/H53,"0")+IFERROR(Y54/H54,"0")+IFERROR(Y55/H55,"0")+IFERROR(Y56/H56,"0")+IFERROR(Y57/H57,"0")</f>
        <v>8</v>
      </c>
      <c r="Z58" s="549">
        <f>IFERROR(IF(Z52="",0,Z52),"0")+IFERROR(IF(Z53="",0,Z53),"0")+IFERROR(IF(Z54="",0,Z54),"0")+IFERROR(IF(Z55="",0,Z55),"0")+IFERROR(IF(Z56="",0,Z56),"0")+IFERROR(IF(Z57="",0,Z57),"0")</f>
        <v>0.15184</v>
      </c>
      <c r="AA58" s="550"/>
      <c r="AB58" s="550"/>
      <c r="AC58" s="550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8"/>
      <c r="P59" s="565" t="s">
        <v>70</v>
      </c>
      <c r="Q59" s="566"/>
      <c r="R59" s="566"/>
      <c r="S59" s="566"/>
      <c r="T59" s="566"/>
      <c r="U59" s="566"/>
      <c r="V59" s="567"/>
      <c r="W59" s="37" t="s">
        <v>68</v>
      </c>
      <c r="X59" s="549">
        <f>IFERROR(SUM(X52:X57),"0")</f>
        <v>86.4</v>
      </c>
      <c r="Y59" s="549">
        <f>IFERROR(SUM(Y52:Y57),"0")</f>
        <v>86.4</v>
      </c>
      <c r="Z59" s="37"/>
      <c r="AA59" s="550"/>
      <c r="AB59" s="550"/>
      <c r="AC59" s="550"/>
    </row>
    <row r="60" spans="1:68" ht="14.25" hidden="1" customHeight="1" x14ac:dyDescent="0.25">
      <c r="A60" s="555" t="s">
        <v>134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3"/>
      <c r="AB60" s="543"/>
      <c r="AC60" s="54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3">
        <v>4680115881440</v>
      </c>
      <c r="E61" s="564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3">
        <v>4680115885950</v>
      </c>
      <c r="E62" s="564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3">
        <v>4680115881433</v>
      </c>
      <c r="E63" s="564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7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8"/>
      <c r="P64" s="565" t="s">
        <v>70</v>
      </c>
      <c r="Q64" s="566"/>
      <c r="R64" s="566"/>
      <c r="S64" s="566"/>
      <c r="T64" s="566"/>
      <c r="U64" s="566"/>
      <c r="V64" s="567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8"/>
      <c r="P65" s="565" t="s">
        <v>70</v>
      </c>
      <c r="Q65" s="566"/>
      <c r="R65" s="566"/>
      <c r="S65" s="566"/>
      <c r="T65" s="566"/>
      <c r="U65" s="566"/>
      <c r="V65" s="567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3">
        <v>4680115885073</v>
      </c>
      <c r="E67" s="56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3">
        <v>4680115885059</v>
      </c>
      <c r="E68" s="56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3">
        <v>4680115885097</v>
      </c>
      <c r="E69" s="564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7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8"/>
      <c r="P70" s="565" t="s">
        <v>70</v>
      </c>
      <c r="Q70" s="566"/>
      <c r="R70" s="566"/>
      <c r="S70" s="566"/>
      <c r="T70" s="566"/>
      <c r="U70" s="566"/>
      <c r="V70" s="567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8"/>
      <c r="P71" s="565" t="s">
        <v>70</v>
      </c>
      <c r="Q71" s="566"/>
      <c r="R71" s="566"/>
      <c r="S71" s="566"/>
      <c r="T71" s="566"/>
      <c r="U71" s="566"/>
      <c r="V71" s="567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3">
        <v>4680115881891</v>
      </c>
      <c r="E73" s="564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3">
        <v>4680115885769</v>
      </c>
      <c r="E74" s="564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3">
        <v>4680115884311</v>
      </c>
      <c r="E75" s="564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3">
        <v>4680115885929</v>
      </c>
      <c r="E76" s="564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3">
        <v>4680115884403</v>
      </c>
      <c r="E77" s="564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7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8"/>
      <c r="P78" s="565" t="s">
        <v>70</v>
      </c>
      <c r="Q78" s="566"/>
      <c r="R78" s="566"/>
      <c r="S78" s="566"/>
      <c r="T78" s="566"/>
      <c r="U78" s="566"/>
      <c r="V78" s="567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8"/>
      <c r="P79" s="565" t="s">
        <v>70</v>
      </c>
      <c r="Q79" s="566"/>
      <c r="R79" s="566"/>
      <c r="S79" s="566"/>
      <c r="T79" s="566"/>
      <c r="U79" s="566"/>
      <c r="V79" s="567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55" t="s">
        <v>164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3">
        <v>4680115881532</v>
      </c>
      <c r="E81" s="564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3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7">
        <v>62.4</v>
      </c>
      <c r="Y81" s="548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65.88</v>
      </c>
      <c r="BN81" s="64">
        <f>IFERROR(Y81*I81/H81,"0")</f>
        <v>65.88</v>
      </c>
      <c r="BO81" s="64">
        <f>IFERROR(1/J81*(X81/H81),"0")</f>
        <v>0.125</v>
      </c>
      <c r="BP81" s="64">
        <f>IFERROR(1/J81*(Y81/H81),"0")</f>
        <v>0.125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3">
        <v>4680115881464</v>
      </c>
      <c r="E82" s="564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7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8"/>
      <c r="P83" s="565" t="s">
        <v>70</v>
      </c>
      <c r="Q83" s="566"/>
      <c r="R83" s="566"/>
      <c r="S83" s="566"/>
      <c r="T83" s="566"/>
      <c r="U83" s="566"/>
      <c r="V83" s="567"/>
      <c r="W83" s="37" t="s">
        <v>71</v>
      </c>
      <c r="X83" s="549">
        <f>IFERROR(X81/H81,"0")+IFERROR(X82/H82,"0")</f>
        <v>8</v>
      </c>
      <c r="Y83" s="549">
        <f>IFERROR(Y81/H81,"0")+IFERROR(Y82/H82,"0")</f>
        <v>8</v>
      </c>
      <c r="Z83" s="549">
        <f>IFERROR(IF(Z81="",0,Z81),"0")+IFERROR(IF(Z82="",0,Z82),"0")</f>
        <v>0.15184</v>
      </c>
      <c r="AA83" s="550"/>
      <c r="AB83" s="550"/>
      <c r="AC83" s="550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8"/>
      <c r="P84" s="565" t="s">
        <v>70</v>
      </c>
      <c r="Q84" s="566"/>
      <c r="R84" s="566"/>
      <c r="S84" s="566"/>
      <c r="T84" s="566"/>
      <c r="U84" s="566"/>
      <c r="V84" s="567"/>
      <c r="W84" s="37" t="s">
        <v>68</v>
      </c>
      <c r="X84" s="549">
        <f>IFERROR(SUM(X81:X82),"0")</f>
        <v>62.4</v>
      </c>
      <c r="Y84" s="549">
        <f>IFERROR(SUM(Y81:Y82),"0")</f>
        <v>62.4</v>
      </c>
      <c r="Z84" s="37"/>
      <c r="AA84" s="550"/>
      <c r="AB84" s="550"/>
      <c r="AC84" s="550"/>
    </row>
    <row r="85" spans="1:68" ht="16.5" hidden="1" customHeight="1" x14ac:dyDescent="0.25">
      <c r="A85" s="584" t="s">
        <v>171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2"/>
      <c r="AB85" s="542"/>
      <c r="AC85" s="542"/>
    </row>
    <row r="86" spans="1:68" ht="14.25" hidden="1" customHeight="1" x14ac:dyDescent="0.25">
      <c r="A86" s="555" t="s">
        <v>102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3"/>
      <c r="AB86" s="543"/>
      <c r="AC86" s="543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3">
        <v>4680115881327</v>
      </c>
      <c r="E87" s="564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3">
        <v>4680115881518</v>
      </c>
      <c r="E88" s="564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8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3">
        <v>4680115881303</v>
      </c>
      <c r="E89" s="564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7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8"/>
      <c r="P90" s="565" t="s">
        <v>70</v>
      </c>
      <c r="Q90" s="566"/>
      <c r="R90" s="566"/>
      <c r="S90" s="566"/>
      <c r="T90" s="566"/>
      <c r="U90" s="566"/>
      <c r="V90" s="567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hidden="1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8"/>
      <c r="P91" s="565" t="s">
        <v>70</v>
      </c>
      <c r="Q91" s="566"/>
      <c r="R91" s="566"/>
      <c r="S91" s="566"/>
      <c r="T91" s="566"/>
      <c r="U91" s="566"/>
      <c r="V91" s="567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3">
        <v>4607091386967</v>
      </c>
      <c r="E93" s="564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75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7">
        <v>64.8</v>
      </c>
      <c r="Y93" s="548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68.951999999999998</v>
      </c>
      <c r="BN93" s="64">
        <f>IFERROR(Y93*I93/H93,"0")</f>
        <v>68.951999999999998</v>
      </c>
      <c r="BO93" s="64">
        <f>IFERROR(1/J93*(X93/H93),"0")</f>
        <v>0.125</v>
      </c>
      <c r="BP93" s="64">
        <f>IFERROR(1/J93*(Y93/H93),"0")</f>
        <v>0.125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3">
        <v>4680115884953</v>
      </c>
      <c r="E94" s="564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3">
        <v>4607091385731</v>
      </c>
      <c r="E95" s="564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3">
        <v>4680115880894</v>
      </c>
      <c r="E96" s="564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7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8"/>
      <c r="P97" s="565" t="s">
        <v>70</v>
      </c>
      <c r="Q97" s="566"/>
      <c r="R97" s="566"/>
      <c r="S97" s="566"/>
      <c r="T97" s="566"/>
      <c r="U97" s="566"/>
      <c r="V97" s="567"/>
      <c r="W97" s="37" t="s">
        <v>71</v>
      </c>
      <c r="X97" s="549">
        <f>IFERROR(X93/H93,"0")+IFERROR(X94/H94,"0")+IFERROR(X95/H95,"0")+IFERROR(X96/H96,"0")</f>
        <v>8</v>
      </c>
      <c r="Y97" s="549">
        <f>IFERROR(Y93/H93,"0")+IFERROR(Y94/H94,"0")+IFERROR(Y95/H95,"0")+IFERROR(Y96/H96,"0")</f>
        <v>8</v>
      </c>
      <c r="Z97" s="549">
        <f>IFERROR(IF(Z93="",0,Z93),"0")+IFERROR(IF(Z94="",0,Z94),"0")+IFERROR(IF(Z95="",0,Z95),"0")+IFERROR(IF(Z96="",0,Z96),"0")</f>
        <v>0.15184</v>
      </c>
      <c r="AA97" s="550"/>
      <c r="AB97" s="550"/>
      <c r="AC97" s="550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8"/>
      <c r="P98" s="565" t="s">
        <v>70</v>
      </c>
      <c r="Q98" s="566"/>
      <c r="R98" s="566"/>
      <c r="S98" s="566"/>
      <c r="T98" s="566"/>
      <c r="U98" s="566"/>
      <c r="V98" s="567"/>
      <c r="W98" s="37" t="s">
        <v>68</v>
      </c>
      <c r="X98" s="549">
        <f>IFERROR(SUM(X93:X96),"0")</f>
        <v>64.8</v>
      </c>
      <c r="Y98" s="549">
        <f>IFERROR(SUM(Y93:Y96),"0")</f>
        <v>64.8</v>
      </c>
      <c r="Z98" s="37"/>
      <c r="AA98" s="550"/>
      <c r="AB98" s="550"/>
      <c r="AC98" s="550"/>
    </row>
    <row r="99" spans="1:68" ht="16.5" hidden="1" customHeight="1" x14ac:dyDescent="0.25">
      <c r="A99" s="584" t="s">
        <v>191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2"/>
      <c r="AB99" s="542"/>
      <c r="AC99" s="542"/>
    </row>
    <row r="100" spans="1:68" ht="14.25" hidden="1" customHeight="1" x14ac:dyDescent="0.25">
      <c r="A100" s="555" t="s">
        <v>102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3">
        <v>4680115882133</v>
      </c>
      <c r="E101" s="564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5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7">
        <v>86.4</v>
      </c>
      <c r="Y101" s="548">
        <f>IFERROR(IF(X101="",0,CEILING((X101/$H101),1)*$H101),"")</f>
        <v>86.4</v>
      </c>
      <c r="Z101" s="36">
        <f>IFERROR(IF(Y101=0,"",ROUNDUP(Y101/H101,0)*0.01898),"")</f>
        <v>0.15184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89.88</v>
      </c>
      <c r="BN101" s="64">
        <f>IFERROR(Y101*I101/H101,"0")</f>
        <v>89.88</v>
      </c>
      <c r="BO101" s="64">
        <f>IFERROR(1/J101*(X101/H101),"0")</f>
        <v>0.125</v>
      </c>
      <c r="BP101" s="64">
        <f>IFERROR(1/J101*(Y101/H101),"0")</f>
        <v>0.125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3">
        <v>4680115880269</v>
      </c>
      <c r="E102" s="564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3">
        <v>4680115880429</v>
      </c>
      <c r="E103" s="564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3">
        <v>4680115881457</v>
      </c>
      <c r="E104" s="564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7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8"/>
      <c r="P105" s="565" t="s">
        <v>70</v>
      </c>
      <c r="Q105" s="566"/>
      <c r="R105" s="566"/>
      <c r="S105" s="566"/>
      <c r="T105" s="566"/>
      <c r="U105" s="566"/>
      <c r="V105" s="567"/>
      <c r="W105" s="37" t="s">
        <v>71</v>
      </c>
      <c r="X105" s="549">
        <f>IFERROR(X101/H101,"0")+IFERROR(X102/H102,"0")+IFERROR(X103/H103,"0")+IFERROR(X104/H104,"0")</f>
        <v>8</v>
      </c>
      <c r="Y105" s="549">
        <f>IFERROR(Y101/H101,"0")+IFERROR(Y102/H102,"0")+IFERROR(Y103/H103,"0")+IFERROR(Y104/H104,"0")</f>
        <v>8</v>
      </c>
      <c r="Z105" s="549">
        <f>IFERROR(IF(Z101="",0,Z101),"0")+IFERROR(IF(Z102="",0,Z102),"0")+IFERROR(IF(Z103="",0,Z103),"0")+IFERROR(IF(Z104="",0,Z104),"0")</f>
        <v>0.15184</v>
      </c>
      <c r="AA105" s="550"/>
      <c r="AB105" s="550"/>
      <c r="AC105" s="550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8"/>
      <c r="P106" s="565" t="s">
        <v>70</v>
      </c>
      <c r="Q106" s="566"/>
      <c r="R106" s="566"/>
      <c r="S106" s="566"/>
      <c r="T106" s="566"/>
      <c r="U106" s="566"/>
      <c r="V106" s="567"/>
      <c r="W106" s="37" t="s">
        <v>68</v>
      </c>
      <c r="X106" s="549">
        <f>IFERROR(SUM(X101:X104),"0")</f>
        <v>86.4</v>
      </c>
      <c r="Y106" s="549">
        <f>IFERROR(SUM(Y101:Y104),"0")</f>
        <v>86.4</v>
      </c>
      <c r="Z106" s="37"/>
      <c r="AA106" s="550"/>
      <c r="AB106" s="550"/>
      <c r="AC106" s="550"/>
    </row>
    <row r="107" spans="1:68" ht="14.25" hidden="1" customHeight="1" x14ac:dyDescent="0.25">
      <c r="A107" s="555" t="s">
        <v>134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3">
        <v>4680115881488</v>
      </c>
      <c r="E108" s="564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3">
        <v>4680115882775</v>
      </c>
      <c r="E109" s="564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3">
        <v>4680115880658</v>
      </c>
      <c r="E110" s="564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7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8"/>
      <c r="P111" s="565" t="s">
        <v>70</v>
      </c>
      <c r="Q111" s="566"/>
      <c r="R111" s="566"/>
      <c r="S111" s="566"/>
      <c r="T111" s="566"/>
      <c r="U111" s="566"/>
      <c r="V111" s="567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8"/>
      <c r="P112" s="565" t="s">
        <v>70</v>
      </c>
      <c r="Q112" s="566"/>
      <c r="R112" s="566"/>
      <c r="S112" s="566"/>
      <c r="T112" s="566"/>
      <c r="U112" s="566"/>
      <c r="V112" s="567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3">
        <v>4607091385168</v>
      </c>
      <c r="E114" s="564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6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7">
        <v>64.8</v>
      </c>
      <c r="Y114" s="548">
        <f>IFERROR(IF(X114="",0,CEILING((X114/$H114),1)*$H114),"")</f>
        <v>64.8</v>
      </c>
      <c r="Z114" s="36">
        <f>IFERROR(IF(Y114=0,"",ROUNDUP(Y114/H114,0)*0.01898),"")</f>
        <v>0.15184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68.903999999999996</v>
      </c>
      <c r="BN114" s="64">
        <f>IFERROR(Y114*I114/H114,"0")</f>
        <v>68.903999999999996</v>
      </c>
      <c r="BO114" s="64">
        <f>IFERROR(1/J114*(X114/H114),"0")</f>
        <v>0.125</v>
      </c>
      <c r="BP114" s="64">
        <f>IFERROR(1/J114*(Y114/H114),"0")</f>
        <v>0.125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3">
        <v>4607091383256</v>
      </c>
      <c r="E115" s="564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3">
        <v>4607091385748</v>
      </c>
      <c r="E116" s="564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3">
        <v>4680115884533</v>
      </c>
      <c r="E117" s="564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7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8"/>
      <c r="P118" s="565" t="s">
        <v>70</v>
      </c>
      <c r="Q118" s="566"/>
      <c r="R118" s="566"/>
      <c r="S118" s="566"/>
      <c r="T118" s="566"/>
      <c r="U118" s="566"/>
      <c r="V118" s="567"/>
      <c r="W118" s="37" t="s">
        <v>71</v>
      </c>
      <c r="X118" s="549">
        <f>IFERROR(X114/H114,"0")+IFERROR(X115/H115,"0")+IFERROR(X116/H116,"0")+IFERROR(X117/H117,"0")</f>
        <v>8</v>
      </c>
      <c r="Y118" s="549">
        <f>IFERROR(Y114/H114,"0")+IFERROR(Y115/H115,"0")+IFERROR(Y116/H116,"0")+IFERROR(Y117/H117,"0")</f>
        <v>8</v>
      </c>
      <c r="Z118" s="549">
        <f>IFERROR(IF(Z114="",0,Z114),"0")+IFERROR(IF(Z115="",0,Z115),"0")+IFERROR(IF(Z116="",0,Z116),"0")+IFERROR(IF(Z117="",0,Z117),"0")</f>
        <v>0.15184</v>
      </c>
      <c r="AA118" s="550"/>
      <c r="AB118" s="550"/>
      <c r="AC118" s="550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8"/>
      <c r="P119" s="565" t="s">
        <v>70</v>
      </c>
      <c r="Q119" s="566"/>
      <c r="R119" s="566"/>
      <c r="S119" s="566"/>
      <c r="T119" s="566"/>
      <c r="U119" s="566"/>
      <c r="V119" s="567"/>
      <c r="W119" s="37" t="s">
        <v>68</v>
      </c>
      <c r="X119" s="549">
        <f>IFERROR(SUM(X114:X117),"0")</f>
        <v>64.8</v>
      </c>
      <c r="Y119" s="549">
        <f>IFERROR(SUM(Y114:Y117),"0")</f>
        <v>64.8</v>
      </c>
      <c r="Z119" s="37"/>
      <c r="AA119" s="550"/>
      <c r="AB119" s="550"/>
      <c r="AC119" s="550"/>
    </row>
    <row r="120" spans="1:68" ht="14.25" hidden="1" customHeight="1" x14ac:dyDescent="0.25">
      <c r="A120" s="555" t="s">
        <v>164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3">
        <v>4680115882652</v>
      </c>
      <c r="E121" s="564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3">
        <v>4680115880238</v>
      </c>
      <c r="E122" s="564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7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8"/>
      <c r="P123" s="565" t="s">
        <v>70</v>
      </c>
      <c r="Q123" s="566"/>
      <c r="R123" s="566"/>
      <c r="S123" s="566"/>
      <c r="T123" s="566"/>
      <c r="U123" s="566"/>
      <c r="V123" s="567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8"/>
      <c r="P124" s="565" t="s">
        <v>70</v>
      </c>
      <c r="Q124" s="566"/>
      <c r="R124" s="566"/>
      <c r="S124" s="566"/>
      <c r="T124" s="566"/>
      <c r="U124" s="566"/>
      <c r="V124" s="567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84" t="s">
        <v>224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2"/>
      <c r="AB125" s="542"/>
      <c r="AC125" s="542"/>
    </row>
    <row r="126" spans="1:68" ht="14.25" hidden="1" customHeight="1" x14ac:dyDescent="0.25">
      <c r="A126" s="555" t="s">
        <v>102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63">
        <v>4680115882577</v>
      </c>
      <c r="E127" s="564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1"/>
      <c r="R127" s="561"/>
      <c r="S127" s="561"/>
      <c r="T127" s="562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63">
        <v>4680115882577</v>
      </c>
      <c r="E128" s="564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7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8"/>
      <c r="P129" s="565" t="s">
        <v>70</v>
      </c>
      <c r="Q129" s="566"/>
      <c r="R129" s="566"/>
      <c r="S129" s="566"/>
      <c r="T129" s="566"/>
      <c r="U129" s="566"/>
      <c r="V129" s="567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58"/>
      <c r="P130" s="565" t="s">
        <v>70</v>
      </c>
      <c r="Q130" s="566"/>
      <c r="R130" s="566"/>
      <c r="S130" s="566"/>
      <c r="T130" s="566"/>
      <c r="U130" s="566"/>
      <c r="V130" s="567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63">
        <v>4680115883444</v>
      </c>
      <c r="E132" s="564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63">
        <v>4680115883444</v>
      </c>
      <c r="E133" s="564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7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8"/>
      <c r="P134" s="565" t="s">
        <v>70</v>
      </c>
      <c r="Q134" s="566"/>
      <c r="R134" s="566"/>
      <c r="S134" s="566"/>
      <c r="T134" s="566"/>
      <c r="U134" s="566"/>
      <c r="V134" s="567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58"/>
      <c r="P135" s="565" t="s">
        <v>70</v>
      </c>
      <c r="Q135" s="566"/>
      <c r="R135" s="566"/>
      <c r="S135" s="566"/>
      <c r="T135" s="566"/>
      <c r="U135" s="566"/>
      <c r="V135" s="567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3">
        <v>4680115882584</v>
      </c>
      <c r="E137" s="564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3">
        <v>4680115882584</v>
      </c>
      <c r="E138" s="564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7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8"/>
      <c r="P139" s="565" t="s">
        <v>70</v>
      </c>
      <c r="Q139" s="566"/>
      <c r="R139" s="566"/>
      <c r="S139" s="566"/>
      <c r="T139" s="566"/>
      <c r="U139" s="566"/>
      <c r="V139" s="567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8"/>
      <c r="P140" s="565" t="s">
        <v>70</v>
      </c>
      <c r="Q140" s="566"/>
      <c r="R140" s="566"/>
      <c r="S140" s="566"/>
      <c r="T140" s="566"/>
      <c r="U140" s="566"/>
      <c r="V140" s="567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84" t="s">
        <v>100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2"/>
      <c r="AB141" s="542"/>
      <c r="AC141" s="542"/>
    </row>
    <row r="142" spans="1:68" ht="14.25" hidden="1" customHeight="1" x14ac:dyDescent="0.25">
      <c r="A142" s="555" t="s">
        <v>102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3">
        <v>4607091384604</v>
      </c>
      <c r="E143" s="564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63">
        <v>4680115886810</v>
      </c>
      <c r="E144" s="564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46" t="s">
        <v>241</v>
      </c>
      <c r="Q144" s="561"/>
      <c r="R144" s="561"/>
      <c r="S144" s="561"/>
      <c r="T144" s="562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7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8"/>
      <c r="P145" s="565" t="s">
        <v>70</v>
      </c>
      <c r="Q145" s="566"/>
      <c r="R145" s="566"/>
      <c r="S145" s="566"/>
      <c r="T145" s="566"/>
      <c r="U145" s="566"/>
      <c r="V145" s="567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8"/>
      <c r="P146" s="565" t="s">
        <v>70</v>
      </c>
      <c r="Q146" s="566"/>
      <c r="R146" s="566"/>
      <c r="S146" s="566"/>
      <c r="T146" s="566"/>
      <c r="U146" s="566"/>
      <c r="V146" s="567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63">
        <v>4607091387667</v>
      </c>
      <c r="E148" s="56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63">
        <v>4607091387636</v>
      </c>
      <c r="E149" s="564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63">
        <v>4607091382426</v>
      </c>
      <c r="E150" s="564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7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58"/>
      <c r="P151" s="565" t="s">
        <v>70</v>
      </c>
      <c r="Q151" s="566"/>
      <c r="R151" s="566"/>
      <c r="S151" s="566"/>
      <c r="T151" s="566"/>
      <c r="U151" s="566"/>
      <c r="V151" s="567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8"/>
      <c r="P152" s="565" t="s">
        <v>70</v>
      </c>
      <c r="Q152" s="566"/>
      <c r="R152" s="566"/>
      <c r="S152" s="566"/>
      <c r="T152" s="566"/>
      <c r="U152" s="566"/>
      <c r="V152" s="567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579" t="s">
        <v>252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48"/>
      <c r="AB153" s="48"/>
      <c r="AC153" s="48"/>
    </row>
    <row r="154" spans="1:68" ht="16.5" hidden="1" customHeight="1" x14ac:dyDescent="0.25">
      <c r="A154" s="584" t="s">
        <v>253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2"/>
      <c r="AB154" s="542"/>
      <c r="AC154" s="542"/>
    </row>
    <row r="155" spans="1:68" ht="14.25" hidden="1" customHeight="1" x14ac:dyDescent="0.25">
      <c r="A155" s="555" t="s">
        <v>134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63">
        <v>4680115886223</v>
      </c>
      <c r="E156" s="564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0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7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8"/>
      <c r="P157" s="565" t="s">
        <v>70</v>
      </c>
      <c r="Q157" s="566"/>
      <c r="R157" s="566"/>
      <c r="S157" s="566"/>
      <c r="T157" s="566"/>
      <c r="U157" s="566"/>
      <c r="V157" s="567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8"/>
      <c r="P158" s="565" t="s">
        <v>70</v>
      </c>
      <c r="Q158" s="566"/>
      <c r="R158" s="566"/>
      <c r="S158" s="566"/>
      <c r="T158" s="566"/>
      <c r="U158" s="566"/>
      <c r="V158" s="567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43"/>
      <c r="AB159" s="543"/>
      <c r="AC159" s="543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63">
        <v>4680115880993</v>
      </c>
      <c r="E160" s="564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63">
        <v>4680115881761</v>
      </c>
      <c r="E161" s="564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63">
        <v>4680115881563</v>
      </c>
      <c r="E162" s="564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63">
        <v>4680115880986</v>
      </c>
      <c r="E163" s="564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63">
        <v>4680115881785</v>
      </c>
      <c r="E164" s="564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63">
        <v>4680115886537</v>
      </c>
      <c r="E165" s="564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63">
        <v>4680115881679</v>
      </c>
      <c r="E166" s="564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63">
        <v>4680115880191</v>
      </c>
      <c r="E167" s="564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63">
        <v>4680115883963</v>
      </c>
      <c r="E168" s="564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7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8"/>
      <c r="P169" s="565" t="s">
        <v>70</v>
      </c>
      <c r="Q169" s="566"/>
      <c r="R169" s="566"/>
      <c r="S169" s="566"/>
      <c r="T169" s="566"/>
      <c r="U169" s="566"/>
      <c r="V169" s="567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hidden="1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8"/>
      <c r="P170" s="565" t="s">
        <v>70</v>
      </c>
      <c r="Q170" s="566"/>
      <c r="R170" s="566"/>
      <c r="S170" s="566"/>
      <c r="T170" s="566"/>
      <c r="U170" s="566"/>
      <c r="V170" s="567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hidden="1" customHeight="1" x14ac:dyDescent="0.25">
      <c r="A171" s="555" t="s">
        <v>94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63">
        <v>4680115886780</v>
      </c>
      <c r="E172" s="56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63">
        <v>4680115886742</v>
      </c>
      <c r="E173" s="564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63">
        <v>4680115886766</v>
      </c>
      <c r="E174" s="564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7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8"/>
      <c r="P175" s="565" t="s">
        <v>70</v>
      </c>
      <c r="Q175" s="566"/>
      <c r="R175" s="566"/>
      <c r="S175" s="566"/>
      <c r="T175" s="566"/>
      <c r="U175" s="566"/>
      <c r="V175" s="567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8"/>
      <c r="P176" s="565" t="s">
        <v>70</v>
      </c>
      <c r="Q176" s="566"/>
      <c r="R176" s="566"/>
      <c r="S176" s="566"/>
      <c r="T176" s="566"/>
      <c r="U176" s="566"/>
      <c r="V176" s="567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55" t="s">
        <v>290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63">
        <v>4680115886797</v>
      </c>
      <c r="E178" s="564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1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7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8"/>
      <c r="P179" s="565" t="s">
        <v>70</v>
      </c>
      <c r="Q179" s="566"/>
      <c r="R179" s="566"/>
      <c r="S179" s="566"/>
      <c r="T179" s="566"/>
      <c r="U179" s="566"/>
      <c r="V179" s="567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8"/>
      <c r="P180" s="565" t="s">
        <v>70</v>
      </c>
      <c r="Q180" s="566"/>
      <c r="R180" s="566"/>
      <c r="S180" s="566"/>
      <c r="T180" s="566"/>
      <c r="U180" s="566"/>
      <c r="V180" s="567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84" t="s">
        <v>293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2"/>
      <c r="AB181" s="542"/>
      <c r="AC181" s="542"/>
    </row>
    <row r="182" spans="1:68" ht="14.25" hidden="1" customHeight="1" x14ac:dyDescent="0.25">
      <c r="A182" s="555" t="s">
        <v>102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63">
        <v>4680115881402</v>
      </c>
      <c r="E183" s="564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63">
        <v>4680115881396</v>
      </c>
      <c r="E184" s="564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7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8"/>
      <c r="P185" s="565" t="s">
        <v>70</v>
      </c>
      <c r="Q185" s="566"/>
      <c r="R185" s="566"/>
      <c r="S185" s="566"/>
      <c r="T185" s="566"/>
      <c r="U185" s="566"/>
      <c r="V185" s="567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8"/>
      <c r="P186" s="565" t="s">
        <v>70</v>
      </c>
      <c r="Q186" s="566"/>
      <c r="R186" s="566"/>
      <c r="S186" s="566"/>
      <c r="T186" s="566"/>
      <c r="U186" s="566"/>
      <c r="V186" s="567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55" t="s">
        <v>134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63">
        <v>4680115882935</v>
      </c>
      <c r="E188" s="564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63">
        <v>4680115880764</v>
      </c>
      <c r="E189" s="564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7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8"/>
      <c r="P190" s="565" t="s">
        <v>70</v>
      </c>
      <c r="Q190" s="566"/>
      <c r="R190" s="566"/>
      <c r="S190" s="566"/>
      <c r="T190" s="566"/>
      <c r="U190" s="566"/>
      <c r="V190" s="567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8"/>
      <c r="P191" s="565" t="s">
        <v>70</v>
      </c>
      <c r="Q191" s="566"/>
      <c r="R191" s="566"/>
      <c r="S191" s="566"/>
      <c r="T191" s="566"/>
      <c r="U191" s="566"/>
      <c r="V191" s="567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43"/>
      <c r="AB192" s="543"/>
      <c r="AC192" s="543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63">
        <v>4680115882683</v>
      </c>
      <c r="E193" s="56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63">
        <v>4680115882690</v>
      </c>
      <c r="E194" s="56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63">
        <v>4680115882669</v>
      </c>
      <c r="E195" s="564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63">
        <v>4680115882676</v>
      </c>
      <c r="E196" s="564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63">
        <v>4680115884014</v>
      </c>
      <c r="E197" s="564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63">
        <v>4680115884007</v>
      </c>
      <c r="E198" s="56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63">
        <v>4680115884038</v>
      </c>
      <c r="E199" s="564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63">
        <v>4680115884021</v>
      </c>
      <c r="E200" s="564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7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8"/>
      <c r="P201" s="565" t="s">
        <v>70</v>
      </c>
      <c r="Q201" s="566"/>
      <c r="R201" s="566"/>
      <c r="S201" s="566"/>
      <c r="T201" s="566"/>
      <c r="U201" s="566"/>
      <c r="V201" s="567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0</v>
      </c>
      <c r="Y201" s="549">
        <f>IFERROR(Y193/H193,"0")+IFERROR(Y194/H194,"0")+IFERROR(Y195/H195,"0")+IFERROR(Y196/H196,"0")+IFERROR(Y197/H197,"0")+IFERROR(Y198/H198,"0")+IFERROR(Y199/H199,"0")+IFERROR(Y200/H200,"0")</f>
        <v>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0"/>
      <c r="AB201" s="550"/>
      <c r="AC201" s="550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8"/>
      <c r="P202" s="565" t="s">
        <v>70</v>
      </c>
      <c r="Q202" s="566"/>
      <c r="R202" s="566"/>
      <c r="S202" s="566"/>
      <c r="T202" s="566"/>
      <c r="U202" s="566"/>
      <c r="V202" s="567"/>
      <c r="W202" s="37" t="s">
        <v>68</v>
      </c>
      <c r="X202" s="549">
        <f>IFERROR(SUM(X193:X200),"0")</f>
        <v>0</v>
      </c>
      <c r="Y202" s="549">
        <f>IFERROR(SUM(Y193:Y200),"0")</f>
        <v>0</v>
      </c>
      <c r="Z202" s="37"/>
      <c r="AA202" s="550"/>
      <c r="AB202" s="550"/>
      <c r="AC202" s="550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63">
        <v>4680115881594</v>
      </c>
      <c r="E204" s="564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63">
        <v>4680115881617</v>
      </c>
      <c r="E205" s="564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63">
        <v>4680115880573</v>
      </c>
      <c r="E206" s="564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63">
        <v>4680115882195</v>
      </c>
      <c r="E207" s="564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63">
        <v>4680115882607</v>
      </c>
      <c r="E208" s="564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4301051666</v>
      </c>
      <c r="D209" s="563">
        <v>4680115880092</v>
      </c>
      <c r="E209" s="56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7">
        <v>0</v>
      </c>
      <c r="Y209" s="548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63">
        <v>4680115880221</v>
      </c>
      <c r="E210" s="564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63">
        <v>4680115880504</v>
      </c>
      <c r="E211" s="564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63">
        <v>4680115882164</v>
      </c>
      <c r="E212" s="564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57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8"/>
      <c r="P213" s="565" t="s">
        <v>70</v>
      </c>
      <c r="Q213" s="566"/>
      <c r="R213" s="566"/>
      <c r="S213" s="566"/>
      <c r="T213" s="566"/>
      <c r="U213" s="566"/>
      <c r="V213" s="567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0</v>
      </c>
      <c r="Y213" s="549">
        <f>IFERROR(Y204/H204,"0")+IFERROR(Y205/H205,"0")+IFERROR(Y206/H206,"0")+IFERROR(Y207/H207,"0")+IFERROR(Y208/H208,"0")+IFERROR(Y209/H209,"0")+IFERROR(Y210/H210,"0")+IFERROR(Y211/H211,"0")+IFERROR(Y212/H212,"0")</f>
        <v>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0"/>
      <c r="AB213" s="550"/>
      <c r="AC213" s="550"/>
    </row>
    <row r="214" spans="1:68" hidden="1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8"/>
      <c r="P214" s="565" t="s">
        <v>70</v>
      </c>
      <c r="Q214" s="566"/>
      <c r="R214" s="566"/>
      <c r="S214" s="566"/>
      <c r="T214" s="566"/>
      <c r="U214" s="566"/>
      <c r="V214" s="567"/>
      <c r="W214" s="37" t="s">
        <v>68</v>
      </c>
      <c r="X214" s="549">
        <f>IFERROR(SUM(X204:X212),"0")</f>
        <v>0</v>
      </c>
      <c r="Y214" s="549">
        <f>IFERROR(SUM(Y204:Y212),"0")</f>
        <v>0</v>
      </c>
      <c r="Z214" s="37"/>
      <c r="AA214" s="550"/>
      <c r="AB214" s="550"/>
      <c r="AC214" s="550"/>
    </row>
    <row r="215" spans="1:68" ht="14.25" hidden="1" customHeight="1" x14ac:dyDescent="0.25">
      <c r="A215" s="555" t="s">
        <v>164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63">
        <v>4680115880818</v>
      </c>
      <c r="E216" s="564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63">
        <v>4680115880801</v>
      </c>
      <c r="E217" s="564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7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8"/>
      <c r="P218" s="565" t="s">
        <v>70</v>
      </c>
      <c r="Q218" s="566"/>
      <c r="R218" s="566"/>
      <c r="S218" s="566"/>
      <c r="T218" s="566"/>
      <c r="U218" s="566"/>
      <c r="V218" s="567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8"/>
      <c r="P219" s="565" t="s">
        <v>70</v>
      </c>
      <c r="Q219" s="566"/>
      <c r="R219" s="566"/>
      <c r="S219" s="566"/>
      <c r="T219" s="566"/>
      <c r="U219" s="566"/>
      <c r="V219" s="567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84" t="s">
        <v>353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2"/>
      <c r="AB220" s="542"/>
      <c r="AC220" s="542"/>
    </row>
    <row r="221" spans="1:68" ht="14.25" hidden="1" customHeight="1" x14ac:dyDescent="0.25">
      <c r="A221" s="555" t="s">
        <v>102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63">
        <v>4680115884137</v>
      </c>
      <c r="E222" s="56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63">
        <v>4680115884236</v>
      </c>
      <c r="E223" s="56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63">
        <v>4680115884175</v>
      </c>
      <c r="E224" s="564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63">
        <v>4680115884144</v>
      </c>
      <c r="E225" s="56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63">
        <v>4680115884144</v>
      </c>
      <c r="E226" s="56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12" t="s">
        <v>366</v>
      </c>
      <c r="Q226" s="561"/>
      <c r="R226" s="561"/>
      <c r="S226" s="561"/>
      <c r="T226" s="562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63">
        <v>4680115886551</v>
      </c>
      <c r="E227" s="564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0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63">
        <v>4680115884182</v>
      </c>
      <c r="E228" s="564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63">
        <v>4680115884205</v>
      </c>
      <c r="E229" s="56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63">
        <v>4680115884205</v>
      </c>
      <c r="E230" s="564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73" t="s">
        <v>376</v>
      </c>
      <c r="Q230" s="561"/>
      <c r="R230" s="561"/>
      <c r="S230" s="561"/>
      <c r="T230" s="562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7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8"/>
      <c r="P231" s="565" t="s">
        <v>70</v>
      </c>
      <c r="Q231" s="566"/>
      <c r="R231" s="566"/>
      <c r="S231" s="566"/>
      <c r="T231" s="566"/>
      <c r="U231" s="566"/>
      <c r="V231" s="567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8"/>
      <c r="P232" s="565" t="s">
        <v>70</v>
      </c>
      <c r="Q232" s="566"/>
      <c r="R232" s="566"/>
      <c r="S232" s="566"/>
      <c r="T232" s="566"/>
      <c r="U232" s="566"/>
      <c r="V232" s="567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55" t="s">
        <v>134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63">
        <v>4680115885981</v>
      </c>
      <c r="E234" s="564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7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8"/>
      <c r="P235" s="565" t="s">
        <v>70</v>
      </c>
      <c r="Q235" s="566"/>
      <c r="R235" s="566"/>
      <c r="S235" s="566"/>
      <c r="T235" s="566"/>
      <c r="U235" s="566"/>
      <c r="V235" s="567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8"/>
      <c r="P236" s="565" t="s">
        <v>70</v>
      </c>
      <c r="Q236" s="566"/>
      <c r="R236" s="566"/>
      <c r="S236" s="566"/>
      <c r="T236" s="566"/>
      <c r="U236" s="566"/>
      <c r="V236" s="567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55" t="s">
        <v>380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63">
        <v>4680115886803</v>
      </c>
      <c r="E238" s="564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18" t="s">
        <v>383</v>
      </c>
      <c r="Q238" s="561"/>
      <c r="R238" s="561"/>
      <c r="S238" s="561"/>
      <c r="T238" s="562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7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8"/>
      <c r="P239" s="565" t="s">
        <v>70</v>
      </c>
      <c r="Q239" s="566"/>
      <c r="R239" s="566"/>
      <c r="S239" s="566"/>
      <c r="T239" s="566"/>
      <c r="U239" s="566"/>
      <c r="V239" s="567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8"/>
      <c r="P240" s="565" t="s">
        <v>70</v>
      </c>
      <c r="Q240" s="566"/>
      <c r="R240" s="566"/>
      <c r="S240" s="566"/>
      <c r="T240" s="566"/>
      <c r="U240" s="566"/>
      <c r="V240" s="567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55" t="s">
        <v>385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63">
        <v>4680115886704</v>
      </c>
      <c r="E242" s="564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63">
        <v>4680115886681</v>
      </c>
      <c r="E243" s="564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5" t="s">
        <v>391</v>
      </c>
      <c r="Q243" s="561"/>
      <c r="R243" s="561"/>
      <c r="S243" s="561"/>
      <c r="T243" s="562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63">
        <v>4680115886735</v>
      </c>
      <c r="E244" s="564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63">
        <v>4680115886728</v>
      </c>
      <c r="E245" s="56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63">
        <v>4680115886711</v>
      </c>
      <c r="E246" s="564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1"/>
      <c r="R246" s="561"/>
      <c r="S246" s="561"/>
      <c r="T246" s="562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7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8"/>
      <c r="P247" s="565" t="s">
        <v>70</v>
      </c>
      <c r="Q247" s="566"/>
      <c r="R247" s="566"/>
      <c r="S247" s="566"/>
      <c r="T247" s="566"/>
      <c r="U247" s="566"/>
      <c r="V247" s="567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56"/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8"/>
      <c r="P248" s="565" t="s">
        <v>70</v>
      </c>
      <c r="Q248" s="566"/>
      <c r="R248" s="566"/>
      <c r="S248" s="566"/>
      <c r="T248" s="566"/>
      <c r="U248" s="566"/>
      <c r="V248" s="567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84" t="s">
        <v>398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2"/>
      <c r="AB249" s="542"/>
      <c r="AC249" s="542"/>
    </row>
    <row r="250" spans="1:68" ht="14.25" hidden="1" customHeight="1" x14ac:dyDescent="0.25">
      <c r="A250" s="555" t="s">
        <v>102</v>
      </c>
      <c r="B250" s="556"/>
      <c r="C250" s="556"/>
      <c r="D250" s="556"/>
      <c r="E250" s="556"/>
      <c r="F250" s="556"/>
      <c r="G250" s="556"/>
      <c r="H250" s="556"/>
      <c r="I250" s="556"/>
      <c r="J250" s="556"/>
      <c r="K250" s="556"/>
      <c r="L250" s="556"/>
      <c r="M250" s="556"/>
      <c r="N250" s="556"/>
      <c r="O250" s="556"/>
      <c r="P250" s="556"/>
      <c r="Q250" s="556"/>
      <c r="R250" s="556"/>
      <c r="S250" s="556"/>
      <c r="T250" s="556"/>
      <c r="U250" s="556"/>
      <c r="V250" s="556"/>
      <c r="W250" s="556"/>
      <c r="X250" s="556"/>
      <c r="Y250" s="556"/>
      <c r="Z250" s="556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63">
        <v>4680115885837</v>
      </c>
      <c r="E251" s="56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63">
        <v>4680115885851</v>
      </c>
      <c r="E252" s="56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63">
        <v>4680115885806</v>
      </c>
      <c r="E253" s="564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63">
        <v>4680115885844</v>
      </c>
      <c r="E254" s="56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63">
        <v>4680115885820</v>
      </c>
      <c r="E255" s="564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7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1"/>
      <c r="R255" s="561"/>
      <c r="S255" s="561"/>
      <c r="T255" s="562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7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8"/>
      <c r="P256" s="565" t="s">
        <v>70</v>
      </c>
      <c r="Q256" s="566"/>
      <c r="R256" s="566"/>
      <c r="S256" s="566"/>
      <c r="T256" s="566"/>
      <c r="U256" s="566"/>
      <c r="V256" s="567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6"/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8"/>
      <c r="P257" s="565" t="s">
        <v>70</v>
      </c>
      <c r="Q257" s="566"/>
      <c r="R257" s="566"/>
      <c r="S257" s="566"/>
      <c r="T257" s="566"/>
      <c r="U257" s="566"/>
      <c r="V257" s="567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4" t="s">
        <v>414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2"/>
      <c r="AB258" s="542"/>
      <c r="AC258" s="542"/>
    </row>
    <row r="259" spans="1:68" ht="14.25" hidden="1" customHeight="1" x14ac:dyDescent="0.25">
      <c r="A259" s="555" t="s">
        <v>102</v>
      </c>
      <c r="B259" s="556"/>
      <c r="C259" s="556"/>
      <c r="D259" s="556"/>
      <c r="E259" s="556"/>
      <c r="F259" s="556"/>
      <c r="G259" s="556"/>
      <c r="H259" s="556"/>
      <c r="I259" s="556"/>
      <c r="J259" s="556"/>
      <c r="K259" s="556"/>
      <c r="L259" s="556"/>
      <c r="M259" s="556"/>
      <c r="N259" s="556"/>
      <c r="O259" s="556"/>
      <c r="P259" s="556"/>
      <c r="Q259" s="556"/>
      <c r="R259" s="556"/>
      <c r="S259" s="556"/>
      <c r="T259" s="556"/>
      <c r="U259" s="556"/>
      <c r="V259" s="556"/>
      <c r="W259" s="556"/>
      <c r="X259" s="556"/>
      <c r="Y259" s="556"/>
      <c r="Z259" s="556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63">
        <v>4607091383423</v>
      </c>
      <c r="E260" s="564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8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1"/>
      <c r="R260" s="561"/>
      <c r="S260" s="561"/>
      <c r="T260" s="562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63">
        <v>4680115886957</v>
      </c>
      <c r="E261" s="56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698" t="s">
        <v>419</v>
      </c>
      <c r="Q261" s="561"/>
      <c r="R261" s="561"/>
      <c r="S261" s="561"/>
      <c r="T261" s="562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63">
        <v>4680115885660</v>
      </c>
      <c r="E262" s="564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1"/>
      <c r="R262" s="561"/>
      <c r="S262" s="561"/>
      <c r="T262" s="562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63">
        <v>4680115886773</v>
      </c>
      <c r="E263" s="564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91" t="s">
        <v>426</v>
      </c>
      <c r="Q263" s="561"/>
      <c r="R263" s="561"/>
      <c r="S263" s="561"/>
      <c r="T263" s="562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7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8"/>
      <c r="P264" s="565" t="s">
        <v>70</v>
      </c>
      <c r="Q264" s="566"/>
      <c r="R264" s="566"/>
      <c r="S264" s="566"/>
      <c r="T264" s="566"/>
      <c r="U264" s="566"/>
      <c r="V264" s="567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6"/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8"/>
      <c r="P265" s="565" t="s">
        <v>70</v>
      </c>
      <c r="Q265" s="566"/>
      <c r="R265" s="566"/>
      <c r="S265" s="566"/>
      <c r="T265" s="566"/>
      <c r="U265" s="566"/>
      <c r="V265" s="567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4" t="s">
        <v>428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2"/>
      <c r="AB266" s="542"/>
      <c r="AC266" s="542"/>
    </row>
    <row r="267" spans="1:68" ht="14.25" hidden="1" customHeight="1" x14ac:dyDescent="0.25">
      <c r="A267" s="555" t="s">
        <v>72</v>
      </c>
      <c r="B267" s="556"/>
      <c r="C267" s="556"/>
      <c r="D267" s="556"/>
      <c r="E267" s="556"/>
      <c r="F267" s="556"/>
      <c r="G267" s="556"/>
      <c r="H267" s="556"/>
      <c r="I267" s="556"/>
      <c r="J267" s="556"/>
      <c r="K267" s="556"/>
      <c r="L267" s="556"/>
      <c r="M267" s="556"/>
      <c r="N267" s="556"/>
      <c r="O267" s="556"/>
      <c r="P267" s="556"/>
      <c r="Q267" s="556"/>
      <c r="R267" s="556"/>
      <c r="S267" s="556"/>
      <c r="T267" s="556"/>
      <c r="U267" s="556"/>
      <c r="V267" s="556"/>
      <c r="W267" s="556"/>
      <c r="X267" s="556"/>
      <c r="Y267" s="556"/>
      <c r="Z267" s="556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63">
        <v>4680115886186</v>
      </c>
      <c r="E268" s="564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63">
        <v>4680115881228</v>
      </c>
      <c r="E269" s="564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1"/>
      <c r="R269" s="561"/>
      <c r="S269" s="561"/>
      <c r="T269" s="562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63">
        <v>4680115881211</v>
      </c>
      <c r="E270" s="564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1"/>
      <c r="R270" s="561"/>
      <c r="S270" s="561"/>
      <c r="T270" s="562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57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8"/>
      <c r="P271" s="565" t="s">
        <v>70</v>
      </c>
      <c r="Q271" s="566"/>
      <c r="R271" s="566"/>
      <c r="S271" s="566"/>
      <c r="T271" s="566"/>
      <c r="U271" s="566"/>
      <c r="V271" s="567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hidden="1" x14ac:dyDescent="0.2">
      <c r="A272" s="556"/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8"/>
      <c r="P272" s="565" t="s">
        <v>70</v>
      </c>
      <c r="Q272" s="566"/>
      <c r="R272" s="566"/>
      <c r="S272" s="566"/>
      <c r="T272" s="566"/>
      <c r="U272" s="566"/>
      <c r="V272" s="567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hidden="1" customHeight="1" x14ac:dyDescent="0.25">
      <c r="A273" s="584" t="s">
        <v>438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2"/>
      <c r="AB273" s="542"/>
      <c r="AC273" s="542"/>
    </row>
    <row r="274" spans="1:68" ht="14.25" hidden="1" customHeight="1" x14ac:dyDescent="0.25">
      <c r="A274" s="555" t="s">
        <v>63</v>
      </c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56"/>
      <c r="P274" s="556"/>
      <c r="Q274" s="556"/>
      <c r="R274" s="556"/>
      <c r="S274" s="556"/>
      <c r="T274" s="556"/>
      <c r="U274" s="556"/>
      <c r="V274" s="556"/>
      <c r="W274" s="556"/>
      <c r="X274" s="556"/>
      <c r="Y274" s="556"/>
      <c r="Z274" s="556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63">
        <v>4680115880344</v>
      </c>
      <c r="E275" s="564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1"/>
      <c r="R275" s="561"/>
      <c r="S275" s="561"/>
      <c r="T275" s="562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7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8"/>
      <c r="P276" s="565" t="s">
        <v>70</v>
      </c>
      <c r="Q276" s="566"/>
      <c r="R276" s="566"/>
      <c r="S276" s="566"/>
      <c r="T276" s="566"/>
      <c r="U276" s="566"/>
      <c r="V276" s="567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8"/>
      <c r="P277" s="565" t="s">
        <v>70</v>
      </c>
      <c r="Q277" s="566"/>
      <c r="R277" s="566"/>
      <c r="S277" s="566"/>
      <c r="T277" s="566"/>
      <c r="U277" s="566"/>
      <c r="V277" s="567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55" t="s">
        <v>72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63">
        <v>4680115884618</v>
      </c>
      <c r="E279" s="564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1"/>
      <c r="R279" s="561"/>
      <c r="S279" s="561"/>
      <c r="T279" s="562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7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8"/>
      <c r="P280" s="565" t="s">
        <v>70</v>
      </c>
      <c r="Q280" s="566"/>
      <c r="R280" s="566"/>
      <c r="S280" s="566"/>
      <c r="T280" s="566"/>
      <c r="U280" s="566"/>
      <c r="V280" s="567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8"/>
      <c r="P281" s="565" t="s">
        <v>70</v>
      </c>
      <c r="Q281" s="566"/>
      <c r="R281" s="566"/>
      <c r="S281" s="566"/>
      <c r="T281" s="566"/>
      <c r="U281" s="566"/>
      <c r="V281" s="567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4" t="s">
        <v>445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2"/>
      <c r="AB282" s="542"/>
      <c r="AC282" s="542"/>
    </row>
    <row r="283" spans="1:68" ht="14.25" hidden="1" customHeight="1" x14ac:dyDescent="0.25">
      <c r="A283" s="555" t="s">
        <v>102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63">
        <v>4680115883703</v>
      </c>
      <c r="E284" s="564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1"/>
      <c r="R284" s="561"/>
      <c r="S284" s="561"/>
      <c r="T284" s="562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7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8"/>
      <c r="P285" s="565" t="s">
        <v>70</v>
      </c>
      <c r="Q285" s="566"/>
      <c r="R285" s="566"/>
      <c r="S285" s="566"/>
      <c r="T285" s="566"/>
      <c r="U285" s="566"/>
      <c r="V285" s="567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8"/>
      <c r="P286" s="565" t="s">
        <v>70</v>
      </c>
      <c r="Q286" s="566"/>
      <c r="R286" s="566"/>
      <c r="S286" s="566"/>
      <c r="T286" s="566"/>
      <c r="U286" s="566"/>
      <c r="V286" s="567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4" t="s">
        <v>450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2"/>
      <c r="AB287" s="542"/>
      <c r="AC287" s="542"/>
    </row>
    <row r="288" spans="1:68" ht="14.25" hidden="1" customHeight="1" x14ac:dyDescent="0.25">
      <c r="A288" s="555" t="s">
        <v>102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3">
        <v>4680115885615</v>
      </c>
      <c r="E289" s="56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7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3">
        <v>4680115885646</v>
      </c>
      <c r="E290" s="56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3">
        <v>4680115885554</v>
      </c>
      <c r="E291" s="56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5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3">
        <v>4680115885622</v>
      </c>
      <c r="E292" s="56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3">
        <v>4680115885608</v>
      </c>
      <c r="E293" s="56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1"/>
      <c r="R293" s="561"/>
      <c r="S293" s="561"/>
      <c r="T293" s="562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7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8"/>
      <c r="P294" s="565" t="s">
        <v>70</v>
      </c>
      <c r="Q294" s="566"/>
      <c r="R294" s="566"/>
      <c r="S294" s="566"/>
      <c r="T294" s="566"/>
      <c r="U294" s="566"/>
      <c r="V294" s="567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8"/>
      <c r="P295" s="565" t="s">
        <v>70</v>
      </c>
      <c r="Q295" s="566"/>
      <c r="R295" s="566"/>
      <c r="S295" s="566"/>
      <c r="T295" s="566"/>
      <c r="U295" s="566"/>
      <c r="V295" s="567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55" t="s">
        <v>63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3">
        <v>4607091387193</v>
      </c>
      <c r="E297" s="56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3">
        <v>4607091387230</v>
      </c>
      <c r="E298" s="56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3">
        <v>4607091387292</v>
      </c>
      <c r="E299" s="56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3">
        <v>4607091387285</v>
      </c>
      <c r="E300" s="56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3">
        <v>4607091389845</v>
      </c>
      <c r="E301" s="56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1"/>
      <c r="R301" s="561"/>
      <c r="S301" s="561"/>
      <c r="T301" s="562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3">
        <v>4680115882881</v>
      </c>
      <c r="E302" s="56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4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1"/>
      <c r="R302" s="561"/>
      <c r="S302" s="561"/>
      <c r="T302" s="562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3">
        <v>4607091383836</v>
      </c>
      <c r="E303" s="56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1"/>
      <c r="R303" s="561"/>
      <c r="S303" s="561"/>
      <c r="T303" s="562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7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8"/>
      <c r="P304" s="565" t="s">
        <v>70</v>
      </c>
      <c r="Q304" s="566"/>
      <c r="R304" s="566"/>
      <c r="S304" s="566"/>
      <c r="T304" s="566"/>
      <c r="U304" s="566"/>
      <c r="V304" s="567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8"/>
      <c r="P305" s="565" t="s">
        <v>70</v>
      </c>
      <c r="Q305" s="566"/>
      <c r="R305" s="566"/>
      <c r="S305" s="566"/>
      <c r="T305" s="566"/>
      <c r="U305" s="566"/>
      <c r="V305" s="567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55" t="s">
        <v>72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3">
        <v>4607091387766</v>
      </c>
      <c r="E307" s="56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1"/>
      <c r="R307" s="561"/>
      <c r="S307" s="561"/>
      <c r="T307" s="562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3">
        <v>4607091387957</v>
      </c>
      <c r="E308" s="56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3">
        <v>4607091387964</v>
      </c>
      <c r="E309" s="56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8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1"/>
      <c r="R309" s="561"/>
      <c r="S309" s="561"/>
      <c r="T309" s="562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3">
        <v>4680115884588</v>
      </c>
      <c r="E310" s="56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1"/>
      <c r="R310" s="561"/>
      <c r="S310" s="561"/>
      <c r="T310" s="562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3">
        <v>4607091387513</v>
      </c>
      <c r="E311" s="56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1"/>
      <c r="R311" s="561"/>
      <c r="S311" s="561"/>
      <c r="T311" s="562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7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8"/>
      <c r="P312" s="565" t="s">
        <v>70</v>
      </c>
      <c r="Q312" s="566"/>
      <c r="R312" s="566"/>
      <c r="S312" s="566"/>
      <c r="T312" s="566"/>
      <c r="U312" s="566"/>
      <c r="V312" s="567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8"/>
      <c r="P313" s="565" t="s">
        <v>70</v>
      </c>
      <c r="Q313" s="566"/>
      <c r="R313" s="566"/>
      <c r="S313" s="566"/>
      <c r="T313" s="566"/>
      <c r="U313" s="566"/>
      <c r="V313" s="567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55" t="s">
        <v>164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3">
        <v>4607091380880</v>
      </c>
      <c r="E315" s="56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3">
        <v>4607091384482</v>
      </c>
      <c r="E316" s="56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7">
        <v>62.4</v>
      </c>
      <c r="Y316" s="548">
        <f>IFERROR(IF(X316="",0,CEILING((X316/$H316),1)*$H316),"")</f>
        <v>62.4</v>
      </c>
      <c r="Z316" s="36">
        <f>IFERROR(IF(Y316=0,"",ROUNDUP(Y316/H316,0)*0.01898),"")</f>
        <v>0.15184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66.552000000000007</v>
      </c>
      <c r="BN316" s="64">
        <f>IFERROR(Y316*I316/H316,"0")</f>
        <v>66.552000000000007</v>
      </c>
      <c r="BO316" s="64">
        <f>IFERROR(1/J316*(X316/H316),"0")</f>
        <v>0.125</v>
      </c>
      <c r="BP316" s="64">
        <f>IFERROR(1/J316*(Y316/H316),"0")</f>
        <v>0.125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3">
        <v>4607091380897</v>
      </c>
      <c r="E317" s="56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1"/>
      <c r="R317" s="561"/>
      <c r="S317" s="561"/>
      <c r="T317" s="562"/>
      <c r="U317" s="34"/>
      <c r="V317" s="34"/>
      <c r="W317" s="35" t="s">
        <v>68</v>
      </c>
      <c r="X317" s="547">
        <v>67.2</v>
      </c>
      <c r="Y317" s="548">
        <f>IFERROR(IF(X317="",0,CEILING((X317/$H317),1)*$H317),"")</f>
        <v>67.2</v>
      </c>
      <c r="Z317" s="36">
        <f>IFERROR(IF(Y317=0,"",ROUNDUP(Y317/H317,0)*0.01898),"")</f>
        <v>0.15184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71.352000000000004</v>
      </c>
      <c r="BN317" s="64">
        <f>IFERROR(Y317*I317/H317,"0")</f>
        <v>71.352000000000004</v>
      </c>
      <c r="BO317" s="64">
        <f>IFERROR(1/J317*(X317/H317),"0")</f>
        <v>0.125</v>
      </c>
      <c r="BP317" s="64">
        <f>IFERROR(1/J317*(Y317/H317),"0")</f>
        <v>0.125</v>
      </c>
    </row>
    <row r="318" spans="1:68" x14ac:dyDescent="0.2">
      <c r="A318" s="557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8"/>
      <c r="P318" s="565" t="s">
        <v>70</v>
      </c>
      <c r="Q318" s="566"/>
      <c r="R318" s="566"/>
      <c r="S318" s="566"/>
      <c r="T318" s="566"/>
      <c r="U318" s="566"/>
      <c r="V318" s="567"/>
      <c r="W318" s="37" t="s">
        <v>71</v>
      </c>
      <c r="X318" s="549">
        <f>IFERROR(X315/H315,"0")+IFERROR(X316/H316,"0")+IFERROR(X317/H317,"0")</f>
        <v>16</v>
      </c>
      <c r="Y318" s="549">
        <f>IFERROR(Y315/H315,"0")+IFERROR(Y316/H316,"0")+IFERROR(Y317/H317,"0")</f>
        <v>16</v>
      </c>
      <c r="Z318" s="549">
        <f>IFERROR(IF(Z315="",0,Z315),"0")+IFERROR(IF(Z316="",0,Z316),"0")+IFERROR(IF(Z317="",0,Z317),"0")</f>
        <v>0.30368000000000001</v>
      </c>
      <c r="AA318" s="550"/>
      <c r="AB318" s="550"/>
      <c r="AC318" s="550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8"/>
      <c r="P319" s="565" t="s">
        <v>70</v>
      </c>
      <c r="Q319" s="566"/>
      <c r="R319" s="566"/>
      <c r="S319" s="566"/>
      <c r="T319" s="566"/>
      <c r="U319" s="566"/>
      <c r="V319" s="567"/>
      <c r="W319" s="37" t="s">
        <v>68</v>
      </c>
      <c r="X319" s="549">
        <f>IFERROR(SUM(X315:X317),"0")</f>
        <v>129.6</v>
      </c>
      <c r="Y319" s="549">
        <f>IFERROR(SUM(Y315:Y317),"0")</f>
        <v>129.6</v>
      </c>
      <c r="Z319" s="37"/>
      <c r="AA319" s="550"/>
      <c r="AB319" s="550"/>
      <c r="AC319" s="550"/>
    </row>
    <row r="320" spans="1:68" ht="14.25" hidden="1" customHeight="1" x14ac:dyDescent="0.25">
      <c r="A320" s="555" t="s">
        <v>94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3">
        <v>4607091388381</v>
      </c>
      <c r="E321" s="56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3">
        <v>4607091388374</v>
      </c>
      <c r="E322" s="56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830" t="s">
        <v>514</v>
      </c>
      <c r="Q322" s="561"/>
      <c r="R322" s="561"/>
      <c r="S322" s="561"/>
      <c r="T322" s="562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3">
        <v>4607091383102</v>
      </c>
      <c r="E323" s="56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3">
        <v>4607091388404</v>
      </c>
      <c r="E324" s="56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1"/>
      <c r="R324" s="561"/>
      <c r="S324" s="561"/>
      <c r="T324" s="562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7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8"/>
      <c r="P325" s="565" t="s">
        <v>70</v>
      </c>
      <c r="Q325" s="566"/>
      <c r="R325" s="566"/>
      <c r="S325" s="566"/>
      <c r="T325" s="566"/>
      <c r="U325" s="566"/>
      <c r="V325" s="567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8"/>
      <c r="P326" s="565" t="s">
        <v>70</v>
      </c>
      <c r="Q326" s="566"/>
      <c r="R326" s="566"/>
      <c r="S326" s="566"/>
      <c r="T326" s="566"/>
      <c r="U326" s="566"/>
      <c r="V326" s="567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55" t="s">
        <v>520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3">
        <v>4680115881808</v>
      </c>
      <c r="E328" s="56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3">
        <v>4680115881822</v>
      </c>
      <c r="E329" s="56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1"/>
      <c r="R329" s="561"/>
      <c r="S329" s="561"/>
      <c r="T329" s="562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3">
        <v>4680115880016</v>
      </c>
      <c r="E330" s="56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1"/>
      <c r="R330" s="561"/>
      <c r="S330" s="561"/>
      <c r="T330" s="562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7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8"/>
      <c r="P331" s="565" t="s">
        <v>70</v>
      </c>
      <c r="Q331" s="566"/>
      <c r="R331" s="566"/>
      <c r="S331" s="566"/>
      <c r="T331" s="566"/>
      <c r="U331" s="566"/>
      <c r="V331" s="567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8"/>
      <c r="P332" s="565" t="s">
        <v>70</v>
      </c>
      <c r="Q332" s="566"/>
      <c r="R332" s="566"/>
      <c r="S332" s="566"/>
      <c r="T332" s="566"/>
      <c r="U332" s="566"/>
      <c r="V332" s="567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4" t="s">
        <v>529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2"/>
      <c r="AB333" s="542"/>
      <c r="AC333" s="542"/>
    </row>
    <row r="334" spans="1:68" ht="14.25" hidden="1" customHeight="1" x14ac:dyDescent="0.25">
      <c r="A334" s="555" t="s">
        <v>72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3">
        <v>4607091387919</v>
      </c>
      <c r="E335" s="56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1"/>
      <c r="R335" s="561"/>
      <c r="S335" s="561"/>
      <c r="T335" s="562"/>
      <c r="U335" s="34"/>
      <c r="V335" s="34"/>
      <c r="W335" s="35" t="s">
        <v>68</v>
      </c>
      <c r="X335" s="547">
        <v>64.8</v>
      </c>
      <c r="Y335" s="548">
        <f>IFERROR(IF(X335="",0,CEILING((X335/$H335),1)*$H335),"")</f>
        <v>64.8</v>
      </c>
      <c r="Z335" s="36">
        <f>IFERROR(IF(Y335=0,"",ROUNDUP(Y335/H335,0)*0.01898),"")</f>
        <v>0.15184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68.951999999999998</v>
      </c>
      <c r="BN335" s="64">
        <f>IFERROR(Y335*I335/H335,"0")</f>
        <v>68.951999999999998</v>
      </c>
      <c r="BO335" s="64">
        <f>IFERROR(1/J335*(X335/H335),"0")</f>
        <v>0.125</v>
      </c>
      <c r="BP335" s="64">
        <f>IFERROR(1/J335*(Y335/H335),"0")</f>
        <v>0.125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63">
        <v>4680115883604</v>
      </c>
      <c r="E336" s="56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6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63">
        <v>4680115883567</v>
      </c>
      <c r="E337" s="56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1"/>
      <c r="R337" s="561"/>
      <c r="S337" s="561"/>
      <c r="T337" s="562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7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58"/>
      <c r="P338" s="565" t="s">
        <v>70</v>
      </c>
      <c r="Q338" s="566"/>
      <c r="R338" s="566"/>
      <c r="S338" s="566"/>
      <c r="T338" s="566"/>
      <c r="U338" s="566"/>
      <c r="V338" s="567"/>
      <c r="W338" s="37" t="s">
        <v>71</v>
      </c>
      <c r="X338" s="549">
        <f>IFERROR(X335/H335,"0")+IFERROR(X336/H336,"0")+IFERROR(X337/H337,"0")</f>
        <v>8</v>
      </c>
      <c r="Y338" s="549">
        <f>IFERROR(Y335/H335,"0")+IFERROR(Y336/H336,"0")+IFERROR(Y337/H337,"0")</f>
        <v>8</v>
      </c>
      <c r="Z338" s="549">
        <f>IFERROR(IF(Z335="",0,Z335),"0")+IFERROR(IF(Z336="",0,Z336),"0")+IFERROR(IF(Z337="",0,Z337),"0")</f>
        <v>0.15184</v>
      </c>
      <c r="AA338" s="550"/>
      <c r="AB338" s="550"/>
      <c r="AC338" s="550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8"/>
      <c r="P339" s="565" t="s">
        <v>70</v>
      </c>
      <c r="Q339" s="566"/>
      <c r="R339" s="566"/>
      <c r="S339" s="566"/>
      <c r="T339" s="566"/>
      <c r="U339" s="566"/>
      <c r="V339" s="567"/>
      <c r="W339" s="37" t="s">
        <v>68</v>
      </c>
      <c r="X339" s="549">
        <f>IFERROR(SUM(X335:X337),"0")</f>
        <v>64.8</v>
      </c>
      <c r="Y339" s="549">
        <f>IFERROR(SUM(Y335:Y337),"0")</f>
        <v>64.8</v>
      </c>
      <c r="Z339" s="37"/>
      <c r="AA339" s="550"/>
      <c r="AB339" s="550"/>
      <c r="AC339" s="550"/>
    </row>
    <row r="340" spans="1:68" ht="27.75" hidden="1" customHeight="1" x14ac:dyDescent="0.2">
      <c r="A340" s="579" t="s">
        <v>539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48"/>
      <c r="AB340" s="48"/>
      <c r="AC340" s="48"/>
    </row>
    <row r="341" spans="1:68" ht="16.5" hidden="1" customHeight="1" x14ac:dyDescent="0.25">
      <c r="A341" s="584" t="s">
        <v>540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2"/>
      <c r="AB341" s="542"/>
      <c r="AC341" s="542"/>
    </row>
    <row r="342" spans="1:68" ht="14.25" hidden="1" customHeight="1" x14ac:dyDescent="0.25">
      <c r="A342" s="555" t="s">
        <v>102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3">
        <v>4680115884847</v>
      </c>
      <c r="E343" s="56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1"/>
      <c r="R343" s="561"/>
      <c r="S343" s="561"/>
      <c r="T343" s="562"/>
      <c r="U343" s="34"/>
      <c r="V343" s="34"/>
      <c r="W343" s="35" t="s">
        <v>68</v>
      </c>
      <c r="X343" s="547">
        <v>120</v>
      </c>
      <c r="Y343" s="548">
        <f t="shared" ref="Y343:Y349" si="38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123.84</v>
      </c>
      <c r="BN343" s="64">
        <f t="shared" ref="BN343:BN349" si="40">IFERROR(Y343*I343/H343,"0")</f>
        <v>123.84</v>
      </c>
      <c r="BO343" s="64">
        <f t="shared" ref="BO343:BO349" si="41">IFERROR(1/J343*(X343/H343),"0")</f>
        <v>0.16666666666666666</v>
      </c>
      <c r="BP343" s="64">
        <f t="shared" ref="BP343:BP349" si="42">IFERROR(1/J343*(Y343/H343),"0")</f>
        <v>0.16666666666666666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3">
        <v>4680115884854</v>
      </c>
      <c r="E344" s="56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7">
        <v>120</v>
      </c>
      <c r="Y344" s="548">
        <f t="shared" si="38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123.84</v>
      </c>
      <c r="BN344" s="64">
        <f t="shared" si="40"/>
        <v>123.84</v>
      </c>
      <c r="BO344" s="64">
        <f t="shared" si="41"/>
        <v>0.16666666666666666</v>
      </c>
      <c r="BP344" s="64">
        <f t="shared" si="42"/>
        <v>0.16666666666666666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3">
        <v>4607091383997</v>
      </c>
      <c r="E345" s="56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hidden="1" customHeight="1" x14ac:dyDescent="0.25">
      <c r="A346" s="54" t="s">
        <v>550</v>
      </c>
      <c r="B346" s="54" t="s">
        <v>551</v>
      </c>
      <c r="C346" s="31">
        <v>4301011867</v>
      </c>
      <c r="D346" s="563">
        <v>4680115884830</v>
      </c>
      <c r="E346" s="56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1"/>
      <c r="R346" s="561"/>
      <c r="S346" s="561"/>
      <c r="T346" s="562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3">
        <v>4680115882638</v>
      </c>
      <c r="E347" s="56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3">
        <v>4680115884922</v>
      </c>
      <c r="E348" s="56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3">
        <v>4680115884861</v>
      </c>
      <c r="E349" s="56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1"/>
      <c r="R349" s="561"/>
      <c r="S349" s="561"/>
      <c r="T349" s="562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7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8"/>
      <c r="P350" s="565" t="s">
        <v>70</v>
      </c>
      <c r="Q350" s="566"/>
      <c r="R350" s="566"/>
      <c r="S350" s="566"/>
      <c r="T350" s="566"/>
      <c r="U350" s="566"/>
      <c r="V350" s="567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16</v>
      </c>
      <c r="Y350" s="549">
        <f>IFERROR(Y343/H343,"0")+IFERROR(Y344/H344,"0")+IFERROR(Y345/H345,"0")+IFERROR(Y346/H346,"0")+IFERROR(Y347/H347,"0")+IFERROR(Y348/H348,"0")+IFERROR(Y349/H349,"0")</f>
        <v>16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0.34799999999999998</v>
      </c>
      <c r="AA350" s="550"/>
      <c r="AB350" s="550"/>
      <c r="AC350" s="550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8"/>
      <c r="P351" s="565" t="s">
        <v>70</v>
      </c>
      <c r="Q351" s="566"/>
      <c r="R351" s="566"/>
      <c r="S351" s="566"/>
      <c r="T351" s="566"/>
      <c r="U351" s="566"/>
      <c r="V351" s="567"/>
      <c r="W351" s="37" t="s">
        <v>68</v>
      </c>
      <c r="X351" s="549">
        <f>IFERROR(SUM(X343:X349),"0")</f>
        <v>240</v>
      </c>
      <c r="Y351" s="549">
        <f>IFERROR(SUM(Y343:Y349),"0")</f>
        <v>240</v>
      </c>
      <c r="Z351" s="37"/>
      <c r="AA351" s="550"/>
      <c r="AB351" s="550"/>
      <c r="AC351" s="550"/>
    </row>
    <row r="352" spans="1:68" ht="14.25" hidden="1" customHeight="1" x14ac:dyDescent="0.25">
      <c r="A352" s="555" t="s">
        <v>134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3"/>
      <c r="AB352" s="543"/>
      <c r="AC352" s="543"/>
    </row>
    <row r="353" spans="1:68" ht="27" hidden="1" customHeight="1" x14ac:dyDescent="0.25">
      <c r="A353" s="54" t="s">
        <v>560</v>
      </c>
      <c r="B353" s="54" t="s">
        <v>561</v>
      </c>
      <c r="C353" s="31">
        <v>4301020178</v>
      </c>
      <c r="D353" s="563">
        <v>4607091383980</v>
      </c>
      <c r="E353" s="56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1"/>
      <c r="R353" s="561"/>
      <c r="S353" s="561"/>
      <c r="T353" s="562"/>
      <c r="U353" s="34"/>
      <c r="V353" s="34"/>
      <c r="W353" s="35" t="s">
        <v>68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3">
        <v>4607091384178</v>
      </c>
      <c r="E354" s="56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1"/>
      <c r="R354" s="561"/>
      <c r="S354" s="561"/>
      <c r="T354" s="562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57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8"/>
      <c r="P355" s="565" t="s">
        <v>70</v>
      </c>
      <c r="Q355" s="566"/>
      <c r="R355" s="566"/>
      <c r="S355" s="566"/>
      <c r="T355" s="566"/>
      <c r="U355" s="566"/>
      <c r="V355" s="567"/>
      <c r="W355" s="37" t="s">
        <v>71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hidden="1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8"/>
      <c r="P356" s="565" t="s">
        <v>70</v>
      </c>
      <c r="Q356" s="566"/>
      <c r="R356" s="566"/>
      <c r="S356" s="566"/>
      <c r="T356" s="566"/>
      <c r="U356" s="566"/>
      <c r="V356" s="567"/>
      <c r="W356" s="37" t="s">
        <v>68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hidden="1" customHeight="1" x14ac:dyDescent="0.25">
      <c r="A357" s="555" t="s">
        <v>72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3">
        <v>4607091383928</v>
      </c>
      <c r="E358" s="56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3">
        <v>4607091384260</v>
      </c>
      <c r="E359" s="56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6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1"/>
      <c r="R359" s="561"/>
      <c r="S359" s="561"/>
      <c r="T359" s="562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7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8"/>
      <c r="P360" s="565" t="s">
        <v>70</v>
      </c>
      <c r="Q360" s="566"/>
      <c r="R360" s="566"/>
      <c r="S360" s="566"/>
      <c r="T360" s="566"/>
      <c r="U360" s="566"/>
      <c r="V360" s="567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8"/>
      <c r="P361" s="565" t="s">
        <v>70</v>
      </c>
      <c r="Q361" s="566"/>
      <c r="R361" s="566"/>
      <c r="S361" s="566"/>
      <c r="T361" s="566"/>
      <c r="U361" s="566"/>
      <c r="V361" s="567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55" t="s">
        <v>164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3">
        <v>4607091384673</v>
      </c>
      <c r="E363" s="56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598" t="s">
        <v>573</v>
      </c>
      <c r="Q363" s="561"/>
      <c r="R363" s="561"/>
      <c r="S363" s="561"/>
      <c r="T363" s="562"/>
      <c r="U363" s="34"/>
      <c r="V363" s="34"/>
      <c r="W363" s="35" t="s">
        <v>68</v>
      </c>
      <c r="X363" s="547">
        <v>72</v>
      </c>
      <c r="Y363" s="548">
        <f>IFERROR(IF(X363="",0,CEILING((X363/$H363),1)*$H363),"")</f>
        <v>72</v>
      </c>
      <c r="Z363" s="36">
        <f>IFERROR(IF(Y363=0,"",ROUNDUP(Y363/H363,0)*0.01898),"")</f>
        <v>0.15184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76.152000000000001</v>
      </c>
      <c r="BN363" s="64">
        <f>IFERROR(Y363*I363/H363,"0")</f>
        <v>76.152000000000001</v>
      </c>
      <c r="BO363" s="64">
        <f>IFERROR(1/J363*(X363/H363),"0")</f>
        <v>0.125</v>
      </c>
      <c r="BP363" s="64">
        <f>IFERROR(1/J363*(Y363/H363),"0")</f>
        <v>0.125</v>
      </c>
    </row>
    <row r="364" spans="1:68" x14ac:dyDescent="0.2">
      <c r="A364" s="557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8"/>
      <c r="P364" s="565" t="s">
        <v>70</v>
      </c>
      <c r="Q364" s="566"/>
      <c r="R364" s="566"/>
      <c r="S364" s="566"/>
      <c r="T364" s="566"/>
      <c r="U364" s="566"/>
      <c r="V364" s="567"/>
      <c r="W364" s="37" t="s">
        <v>71</v>
      </c>
      <c r="X364" s="549">
        <f>IFERROR(X363/H363,"0")</f>
        <v>8</v>
      </c>
      <c r="Y364" s="549">
        <f>IFERROR(Y363/H363,"0")</f>
        <v>8</v>
      </c>
      <c r="Z364" s="549">
        <f>IFERROR(IF(Z363="",0,Z363),"0")</f>
        <v>0.15184</v>
      </c>
      <c r="AA364" s="550"/>
      <c r="AB364" s="550"/>
      <c r="AC364" s="550"/>
    </row>
    <row r="365" spans="1:68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8"/>
      <c r="P365" s="565" t="s">
        <v>70</v>
      </c>
      <c r="Q365" s="566"/>
      <c r="R365" s="566"/>
      <c r="S365" s="566"/>
      <c r="T365" s="566"/>
      <c r="U365" s="566"/>
      <c r="V365" s="567"/>
      <c r="W365" s="37" t="s">
        <v>68</v>
      </c>
      <c r="X365" s="549">
        <f>IFERROR(SUM(X363:X363),"0")</f>
        <v>72</v>
      </c>
      <c r="Y365" s="549">
        <f>IFERROR(SUM(Y363:Y363),"0")</f>
        <v>72</v>
      </c>
      <c r="Z365" s="37"/>
      <c r="AA365" s="550"/>
      <c r="AB365" s="550"/>
      <c r="AC365" s="550"/>
    </row>
    <row r="366" spans="1:68" ht="16.5" hidden="1" customHeight="1" x14ac:dyDescent="0.25">
      <c r="A366" s="584" t="s">
        <v>575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2"/>
      <c r="AB366" s="542"/>
      <c r="AC366" s="542"/>
    </row>
    <row r="367" spans="1:68" ht="14.25" hidden="1" customHeight="1" x14ac:dyDescent="0.25">
      <c r="A367" s="555" t="s">
        <v>102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3">
        <v>4680115881907</v>
      </c>
      <c r="E368" s="56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1"/>
      <c r="R368" s="561"/>
      <c r="S368" s="561"/>
      <c r="T368" s="562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3">
        <v>4680115884885</v>
      </c>
      <c r="E369" s="56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7">
        <v>96</v>
      </c>
      <c r="Y369" s="548">
        <f>IFERROR(IF(X369="",0,CEILING((X369/$H369),1)*$H369),"")</f>
        <v>96</v>
      </c>
      <c r="Z369" s="36">
        <f>IFERROR(IF(Y369=0,"",ROUNDUP(Y369/H369,0)*0.01898),"")</f>
        <v>0.15184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99.48</v>
      </c>
      <c r="BN369" s="64">
        <f>IFERROR(Y369*I369/H369,"0")</f>
        <v>99.48</v>
      </c>
      <c r="BO369" s="64">
        <f>IFERROR(1/J369*(X369/H369),"0")</f>
        <v>0.125</v>
      </c>
      <c r="BP369" s="64">
        <f>IFERROR(1/J369*(Y369/H369),"0")</f>
        <v>0.125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3">
        <v>4680115884908</v>
      </c>
      <c r="E370" s="56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6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1"/>
      <c r="R370" s="561"/>
      <c r="S370" s="561"/>
      <c r="T370" s="562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7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8"/>
      <c r="P371" s="565" t="s">
        <v>70</v>
      </c>
      <c r="Q371" s="566"/>
      <c r="R371" s="566"/>
      <c r="S371" s="566"/>
      <c r="T371" s="566"/>
      <c r="U371" s="566"/>
      <c r="V371" s="567"/>
      <c r="W371" s="37" t="s">
        <v>71</v>
      </c>
      <c r="X371" s="549">
        <f>IFERROR(X368/H368,"0")+IFERROR(X369/H369,"0")+IFERROR(X370/H370,"0")</f>
        <v>8</v>
      </c>
      <c r="Y371" s="549">
        <f>IFERROR(Y368/H368,"0")+IFERROR(Y369/H369,"0")+IFERROR(Y370/H370,"0")</f>
        <v>8</v>
      </c>
      <c r="Z371" s="549">
        <f>IFERROR(IF(Z368="",0,Z368),"0")+IFERROR(IF(Z369="",0,Z369),"0")+IFERROR(IF(Z370="",0,Z370),"0")</f>
        <v>0.15184</v>
      </c>
      <c r="AA371" s="550"/>
      <c r="AB371" s="550"/>
      <c r="AC371" s="550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8"/>
      <c r="P372" s="565" t="s">
        <v>70</v>
      </c>
      <c r="Q372" s="566"/>
      <c r="R372" s="566"/>
      <c r="S372" s="566"/>
      <c r="T372" s="566"/>
      <c r="U372" s="566"/>
      <c r="V372" s="567"/>
      <c r="W372" s="37" t="s">
        <v>68</v>
      </c>
      <c r="X372" s="549">
        <f>IFERROR(SUM(X368:X370),"0")</f>
        <v>96</v>
      </c>
      <c r="Y372" s="549">
        <f>IFERROR(SUM(Y368:Y370),"0")</f>
        <v>96</v>
      </c>
      <c r="Z372" s="37"/>
      <c r="AA372" s="550"/>
      <c r="AB372" s="550"/>
      <c r="AC372" s="550"/>
    </row>
    <row r="373" spans="1:68" ht="14.25" hidden="1" customHeight="1" x14ac:dyDescent="0.25">
      <c r="A373" s="555" t="s">
        <v>63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3">
        <v>4607091384802</v>
      </c>
      <c r="E374" s="56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1"/>
      <c r="R374" s="561"/>
      <c r="S374" s="561"/>
      <c r="T374" s="562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7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8"/>
      <c r="P375" s="565" t="s">
        <v>70</v>
      </c>
      <c r="Q375" s="566"/>
      <c r="R375" s="566"/>
      <c r="S375" s="566"/>
      <c r="T375" s="566"/>
      <c r="U375" s="566"/>
      <c r="V375" s="567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8"/>
      <c r="P376" s="565" t="s">
        <v>70</v>
      </c>
      <c r="Q376" s="566"/>
      <c r="R376" s="566"/>
      <c r="S376" s="566"/>
      <c r="T376" s="566"/>
      <c r="U376" s="566"/>
      <c r="V376" s="567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55" t="s">
        <v>72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3">
        <v>4607091384246</v>
      </c>
      <c r="E378" s="564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7">
        <v>144</v>
      </c>
      <c r="Y378" s="548">
        <f>IFERROR(IF(X378="",0,CEILING((X378/$H378),1)*$H378),"")</f>
        <v>144</v>
      </c>
      <c r="Z378" s="36">
        <f>IFERROR(IF(Y378=0,"",ROUNDUP(Y378/H378,0)*0.01898),"")</f>
        <v>0.30368000000000001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152.304</v>
      </c>
      <c r="BN378" s="64">
        <f>IFERROR(Y378*I378/H378,"0")</f>
        <v>152.304</v>
      </c>
      <c r="BO378" s="64">
        <f>IFERROR(1/J378*(X378/H378),"0")</f>
        <v>0.25</v>
      </c>
      <c r="BP378" s="64">
        <f>IFERROR(1/J378*(Y378/H378),"0")</f>
        <v>0.25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3">
        <v>4607091384253</v>
      </c>
      <c r="E379" s="564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1"/>
      <c r="R379" s="561"/>
      <c r="S379" s="561"/>
      <c r="T379" s="562"/>
      <c r="U379" s="34"/>
      <c r="V379" s="34"/>
      <c r="W379" s="35" t="s">
        <v>68</v>
      </c>
      <c r="X379" s="547">
        <v>33.6</v>
      </c>
      <c r="Y379" s="548">
        <f>IFERROR(IF(X379="",0,CEILING((X379/$H379),1)*$H379),"")</f>
        <v>33.6</v>
      </c>
      <c r="Z379" s="36">
        <f>IFERROR(IF(Y379=0,"",ROUNDUP(Y379/H379,0)*0.00651),"")</f>
        <v>9.1139999999999999E-2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37.296000000000006</v>
      </c>
      <c r="BN379" s="64">
        <f>IFERROR(Y379*I379/H379,"0")</f>
        <v>37.296000000000006</v>
      </c>
      <c r="BO379" s="64">
        <f>IFERROR(1/J379*(X379/H379),"0")</f>
        <v>7.6923076923076941E-2</v>
      </c>
      <c r="BP379" s="64">
        <f>IFERROR(1/J379*(Y379/H379),"0")</f>
        <v>7.6923076923076941E-2</v>
      </c>
    </row>
    <row r="380" spans="1:68" x14ac:dyDescent="0.2">
      <c r="A380" s="557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8"/>
      <c r="P380" s="565" t="s">
        <v>70</v>
      </c>
      <c r="Q380" s="566"/>
      <c r="R380" s="566"/>
      <c r="S380" s="566"/>
      <c r="T380" s="566"/>
      <c r="U380" s="566"/>
      <c r="V380" s="567"/>
      <c r="W380" s="37" t="s">
        <v>71</v>
      </c>
      <c r="X380" s="549">
        <f>IFERROR(X378/H378,"0")+IFERROR(X379/H379,"0")</f>
        <v>30</v>
      </c>
      <c r="Y380" s="549">
        <f>IFERROR(Y378/H378,"0")+IFERROR(Y379/H379,"0")</f>
        <v>30</v>
      </c>
      <c r="Z380" s="549">
        <f>IFERROR(IF(Z378="",0,Z378),"0")+IFERROR(IF(Z379="",0,Z379),"0")</f>
        <v>0.39482</v>
      </c>
      <c r="AA380" s="550"/>
      <c r="AB380" s="550"/>
      <c r="AC380" s="550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8"/>
      <c r="P381" s="565" t="s">
        <v>70</v>
      </c>
      <c r="Q381" s="566"/>
      <c r="R381" s="566"/>
      <c r="S381" s="566"/>
      <c r="T381" s="566"/>
      <c r="U381" s="566"/>
      <c r="V381" s="567"/>
      <c r="W381" s="37" t="s">
        <v>68</v>
      </c>
      <c r="X381" s="549">
        <f>IFERROR(SUM(X378:X379),"0")</f>
        <v>177.6</v>
      </c>
      <c r="Y381" s="549">
        <f>IFERROR(SUM(Y378:Y379),"0")</f>
        <v>177.6</v>
      </c>
      <c r="Z381" s="37"/>
      <c r="AA381" s="550"/>
      <c r="AB381" s="550"/>
      <c r="AC381" s="550"/>
    </row>
    <row r="382" spans="1:68" ht="14.25" hidden="1" customHeight="1" x14ac:dyDescent="0.25">
      <c r="A382" s="555" t="s">
        <v>164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3">
        <v>4607091389357</v>
      </c>
      <c r="E383" s="564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1"/>
      <c r="R383" s="561"/>
      <c r="S383" s="561"/>
      <c r="T383" s="562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7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8"/>
      <c r="P384" s="565" t="s">
        <v>70</v>
      </c>
      <c r="Q384" s="566"/>
      <c r="R384" s="566"/>
      <c r="S384" s="566"/>
      <c r="T384" s="566"/>
      <c r="U384" s="566"/>
      <c r="V384" s="567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8"/>
      <c r="P385" s="565" t="s">
        <v>70</v>
      </c>
      <c r="Q385" s="566"/>
      <c r="R385" s="566"/>
      <c r="S385" s="566"/>
      <c r="T385" s="566"/>
      <c r="U385" s="566"/>
      <c r="V385" s="567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579" t="s">
        <v>595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48"/>
      <c r="AB386" s="48"/>
      <c r="AC386" s="48"/>
    </row>
    <row r="387" spans="1:68" ht="16.5" hidden="1" customHeight="1" x14ac:dyDescent="0.25">
      <c r="A387" s="584" t="s">
        <v>596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2"/>
      <c r="AB387" s="542"/>
      <c r="AC387" s="542"/>
    </row>
    <row r="388" spans="1:68" ht="14.25" hidden="1" customHeight="1" x14ac:dyDescent="0.25">
      <c r="A388" s="555" t="s">
        <v>63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3">
        <v>4680115886100</v>
      </c>
      <c r="E389" s="564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3">
        <v>4680115886117</v>
      </c>
      <c r="E390" s="56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3">
        <v>4680115886117</v>
      </c>
      <c r="E391" s="56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3">
        <v>4680115886124</v>
      </c>
      <c r="E392" s="56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3">
        <v>4680115883147</v>
      </c>
      <c r="E393" s="564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1"/>
      <c r="R393" s="561"/>
      <c r="S393" s="561"/>
      <c r="T393" s="562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3">
        <v>4607091384338</v>
      </c>
      <c r="E394" s="564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3">
        <v>4607091389524</v>
      </c>
      <c r="E395" s="56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1"/>
      <c r="R395" s="561"/>
      <c r="S395" s="561"/>
      <c r="T395" s="562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3">
        <v>4680115883161</v>
      </c>
      <c r="E396" s="564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1"/>
      <c r="R396" s="561"/>
      <c r="S396" s="561"/>
      <c r="T396" s="562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3">
        <v>4607091389531</v>
      </c>
      <c r="E397" s="564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3">
        <v>4607091384345</v>
      </c>
      <c r="E398" s="56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1"/>
      <c r="R398" s="561"/>
      <c r="S398" s="561"/>
      <c r="T398" s="562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7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8"/>
      <c r="P399" s="565" t="s">
        <v>70</v>
      </c>
      <c r="Q399" s="566"/>
      <c r="R399" s="566"/>
      <c r="S399" s="566"/>
      <c r="T399" s="566"/>
      <c r="U399" s="566"/>
      <c r="V399" s="567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8"/>
      <c r="P400" s="565" t="s">
        <v>70</v>
      </c>
      <c r="Q400" s="566"/>
      <c r="R400" s="566"/>
      <c r="S400" s="566"/>
      <c r="T400" s="566"/>
      <c r="U400" s="566"/>
      <c r="V400" s="567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55" t="s">
        <v>72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3">
        <v>4607091384352</v>
      </c>
      <c r="E402" s="564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3">
        <v>4607091389654</v>
      </c>
      <c r="E403" s="564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1"/>
      <c r="R403" s="561"/>
      <c r="S403" s="561"/>
      <c r="T403" s="562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7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8"/>
      <c r="P404" s="565" t="s">
        <v>70</v>
      </c>
      <c r="Q404" s="566"/>
      <c r="R404" s="566"/>
      <c r="S404" s="566"/>
      <c r="T404" s="566"/>
      <c r="U404" s="566"/>
      <c r="V404" s="567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8"/>
      <c r="P405" s="565" t="s">
        <v>70</v>
      </c>
      <c r="Q405" s="566"/>
      <c r="R405" s="566"/>
      <c r="S405" s="566"/>
      <c r="T405" s="566"/>
      <c r="U405" s="566"/>
      <c r="V405" s="567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4" t="s">
        <v>628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2"/>
      <c r="AB406" s="542"/>
      <c r="AC406" s="542"/>
    </row>
    <row r="407" spans="1:68" ht="14.25" hidden="1" customHeight="1" x14ac:dyDescent="0.25">
      <c r="A407" s="555" t="s">
        <v>134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3">
        <v>4680115885240</v>
      </c>
      <c r="E408" s="564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1"/>
      <c r="R408" s="561"/>
      <c r="S408" s="561"/>
      <c r="T408" s="562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7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8"/>
      <c r="P409" s="565" t="s">
        <v>70</v>
      </c>
      <c r="Q409" s="566"/>
      <c r="R409" s="566"/>
      <c r="S409" s="566"/>
      <c r="T409" s="566"/>
      <c r="U409" s="566"/>
      <c r="V409" s="567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8"/>
      <c r="P410" s="565" t="s">
        <v>70</v>
      </c>
      <c r="Q410" s="566"/>
      <c r="R410" s="566"/>
      <c r="S410" s="566"/>
      <c r="T410" s="566"/>
      <c r="U410" s="566"/>
      <c r="V410" s="567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55" t="s">
        <v>63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3">
        <v>4680115886094</v>
      </c>
      <c r="E412" s="564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3">
        <v>4607091389425</v>
      </c>
      <c r="E413" s="564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1"/>
      <c r="R413" s="561"/>
      <c r="S413" s="561"/>
      <c r="T413" s="562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3">
        <v>4680115880771</v>
      </c>
      <c r="E414" s="564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3">
        <v>4607091389500</v>
      </c>
      <c r="E415" s="564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5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1"/>
      <c r="R415" s="561"/>
      <c r="S415" s="561"/>
      <c r="T415" s="562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7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8"/>
      <c r="P416" s="565" t="s">
        <v>70</v>
      </c>
      <c r="Q416" s="566"/>
      <c r="R416" s="566"/>
      <c r="S416" s="566"/>
      <c r="T416" s="566"/>
      <c r="U416" s="566"/>
      <c r="V416" s="567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8"/>
      <c r="P417" s="565" t="s">
        <v>70</v>
      </c>
      <c r="Q417" s="566"/>
      <c r="R417" s="566"/>
      <c r="S417" s="566"/>
      <c r="T417" s="566"/>
      <c r="U417" s="566"/>
      <c r="V417" s="567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84" t="s">
        <v>643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2"/>
      <c r="AB418" s="542"/>
      <c r="AC418" s="542"/>
    </row>
    <row r="419" spans="1:68" ht="14.25" hidden="1" customHeight="1" x14ac:dyDescent="0.25">
      <c r="A419" s="555" t="s">
        <v>63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3">
        <v>4680115885110</v>
      </c>
      <c r="E420" s="564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1"/>
      <c r="R420" s="561"/>
      <c r="S420" s="561"/>
      <c r="T420" s="562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7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8"/>
      <c r="P421" s="565" t="s">
        <v>70</v>
      </c>
      <c r="Q421" s="566"/>
      <c r="R421" s="566"/>
      <c r="S421" s="566"/>
      <c r="T421" s="566"/>
      <c r="U421" s="566"/>
      <c r="V421" s="567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8"/>
      <c r="P422" s="565" t="s">
        <v>70</v>
      </c>
      <c r="Q422" s="566"/>
      <c r="R422" s="566"/>
      <c r="S422" s="566"/>
      <c r="T422" s="566"/>
      <c r="U422" s="566"/>
      <c r="V422" s="567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84" t="s">
        <v>647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2"/>
      <c r="AB423" s="542"/>
      <c r="AC423" s="542"/>
    </row>
    <row r="424" spans="1:68" ht="14.25" hidden="1" customHeight="1" x14ac:dyDescent="0.25">
      <c r="A424" s="555" t="s">
        <v>63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3">
        <v>4680115885103</v>
      </c>
      <c r="E425" s="564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1"/>
      <c r="R425" s="561"/>
      <c r="S425" s="561"/>
      <c r="T425" s="562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7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58"/>
      <c r="P426" s="565" t="s">
        <v>70</v>
      </c>
      <c r="Q426" s="566"/>
      <c r="R426" s="566"/>
      <c r="S426" s="566"/>
      <c r="T426" s="566"/>
      <c r="U426" s="566"/>
      <c r="V426" s="567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8"/>
      <c r="P427" s="565" t="s">
        <v>70</v>
      </c>
      <c r="Q427" s="566"/>
      <c r="R427" s="566"/>
      <c r="S427" s="566"/>
      <c r="T427" s="566"/>
      <c r="U427" s="566"/>
      <c r="V427" s="567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579" t="s">
        <v>651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48"/>
      <c r="AB428" s="48"/>
      <c r="AC428" s="48"/>
    </row>
    <row r="429" spans="1:68" ht="16.5" hidden="1" customHeight="1" x14ac:dyDescent="0.25">
      <c r="A429" s="584" t="s">
        <v>651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2"/>
      <c r="AB429" s="542"/>
      <c r="AC429" s="542"/>
    </row>
    <row r="430" spans="1:68" ht="14.25" hidden="1" customHeight="1" x14ac:dyDescent="0.25">
      <c r="A430" s="555" t="s">
        <v>102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63">
        <v>4607091389067</v>
      </c>
      <c r="E431" s="56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1"/>
      <c r="R431" s="561"/>
      <c r="S431" s="561"/>
      <c r="T431" s="562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3">
        <v>4680115885271</v>
      </c>
      <c r="E432" s="56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3">
        <v>4680115885226</v>
      </c>
      <c r="E433" s="56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7">
        <v>42.24</v>
      </c>
      <c r="Y433" s="548">
        <f t="shared" si="49"/>
        <v>42.24</v>
      </c>
      <c r="Z433" s="36">
        <f t="shared" si="50"/>
        <v>9.5680000000000001E-2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45.12</v>
      </c>
      <c r="BN433" s="64">
        <f t="shared" si="52"/>
        <v>45.12</v>
      </c>
      <c r="BO433" s="64">
        <f t="shared" si="53"/>
        <v>7.6923076923076927E-2</v>
      </c>
      <c r="BP433" s="64">
        <f t="shared" si="54"/>
        <v>7.6923076923076927E-2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63">
        <v>4607091383522</v>
      </c>
      <c r="E434" s="564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0" t="s">
        <v>663</v>
      </c>
      <c r="Q434" s="561"/>
      <c r="R434" s="561"/>
      <c r="S434" s="561"/>
      <c r="T434" s="562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3">
        <v>4680115884502</v>
      </c>
      <c r="E435" s="564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3">
        <v>4607091389104</v>
      </c>
      <c r="E436" s="564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7">
        <v>84.48</v>
      </c>
      <c r="Y436" s="548">
        <f t="shared" si="49"/>
        <v>84.48</v>
      </c>
      <c r="Z436" s="36">
        <f t="shared" si="50"/>
        <v>0.19136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90.24</v>
      </c>
      <c r="BN436" s="64">
        <f t="shared" si="52"/>
        <v>90.24</v>
      </c>
      <c r="BO436" s="64">
        <f t="shared" si="53"/>
        <v>0.15384615384615385</v>
      </c>
      <c r="BP436" s="64">
        <f t="shared" si="54"/>
        <v>0.15384615384615385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3">
        <v>4680115886391</v>
      </c>
      <c r="E437" s="56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3">
        <v>4680115880603</v>
      </c>
      <c r="E438" s="564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3">
        <v>4607091389999</v>
      </c>
      <c r="E439" s="564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46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3">
        <v>4680115882782</v>
      </c>
      <c r="E440" s="564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3">
        <v>4680115885479</v>
      </c>
      <c r="E441" s="564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3">
        <v>4607091389982</v>
      </c>
      <c r="E442" s="564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8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8"/>
      <c r="P443" s="565" t="s">
        <v>70</v>
      </c>
      <c r="Q443" s="566"/>
      <c r="R443" s="566"/>
      <c r="S443" s="566"/>
      <c r="T443" s="566"/>
      <c r="U443" s="566"/>
      <c r="V443" s="567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24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24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0.28704000000000002</v>
      </c>
      <c r="AA443" s="550"/>
      <c r="AB443" s="550"/>
      <c r="AC443" s="550"/>
    </row>
    <row r="444" spans="1:68" x14ac:dyDescent="0.2">
      <c r="A444" s="556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58"/>
      <c r="P444" s="565" t="s">
        <v>70</v>
      </c>
      <c r="Q444" s="566"/>
      <c r="R444" s="566"/>
      <c r="S444" s="566"/>
      <c r="T444" s="566"/>
      <c r="U444" s="566"/>
      <c r="V444" s="567"/>
      <c r="W444" s="37" t="s">
        <v>68</v>
      </c>
      <c r="X444" s="549">
        <f>IFERROR(SUM(X431:X442),"0")</f>
        <v>126.72</v>
      </c>
      <c r="Y444" s="549">
        <f>IFERROR(SUM(Y431:Y442),"0")</f>
        <v>126.72</v>
      </c>
      <c r="Z444" s="37"/>
      <c r="AA444" s="550"/>
      <c r="AB444" s="550"/>
      <c r="AC444" s="550"/>
    </row>
    <row r="445" spans="1:68" ht="14.25" hidden="1" customHeight="1" x14ac:dyDescent="0.25">
      <c r="A445" s="555" t="s">
        <v>134</v>
      </c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56"/>
      <c r="P445" s="556"/>
      <c r="Q445" s="556"/>
      <c r="R445" s="556"/>
      <c r="S445" s="556"/>
      <c r="T445" s="556"/>
      <c r="U445" s="556"/>
      <c r="V445" s="556"/>
      <c r="W445" s="556"/>
      <c r="X445" s="556"/>
      <c r="Y445" s="556"/>
      <c r="Z445" s="556"/>
      <c r="AA445" s="543"/>
      <c r="AB445" s="543"/>
      <c r="AC445" s="543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3">
        <v>4607091388930</v>
      </c>
      <c r="E446" s="564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2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7">
        <v>0</v>
      </c>
      <c r="Y446" s="548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3">
        <v>4680115886407</v>
      </c>
      <c r="E447" s="564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3">
        <v>4680115880054</v>
      </c>
      <c r="E448" s="564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57"/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8"/>
      <c r="P449" s="565" t="s">
        <v>70</v>
      </c>
      <c r="Q449" s="566"/>
      <c r="R449" s="566"/>
      <c r="S449" s="566"/>
      <c r="T449" s="566"/>
      <c r="U449" s="566"/>
      <c r="V449" s="567"/>
      <c r="W449" s="37" t="s">
        <v>71</v>
      </c>
      <c r="X449" s="549">
        <f>IFERROR(X446/H446,"0")+IFERROR(X447/H447,"0")+IFERROR(X448/H448,"0")</f>
        <v>0</v>
      </c>
      <c r="Y449" s="549">
        <f>IFERROR(Y446/H446,"0")+IFERROR(Y447/H447,"0")+IFERROR(Y448/H448,"0")</f>
        <v>0</v>
      </c>
      <c r="Z449" s="549">
        <f>IFERROR(IF(Z446="",0,Z446),"0")+IFERROR(IF(Z447="",0,Z447),"0")+IFERROR(IF(Z448="",0,Z448),"0")</f>
        <v>0</v>
      </c>
      <c r="AA449" s="550"/>
      <c r="AB449" s="550"/>
      <c r="AC449" s="550"/>
    </row>
    <row r="450" spans="1:68" hidden="1" x14ac:dyDescent="0.2">
      <c r="A450" s="556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8"/>
      <c r="P450" s="565" t="s">
        <v>70</v>
      </c>
      <c r="Q450" s="566"/>
      <c r="R450" s="566"/>
      <c r="S450" s="566"/>
      <c r="T450" s="566"/>
      <c r="U450" s="566"/>
      <c r="V450" s="567"/>
      <c r="W450" s="37" t="s">
        <v>68</v>
      </c>
      <c r="X450" s="549">
        <f>IFERROR(SUM(X446:X448),"0")</f>
        <v>0</v>
      </c>
      <c r="Y450" s="549">
        <f>IFERROR(SUM(Y446:Y448),"0")</f>
        <v>0</v>
      </c>
      <c r="Z450" s="37"/>
      <c r="AA450" s="550"/>
      <c r="AB450" s="550"/>
      <c r="AC450" s="550"/>
    </row>
    <row r="451" spans="1:68" ht="14.25" hidden="1" customHeight="1" x14ac:dyDescent="0.25">
      <c r="A451" s="555" t="s">
        <v>63</v>
      </c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6"/>
      <c r="P451" s="556"/>
      <c r="Q451" s="556"/>
      <c r="R451" s="556"/>
      <c r="S451" s="556"/>
      <c r="T451" s="556"/>
      <c r="U451" s="556"/>
      <c r="V451" s="556"/>
      <c r="W451" s="556"/>
      <c r="X451" s="556"/>
      <c r="Y451" s="556"/>
      <c r="Z451" s="556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3">
        <v>4680115883116</v>
      </c>
      <c r="E452" s="564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7">
        <v>42.24</v>
      </c>
      <c r="Y452" s="548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45.12</v>
      </c>
      <c r="BN452" s="64">
        <f t="shared" ref="BN452:BN457" si="57">IFERROR(Y452*I452/H452,"0")</f>
        <v>45.12</v>
      </c>
      <c r="BO452" s="64">
        <f t="shared" ref="BO452:BO457" si="58">IFERROR(1/J452*(X452/H452),"0")</f>
        <v>7.6923076923076927E-2</v>
      </c>
      <c r="BP452" s="64">
        <f t="shared" ref="BP452:BP457" si="59">IFERROR(1/J452*(Y452/H452),"0")</f>
        <v>7.6923076923076927E-2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3">
        <v>4680115883093</v>
      </c>
      <c r="E453" s="564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3">
        <v>4680115883109</v>
      </c>
      <c r="E454" s="564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3">
        <v>4680115882072</v>
      </c>
      <c r="E455" s="564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3">
        <v>4680115882102</v>
      </c>
      <c r="E456" s="564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3">
        <v>4680115882096</v>
      </c>
      <c r="E457" s="564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8"/>
      <c r="P458" s="565" t="s">
        <v>70</v>
      </c>
      <c r="Q458" s="566"/>
      <c r="R458" s="566"/>
      <c r="S458" s="566"/>
      <c r="T458" s="566"/>
      <c r="U458" s="566"/>
      <c r="V458" s="567"/>
      <c r="W458" s="37" t="s">
        <v>71</v>
      </c>
      <c r="X458" s="549">
        <f>IFERROR(X452/H452,"0")+IFERROR(X453/H453,"0")+IFERROR(X454/H454,"0")+IFERROR(X455/H455,"0")+IFERROR(X456/H456,"0")+IFERROR(X457/H457,"0")</f>
        <v>8</v>
      </c>
      <c r="Y458" s="549">
        <f>IFERROR(Y452/H452,"0")+IFERROR(Y453/H453,"0")+IFERROR(Y454/H454,"0")+IFERROR(Y455/H455,"0")+IFERROR(Y456/H456,"0")+IFERROR(Y457/H457,"0")</f>
        <v>8</v>
      </c>
      <c r="Z458" s="549">
        <f>IFERROR(IF(Z452="",0,Z452),"0")+IFERROR(IF(Z453="",0,Z453),"0")+IFERROR(IF(Z454="",0,Z454),"0")+IFERROR(IF(Z455="",0,Z455),"0")+IFERROR(IF(Z456="",0,Z456),"0")+IFERROR(IF(Z457="",0,Z457),"0")</f>
        <v>9.5680000000000001E-2</v>
      </c>
      <c r="AA458" s="550"/>
      <c r="AB458" s="550"/>
      <c r="AC458" s="550"/>
    </row>
    <row r="459" spans="1:68" x14ac:dyDescent="0.2">
      <c r="A459" s="556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8"/>
      <c r="P459" s="565" t="s">
        <v>70</v>
      </c>
      <c r="Q459" s="566"/>
      <c r="R459" s="566"/>
      <c r="S459" s="566"/>
      <c r="T459" s="566"/>
      <c r="U459" s="566"/>
      <c r="V459" s="567"/>
      <c r="W459" s="37" t="s">
        <v>68</v>
      </c>
      <c r="X459" s="549">
        <f>IFERROR(SUM(X452:X457),"0")</f>
        <v>42.24</v>
      </c>
      <c r="Y459" s="549">
        <f>IFERROR(SUM(Y452:Y457),"0")</f>
        <v>42.24</v>
      </c>
      <c r="Z459" s="37"/>
      <c r="AA459" s="550"/>
      <c r="AB459" s="550"/>
      <c r="AC459" s="550"/>
    </row>
    <row r="460" spans="1:68" ht="14.25" hidden="1" customHeight="1" x14ac:dyDescent="0.25">
      <c r="A460" s="555" t="s">
        <v>72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3">
        <v>4607091383409</v>
      </c>
      <c r="E461" s="564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3">
        <v>4607091383416</v>
      </c>
      <c r="E462" s="564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3">
        <v>4680115883536</v>
      </c>
      <c r="E463" s="564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7"/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8"/>
      <c r="P464" s="565" t="s">
        <v>70</v>
      </c>
      <c r="Q464" s="566"/>
      <c r="R464" s="566"/>
      <c r="S464" s="566"/>
      <c r="T464" s="566"/>
      <c r="U464" s="566"/>
      <c r="V464" s="567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6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8"/>
      <c r="P465" s="565" t="s">
        <v>70</v>
      </c>
      <c r="Q465" s="566"/>
      <c r="R465" s="566"/>
      <c r="S465" s="566"/>
      <c r="T465" s="566"/>
      <c r="U465" s="566"/>
      <c r="V465" s="567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579" t="s">
        <v>715</v>
      </c>
      <c r="B466" s="580"/>
      <c r="C466" s="580"/>
      <c r="D466" s="580"/>
      <c r="E466" s="580"/>
      <c r="F466" s="580"/>
      <c r="G466" s="580"/>
      <c r="H466" s="580"/>
      <c r="I466" s="580"/>
      <c r="J466" s="580"/>
      <c r="K466" s="580"/>
      <c r="L466" s="580"/>
      <c r="M466" s="580"/>
      <c r="N466" s="580"/>
      <c r="O466" s="580"/>
      <c r="P466" s="580"/>
      <c r="Q466" s="580"/>
      <c r="R466" s="580"/>
      <c r="S466" s="580"/>
      <c r="T466" s="580"/>
      <c r="U466" s="580"/>
      <c r="V466" s="580"/>
      <c r="W466" s="580"/>
      <c r="X466" s="580"/>
      <c r="Y466" s="580"/>
      <c r="Z466" s="580"/>
      <c r="AA466" s="48"/>
      <c r="AB466" s="48"/>
      <c r="AC466" s="48"/>
    </row>
    <row r="467" spans="1:68" ht="16.5" hidden="1" customHeight="1" x14ac:dyDescent="0.25">
      <c r="A467" s="584" t="s">
        <v>715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2"/>
      <c r="AB467" s="542"/>
      <c r="AC467" s="542"/>
    </row>
    <row r="468" spans="1:68" ht="14.25" hidden="1" customHeight="1" x14ac:dyDescent="0.25">
      <c r="A468" s="555" t="s">
        <v>102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3">
        <v>4640242181011</v>
      </c>
      <c r="E469" s="564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9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3">
        <v>4640242180441</v>
      </c>
      <c r="E470" s="564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3">
        <v>4640242180564</v>
      </c>
      <c r="E471" s="564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2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3">
        <v>4640242181189</v>
      </c>
      <c r="E472" s="564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8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7"/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8"/>
      <c r="P473" s="565" t="s">
        <v>70</v>
      </c>
      <c r="Q473" s="566"/>
      <c r="R473" s="566"/>
      <c r="S473" s="566"/>
      <c r="T473" s="566"/>
      <c r="U473" s="566"/>
      <c r="V473" s="567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6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58"/>
      <c r="P474" s="565" t="s">
        <v>70</v>
      </c>
      <c r="Q474" s="566"/>
      <c r="R474" s="566"/>
      <c r="S474" s="566"/>
      <c r="T474" s="566"/>
      <c r="U474" s="566"/>
      <c r="V474" s="567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55" t="s">
        <v>134</v>
      </c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56"/>
      <c r="P475" s="556"/>
      <c r="Q475" s="556"/>
      <c r="R475" s="556"/>
      <c r="S475" s="556"/>
      <c r="T475" s="556"/>
      <c r="U475" s="556"/>
      <c r="V475" s="556"/>
      <c r="W475" s="556"/>
      <c r="X475" s="556"/>
      <c r="Y475" s="556"/>
      <c r="Z475" s="556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3">
        <v>4640242180519</v>
      </c>
      <c r="E476" s="564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0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3">
        <v>4640242180526</v>
      </c>
      <c r="E477" s="564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6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3">
        <v>4640242181363</v>
      </c>
      <c r="E478" s="564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7"/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8"/>
      <c r="P479" s="565" t="s">
        <v>70</v>
      </c>
      <c r="Q479" s="566"/>
      <c r="R479" s="566"/>
      <c r="S479" s="566"/>
      <c r="T479" s="566"/>
      <c r="U479" s="566"/>
      <c r="V479" s="567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6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8"/>
      <c r="P480" s="565" t="s">
        <v>70</v>
      </c>
      <c r="Q480" s="566"/>
      <c r="R480" s="566"/>
      <c r="S480" s="566"/>
      <c r="T480" s="566"/>
      <c r="U480" s="566"/>
      <c r="V480" s="567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55" t="s">
        <v>63</v>
      </c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6"/>
      <c r="P481" s="556"/>
      <c r="Q481" s="556"/>
      <c r="R481" s="556"/>
      <c r="S481" s="556"/>
      <c r="T481" s="556"/>
      <c r="U481" s="556"/>
      <c r="V481" s="556"/>
      <c r="W481" s="556"/>
      <c r="X481" s="556"/>
      <c r="Y481" s="556"/>
      <c r="Z481" s="556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3">
        <v>4640242180816</v>
      </c>
      <c r="E482" s="564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3">
        <v>4640242180595</v>
      </c>
      <c r="E483" s="564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7"/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8"/>
      <c r="P484" s="565" t="s">
        <v>70</v>
      </c>
      <c r="Q484" s="566"/>
      <c r="R484" s="566"/>
      <c r="S484" s="566"/>
      <c r="T484" s="566"/>
      <c r="U484" s="566"/>
      <c r="V484" s="567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6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8"/>
      <c r="P485" s="565" t="s">
        <v>70</v>
      </c>
      <c r="Q485" s="566"/>
      <c r="R485" s="566"/>
      <c r="S485" s="566"/>
      <c r="T485" s="566"/>
      <c r="U485" s="566"/>
      <c r="V485" s="567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55" t="s">
        <v>72</v>
      </c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6"/>
      <c r="P486" s="556"/>
      <c r="Q486" s="556"/>
      <c r="R486" s="556"/>
      <c r="S486" s="556"/>
      <c r="T486" s="556"/>
      <c r="U486" s="556"/>
      <c r="V486" s="556"/>
      <c r="W486" s="556"/>
      <c r="X486" s="556"/>
      <c r="Y486" s="556"/>
      <c r="Z486" s="556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3">
        <v>4640242180533</v>
      </c>
      <c r="E487" s="564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7"/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8"/>
      <c r="P488" s="565" t="s">
        <v>70</v>
      </c>
      <c r="Q488" s="566"/>
      <c r="R488" s="566"/>
      <c r="S488" s="566"/>
      <c r="T488" s="566"/>
      <c r="U488" s="566"/>
      <c r="V488" s="567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56"/>
      <c r="B489" s="556"/>
      <c r="C489" s="556"/>
      <c r="D489" s="556"/>
      <c r="E489" s="556"/>
      <c r="F489" s="556"/>
      <c r="G489" s="556"/>
      <c r="H489" s="556"/>
      <c r="I489" s="556"/>
      <c r="J489" s="556"/>
      <c r="K489" s="556"/>
      <c r="L489" s="556"/>
      <c r="M489" s="556"/>
      <c r="N489" s="556"/>
      <c r="O489" s="558"/>
      <c r="P489" s="565" t="s">
        <v>70</v>
      </c>
      <c r="Q489" s="566"/>
      <c r="R489" s="566"/>
      <c r="S489" s="566"/>
      <c r="T489" s="566"/>
      <c r="U489" s="566"/>
      <c r="V489" s="567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55" t="s">
        <v>164</v>
      </c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6"/>
      <c r="P490" s="556"/>
      <c r="Q490" s="556"/>
      <c r="R490" s="556"/>
      <c r="S490" s="556"/>
      <c r="T490" s="556"/>
      <c r="U490" s="556"/>
      <c r="V490" s="556"/>
      <c r="W490" s="556"/>
      <c r="X490" s="556"/>
      <c r="Y490" s="556"/>
      <c r="Z490" s="556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63">
        <v>4640242180120</v>
      </c>
      <c r="E491" s="564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3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1"/>
      <c r="R491" s="561"/>
      <c r="S491" s="561"/>
      <c r="T491" s="562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63">
        <v>4640242180137</v>
      </c>
      <c r="E492" s="564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8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7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8"/>
      <c r="P493" s="565" t="s">
        <v>70</v>
      </c>
      <c r="Q493" s="566"/>
      <c r="R493" s="566"/>
      <c r="S493" s="566"/>
      <c r="T493" s="566"/>
      <c r="U493" s="566"/>
      <c r="V493" s="567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8"/>
      <c r="P494" s="565" t="s">
        <v>70</v>
      </c>
      <c r="Q494" s="566"/>
      <c r="R494" s="566"/>
      <c r="S494" s="566"/>
      <c r="T494" s="566"/>
      <c r="U494" s="566"/>
      <c r="V494" s="567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4" t="s">
        <v>752</v>
      </c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56"/>
      <c r="P495" s="556"/>
      <c r="Q495" s="556"/>
      <c r="R495" s="556"/>
      <c r="S495" s="556"/>
      <c r="T495" s="556"/>
      <c r="U495" s="556"/>
      <c r="V495" s="556"/>
      <c r="W495" s="556"/>
      <c r="X495" s="556"/>
      <c r="Y495" s="556"/>
      <c r="Z495" s="556"/>
      <c r="AA495" s="542"/>
      <c r="AB495" s="542"/>
      <c r="AC495" s="542"/>
    </row>
    <row r="496" spans="1:68" ht="14.25" hidden="1" customHeight="1" x14ac:dyDescent="0.25">
      <c r="A496" s="555" t="s">
        <v>134</v>
      </c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56"/>
      <c r="P496" s="556"/>
      <c r="Q496" s="556"/>
      <c r="R496" s="556"/>
      <c r="S496" s="556"/>
      <c r="T496" s="556"/>
      <c r="U496" s="556"/>
      <c r="V496" s="556"/>
      <c r="W496" s="556"/>
      <c r="X496" s="556"/>
      <c r="Y496" s="556"/>
      <c r="Z496" s="556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63">
        <v>4640242180090</v>
      </c>
      <c r="E497" s="564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586" t="s">
        <v>755</v>
      </c>
      <c r="Q497" s="561"/>
      <c r="R497" s="561"/>
      <c r="S497" s="561"/>
      <c r="T497" s="562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7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8"/>
      <c r="P498" s="565" t="s">
        <v>70</v>
      </c>
      <c r="Q498" s="566"/>
      <c r="R498" s="566"/>
      <c r="S498" s="566"/>
      <c r="T498" s="566"/>
      <c r="U498" s="566"/>
      <c r="V498" s="567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558"/>
      <c r="P499" s="565" t="s">
        <v>70</v>
      </c>
      <c r="Q499" s="566"/>
      <c r="R499" s="566"/>
      <c r="S499" s="566"/>
      <c r="T499" s="566"/>
      <c r="U499" s="566"/>
      <c r="V499" s="567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68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38"/>
      <c r="P500" s="570" t="s">
        <v>757</v>
      </c>
      <c r="Q500" s="571"/>
      <c r="R500" s="571"/>
      <c r="S500" s="571"/>
      <c r="T500" s="571"/>
      <c r="U500" s="571"/>
      <c r="V500" s="57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1400.1599999999999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1400.1599999999999</v>
      </c>
      <c r="Z500" s="37"/>
      <c r="AA500" s="550"/>
      <c r="AB500" s="550"/>
      <c r="AC500" s="550"/>
    </row>
    <row r="501" spans="1:68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38"/>
      <c r="P501" s="570" t="s">
        <v>758</v>
      </c>
      <c r="Q501" s="571"/>
      <c r="R501" s="571"/>
      <c r="S501" s="571"/>
      <c r="T501" s="571"/>
      <c r="U501" s="571"/>
      <c r="V501" s="572"/>
      <c r="W501" s="37" t="s">
        <v>68</v>
      </c>
      <c r="X501" s="549">
        <f>IFERROR(SUM(BM22:BM497),"0")</f>
        <v>1473.624</v>
      </c>
      <c r="Y501" s="549">
        <f>IFERROR(SUM(BN22:BN497),"0")</f>
        <v>1473.624</v>
      </c>
      <c r="Z501" s="37"/>
      <c r="AA501" s="550"/>
      <c r="AB501" s="550"/>
      <c r="AC501" s="550"/>
    </row>
    <row r="502" spans="1:68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38"/>
      <c r="P502" s="570" t="s">
        <v>759</v>
      </c>
      <c r="Q502" s="571"/>
      <c r="R502" s="571"/>
      <c r="S502" s="571"/>
      <c r="T502" s="571"/>
      <c r="U502" s="571"/>
      <c r="V502" s="572"/>
      <c r="W502" s="37" t="s">
        <v>760</v>
      </c>
      <c r="X502" s="38">
        <f>ROUNDUP(SUM(BO22:BO497),0)</f>
        <v>3</v>
      </c>
      <c r="Y502" s="38">
        <f>ROUNDUP(SUM(BP22:BP497),0)</f>
        <v>3</v>
      </c>
      <c r="Z502" s="37"/>
      <c r="AA502" s="550"/>
      <c r="AB502" s="550"/>
      <c r="AC502" s="550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38"/>
      <c r="P503" s="570" t="s">
        <v>761</v>
      </c>
      <c r="Q503" s="571"/>
      <c r="R503" s="571"/>
      <c r="S503" s="571"/>
      <c r="T503" s="571"/>
      <c r="U503" s="571"/>
      <c r="V503" s="572"/>
      <c r="W503" s="37" t="s">
        <v>68</v>
      </c>
      <c r="X503" s="549">
        <f>GrossWeightTotal+PalletQtyTotal*25</f>
        <v>1548.624</v>
      </c>
      <c r="Y503" s="549">
        <f>GrossWeightTotalR+PalletQtyTotalR*25</f>
        <v>1548.624</v>
      </c>
      <c r="Z503" s="37"/>
      <c r="AA503" s="550"/>
      <c r="AB503" s="550"/>
      <c r="AC503" s="550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738"/>
      <c r="P504" s="570" t="s">
        <v>762</v>
      </c>
      <c r="Q504" s="571"/>
      <c r="R504" s="571"/>
      <c r="S504" s="571"/>
      <c r="T504" s="571"/>
      <c r="U504" s="571"/>
      <c r="V504" s="57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166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166</v>
      </c>
      <c r="Z504" s="37"/>
      <c r="AA504" s="550"/>
      <c r="AB504" s="550"/>
      <c r="AC504" s="550"/>
    </row>
    <row r="505" spans="1:68" ht="14.25" hidden="1" customHeight="1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738"/>
      <c r="P505" s="570" t="s">
        <v>763</v>
      </c>
      <c r="Q505" s="571"/>
      <c r="R505" s="571"/>
      <c r="S505" s="571"/>
      <c r="T505" s="571"/>
      <c r="U505" s="571"/>
      <c r="V505" s="57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2.7957800000000006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81" t="s">
        <v>100</v>
      </c>
      <c r="D507" s="763"/>
      <c r="E507" s="763"/>
      <c r="F507" s="763"/>
      <c r="G507" s="763"/>
      <c r="H507" s="758"/>
      <c r="I507" s="581" t="s">
        <v>252</v>
      </c>
      <c r="J507" s="763"/>
      <c r="K507" s="763"/>
      <c r="L507" s="763"/>
      <c r="M507" s="763"/>
      <c r="N507" s="763"/>
      <c r="O507" s="763"/>
      <c r="P507" s="763"/>
      <c r="Q507" s="763"/>
      <c r="R507" s="763"/>
      <c r="S507" s="758"/>
      <c r="T507" s="581" t="s">
        <v>539</v>
      </c>
      <c r="U507" s="758"/>
      <c r="V507" s="581" t="s">
        <v>595</v>
      </c>
      <c r="W507" s="763"/>
      <c r="X507" s="763"/>
      <c r="Y507" s="758"/>
      <c r="Z507" s="544" t="s">
        <v>651</v>
      </c>
      <c r="AA507" s="581" t="s">
        <v>715</v>
      </c>
      <c r="AB507" s="758"/>
      <c r="AC507" s="52"/>
      <c r="AF507" s="545"/>
    </row>
    <row r="508" spans="1:68" ht="14.25" customHeight="1" thickTop="1" x14ac:dyDescent="0.2">
      <c r="A508" s="694" t="s">
        <v>766</v>
      </c>
      <c r="B508" s="581" t="s">
        <v>62</v>
      </c>
      <c r="C508" s="581" t="s">
        <v>101</v>
      </c>
      <c r="D508" s="581" t="s">
        <v>116</v>
      </c>
      <c r="E508" s="581" t="s">
        <v>171</v>
      </c>
      <c r="F508" s="581" t="s">
        <v>191</v>
      </c>
      <c r="G508" s="581" t="s">
        <v>224</v>
      </c>
      <c r="H508" s="581" t="s">
        <v>100</v>
      </c>
      <c r="I508" s="581" t="s">
        <v>253</v>
      </c>
      <c r="J508" s="581" t="s">
        <v>293</v>
      </c>
      <c r="K508" s="581" t="s">
        <v>353</v>
      </c>
      <c r="L508" s="581" t="s">
        <v>398</v>
      </c>
      <c r="M508" s="581" t="s">
        <v>414</v>
      </c>
      <c r="N508" s="545"/>
      <c r="O508" s="581" t="s">
        <v>428</v>
      </c>
      <c r="P508" s="581" t="s">
        <v>438</v>
      </c>
      <c r="Q508" s="581" t="s">
        <v>445</v>
      </c>
      <c r="R508" s="581" t="s">
        <v>450</v>
      </c>
      <c r="S508" s="581" t="s">
        <v>529</v>
      </c>
      <c r="T508" s="581" t="s">
        <v>540</v>
      </c>
      <c r="U508" s="581" t="s">
        <v>575</v>
      </c>
      <c r="V508" s="581" t="s">
        <v>596</v>
      </c>
      <c r="W508" s="581" t="s">
        <v>628</v>
      </c>
      <c r="X508" s="581" t="s">
        <v>643</v>
      </c>
      <c r="Y508" s="581" t="s">
        <v>647</v>
      </c>
      <c r="Z508" s="581" t="s">
        <v>651</v>
      </c>
      <c r="AA508" s="581" t="s">
        <v>715</v>
      </c>
      <c r="AB508" s="581" t="s">
        <v>752</v>
      </c>
      <c r="AC508" s="52"/>
      <c r="AF508" s="545"/>
    </row>
    <row r="509" spans="1:68" ht="13.5" customHeight="1" thickBot="1" x14ac:dyDescent="0.25">
      <c r="A509" s="695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45"/>
      <c r="O509" s="582"/>
      <c r="P509" s="582"/>
      <c r="Q509" s="582"/>
      <c r="R509" s="582"/>
      <c r="S509" s="582"/>
      <c r="T509" s="582"/>
      <c r="U509" s="582"/>
      <c r="V509" s="582"/>
      <c r="W509" s="582"/>
      <c r="X509" s="582"/>
      <c r="Y509" s="582"/>
      <c r="Z509" s="582"/>
      <c r="AA509" s="582"/>
      <c r="AB509" s="582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86.4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148.80000000000001</v>
      </c>
      <c r="E510" s="46">
        <f>IFERROR(Y87*1,"0")+IFERROR(Y88*1,"0")+IFERROR(Y89*1,"0")+IFERROR(Y93*1,"0")+IFERROR(Y94*1,"0")+IFERROR(Y95*1,"0")+IFERROR(Y96*1,"0")</f>
        <v>64.8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151.19999999999999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129.6</v>
      </c>
      <c r="S510" s="46">
        <f>IFERROR(Y335*1,"0")+IFERROR(Y336*1,"0")+IFERROR(Y337*1,"0")</f>
        <v>64.8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312</v>
      </c>
      <c r="U510" s="46">
        <f>IFERROR(Y368*1,"0")+IFERROR(Y369*1,"0")+IFERROR(Y370*1,"0")+IFERROR(Y374*1,"0")+IFERROR(Y378*1,"0")+IFERROR(Y379*1,"0")+IFERROR(Y383*1,"0")</f>
        <v>273.60000000000002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168.96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0,16"/>
        <filter val="1 473,62"/>
        <filter val="1 548,62"/>
        <filter val="120,00"/>
        <filter val="126,72"/>
        <filter val="129,60"/>
        <filter val="144,00"/>
        <filter val="16,00"/>
        <filter val="166,00"/>
        <filter val="177,60"/>
        <filter val="24,00"/>
        <filter val="240,00"/>
        <filter val="3"/>
        <filter val="30,00"/>
        <filter val="33,60"/>
        <filter val="42,24"/>
        <filter val="62,40"/>
        <filter val="64,80"/>
        <filter val="67,20"/>
        <filter val="72,00"/>
        <filter val="8,00"/>
        <filter val="84,48"/>
        <filter val="86,40"/>
        <filter val="96,00"/>
      </filters>
    </filterColumn>
    <filterColumn colId="29" showButton="0"/>
    <filterColumn colId="30" showButton="0"/>
  </autoFilter>
  <mergeCells count="892"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197:E197"/>
    <mergeCell ref="D53:E53"/>
    <mergeCell ref="P232:V232"/>
    <mergeCell ref="D47:E47"/>
    <mergeCell ref="P168:T168"/>
    <mergeCell ref="P130:V130"/>
    <mergeCell ref="P59:V59"/>
    <mergeCell ref="P47:T47"/>
    <mergeCell ref="A111:O112"/>
    <mergeCell ref="D162:E162"/>
    <mergeCell ref="A34:Z34"/>
    <mergeCell ref="P73:T73"/>
    <mergeCell ref="P144:T144"/>
    <mergeCell ref="A190:O191"/>
    <mergeCell ref="D174:E174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A264:O265"/>
    <mergeCell ref="D431:E431"/>
    <mergeCell ref="P316:T316"/>
    <mergeCell ref="D253:E253"/>
    <mergeCell ref="A416:O417"/>
    <mergeCell ref="D369:E369"/>
    <mergeCell ref="A304:O305"/>
    <mergeCell ref="P315:T315"/>
    <mergeCell ref="P302:T302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P90:V90"/>
    <mergeCell ref="A86:Z8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P324:T324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26:T26"/>
    <mergeCell ref="A50:Z50"/>
    <mergeCell ref="W17:W18"/>
    <mergeCell ref="P45:V45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2025-09-18T12:24:15Z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