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5B4CFB-B49B-4B3C-9531-FDEA61DCAF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03" i="1" l="1"/>
  <c r="BN103" i="1"/>
  <c r="Z103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Z318" i="1" s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BP121" i="1"/>
  <c r="BN121" i="1"/>
  <c r="Z121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Z464" i="1" s="1"/>
  <c r="BP132" i="1"/>
  <c r="BN132" i="1"/>
  <c r="Z132" i="1"/>
  <c r="BP144" i="1"/>
  <c r="BN144" i="1"/>
  <c r="Z144" i="1"/>
  <c r="BP166" i="1"/>
  <c r="BN166" i="1"/>
  <c r="Z166" i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BP109" i="1"/>
  <c r="BN109" i="1"/>
  <c r="Z109" i="1"/>
  <c r="BP128" i="1"/>
  <c r="BN128" i="1"/>
  <c r="Z128" i="1"/>
  <c r="Y152" i="1"/>
  <c r="BP148" i="1"/>
  <c r="BN148" i="1"/>
  <c r="Z148" i="1"/>
  <c r="Y180" i="1"/>
  <c r="Y179" i="1"/>
  <c r="BP178" i="1"/>
  <c r="BN178" i="1"/>
  <c r="Z178" i="1"/>
  <c r="Z179" i="1" s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Y151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0" i="1"/>
  <c r="Y98" i="1"/>
  <c r="BP93" i="1"/>
  <c r="BN93" i="1"/>
  <c r="Z93" i="1"/>
  <c r="Z97" i="1" s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Y134" i="1"/>
  <c r="Y139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449" i="1" l="1"/>
  <c r="Z416" i="1"/>
  <c r="Z404" i="1"/>
  <c r="Z213" i="1"/>
  <c r="Z185" i="1"/>
  <c r="Z151" i="1"/>
  <c r="Z83" i="1"/>
  <c r="Z90" i="1"/>
  <c r="Z443" i="1"/>
  <c r="Z312" i="1"/>
  <c r="Z484" i="1"/>
  <c r="Z473" i="1"/>
  <c r="Z294" i="1"/>
  <c r="Z129" i="1"/>
  <c r="Z118" i="1"/>
  <c r="Z105" i="1"/>
  <c r="Z58" i="1"/>
  <c r="Z44" i="1"/>
  <c r="Z32" i="1"/>
  <c r="Z201" i="1"/>
  <c r="Z169" i="1"/>
  <c r="Z458" i="1"/>
  <c r="Z399" i="1"/>
  <c r="Y501" i="1"/>
  <c r="Z338" i="1"/>
  <c r="Z479" i="1"/>
  <c r="Z350" i="1"/>
  <c r="Z331" i="1"/>
  <c r="Z325" i="1"/>
  <c r="Z247" i="1"/>
  <c r="Z264" i="1"/>
  <c r="Z78" i="1"/>
  <c r="Z64" i="1"/>
  <c r="Y502" i="1"/>
  <c r="Z111" i="1"/>
  <c r="Z70" i="1"/>
  <c r="Y500" i="1"/>
  <c r="Z231" i="1"/>
  <c r="Z256" i="1"/>
  <c r="Y504" i="1"/>
  <c r="Z505" i="1" l="1"/>
  <c r="Y503" i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<sst xmlns="http://schemas.openxmlformats.org/spreadsheetml/2006/main" count="2184" uniqueCount="788">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</sst>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45921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Воскресенье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0.375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100</v>
      </c>
      <c r="Y41" s="54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200</v>
      </c>
      <c r="Y42" s="54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59.25925925925926</v>
      </c>
      <c r="Y44" s="549">
        <f>IFERROR(Y41/H41,"0")+IFERROR(Y42/H42,"0")+IFERROR(Y43/H43,"0")</f>
        <v>60</v>
      </c>
      <c r="Z44" s="549">
        <f>IFERROR(IF(Z41="",0,Z41),"0")+IFERROR(IF(Z42="",0,Z42),"0")+IFERROR(IF(Z43="",0,Z43),"0")</f>
        <v>0.64080000000000004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300</v>
      </c>
      <c r="Y45" s="549">
        <f>IFERROR(SUM(Y41:Y43),"0")</f>
        <v>308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250</v>
      </c>
      <c r="Y53" s="54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405</v>
      </c>
      <c r="Y57" s="548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113.14814814814815</v>
      </c>
      <c r="Y58" s="549">
        <f>IFERROR(Y52/H52,"0")+IFERROR(Y53/H53,"0")+IFERROR(Y54/H54,"0")+IFERROR(Y55/H55,"0")+IFERROR(Y56/H56,"0")+IFERROR(Y57/H57,"0")</f>
        <v>114</v>
      </c>
      <c r="Z58" s="549">
        <f>IFERROR(IF(Z52="",0,Z52),"0")+IFERROR(IF(Z53="",0,Z53),"0")+IFERROR(IF(Z54="",0,Z54),"0")+IFERROR(IF(Z55="",0,Z55),"0")+IFERROR(IF(Z56="",0,Z56),"0")+IFERROR(IF(Z57="",0,Z57),"0")</f>
        <v>1.2673200000000002</v>
      </c>
      <c r="AA58" s="550"/>
      <c r="AB58" s="550"/>
      <c r="AC58" s="550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655</v>
      </c>
      <c r="Y59" s="549">
        <f>IFERROR(SUM(Y52:Y57),"0")</f>
        <v>664.2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112.5</v>
      </c>
      <c r="Y63" s="548">
        <f>IFERROR(IF(X63="",0,CEILING((X63/$H63),1)*$H63),"")</f>
        <v>113.4</v>
      </c>
      <c r="Z63" s="36">
        <f>IFERROR(IF(Y63=0,"",ROUNDUP(Y63/H63,0)*0.00651),"")</f>
        <v>0.27342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119.99999999999999</v>
      </c>
      <c r="BN63" s="64">
        <f>IFERROR(Y63*I63/H63,"0")</f>
        <v>120.95999999999998</v>
      </c>
      <c r="BO63" s="64">
        <f>IFERROR(1/J63*(X63/H63),"0")</f>
        <v>0.22893772893772893</v>
      </c>
      <c r="BP63" s="64">
        <f>IFERROR(1/J63*(Y63/H63),"0")</f>
        <v>0.23076923076923078</v>
      </c>
    </row>
    <row r="64" spans="1:68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41.666666666666664</v>
      </c>
      <c r="Y64" s="549">
        <f>IFERROR(Y61/H61,"0")+IFERROR(Y62/H62,"0")+IFERROR(Y63/H63,"0")</f>
        <v>42</v>
      </c>
      <c r="Z64" s="549">
        <f>IFERROR(IF(Z61="",0,Z61),"0")+IFERROR(IF(Z62="",0,Z62),"0")+IFERROR(IF(Z63="",0,Z63),"0")</f>
        <v>0.27342</v>
      </c>
      <c r="AA64" s="550"/>
      <c r="AB64" s="550"/>
      <c r="AC64" s="550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112.5</v>
      </c>
      <c r="Y65" s="549">
        <f>IFERROR(SUM(Y61:Y63),"0")</f>
        <v>113.4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200</v>
      </c>
      <c r="Y87" s="54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540</v>
      </c>
      <c r="Y89" s="548">
        <f>IFERROR(IF(X89="",0,CEILING((X89/$H89),1)*$H89),"")</f>
        <v>540</v>
      </c>
      <c r="Z89" s="36">
        <f>IFERROR(IF(Y89=0,"",ROUNDUP(Y89/H89,0)*0.00902),"")</f>
        <v>1.0824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565.20000000000005</v>
      </c>
      <c r="BN89" s="64">
        <f>IFERROR(Y89*I89/H89,"0")</f>
        <v>565.20000000000005</v>
      </c>
      <c r="BO89" s="64">
        <f>IFERROR(1/J89*(X89/H89),"0")</f>
        <v>0.90909090909090917</v>
      </c>
      <c r="BP89" s="64">
        <f>IFERROR(1/J89*(Y89/H89),"0")</f>
        <v>0.90909090909090917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138.51851851851853</v>
      </c>
      <c r="Y90" s="549">
        <f>IFERROR(Y87/H87,"0")+IFERROR(Y88/H88,"0")+IFERROR(Y89/H89,"0")</f>
        <v>139</v>
      </c>
      <c r="Z90" s="549">
        <f>IFERROR(IF(Z87="",0,Z87),"0")+IFERROR(IF(Z88="",0,Z88),"0")+IFERROR(IF(Z89="",0,Z89),"0")</f>
        <v>1.44302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740</v>
      </c>
      <c r="Y91" s="549">
        <f>IFERROR(SUM(Y87:Y89),"0")</f>
        <v>745.2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120</v>
      </c>
      <c r="Y93" s="548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315</v>
      </c>
      <c r="Y95" s="548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131.48148148148147</v>
      </c>
      <c r="Y97" s="549">
        <f>IFERROR(Y93/H93,"0")+IFERROR(Y94/H94,"0")+IFERROR(Y95/H95,"0")+IFERROR(Y96/H96,"0")</f>
        <v>132</v>
      </c>
      <c r="Z97" s="549">
        <f>IFERROR(IF(Z93="",0,Z93),"0")+IFERROR(IF(Z94="",0,Z94),"0")+IFERROR(IF(Z95="",0,Z95),"0")+IFERROR(IF(Z96="",0,Z96),"0")</f>
        <v>1.04637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435</v>
      </c>
      <c r="Y98" s="549">
        <f>IFERROR(SUM(Y93:Y96),"0")</f>
        <v>437.40000000000003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60</v>
      </c>
      <c r="Y101" s="548">
        <f>IFERROR(IF(X101="",0,CEILING((X101/$H101),1)*$H101),"")</f>
        <v>64.800000000000011</v>
      </c>
      <c r="Z101" s="36">
        <f>IFERROR(IF(Y101=0,"",ROUNDUP(Y101/H101,0)*0.01898),"")</f>
        <v>0.11388000000000001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62.416666666666657</v>
      </c>
      <c r="BN101" s="64">
        <f>IFERROR(Y101*I101/H101,"0")</f>
        <v>67.410000000000011</v>
      </c>
      <c r="BO101" s="64">
        <f>IFERROR(1/J101*(X101/H101),"0")</f>
        <v>8.6805555555555552E-2</v>
      </c>
      <c r="BP101" s="64">
        <f>IFERROR(1/J101*(Y101/H101),"0")</f>
        <v>9.3750000000000014E-2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315</v>
      </c>
      <c r="Y103" s="548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75.555555555555557</v>
      </c>
      <c r="Y105" s="549">
        <f>IFERROR(Y101/H101,"0")+IFERROR(Y102/H102,"0")+IFERROR(Y103/H103,"0")+IFERROR(Y104/H104,"0")</f>
        <v>76</v>
      </c>
      <c r="Z105" s="549">
        <f>IFERROR(IF(Z101="",0,Z101),"0")+IFERROR(IF(Z102="",0,Z102),"0")+IFERROR(IF(Z103="",0,Z103),"0")+IFERROR(IF(Z104="",0,Z104),"0")</f>
        <v>0.74527999999999994</v>
      </c>
      <c r="AA105" s="550"/>
      <c r="AB105" s="550"/>
      <c r="AC105" s="550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375</v>
      </c>
      <c r="Y106" s="549">
        <f>IFERROR(SUM(Y101:Y104),"0")</f>
        <v>379.8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300</v>
      </c>
      <c r="Y114" s="548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315</v>
      </c>
      <c r="Y116" s="548">
        <f>IFERROR(IF(X116="",0,CEILING((X116/$H116),1)*$H116),"")</f>
        <v>315.90000000000003</v>
      </c>
      <c r="Z116" s="36">
        <f>IFERROR(IF(Y116=0,"",ROUNDUP(Y116/H116,0)*0.00651),"")</f>
        <v>0.76167000000000007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344.4</v>
      </c>
      <c r="BN116" s="64">
        <f>IFERROR(Y116*I116/H116,"0")</f>
        <v>345.38400000000001</v>
      </c>
      <c r="BO116" s="64">
        <f>IFERROR(1/J116*(X116/H116),"0")</f>
        <v>0.64102564102564097</v>
      </c>
      <c r="BP116" s="64">
        <f>IFERROR(1/J116*(Y116/H116),"0")</f>
        <v>0.6428571428571429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150</v>
      </c>
      <c r="Y117" s="548">
        <f>IFERROR(IF(X117="",0,CEILING((X117/$H117),1)*$H117),"")</f>
        <v>151.20000000000002</v>
      </c>
      <c r="Z117" s="36">
        <f>IFERROR(IF(Y117=0,"",ROUNDUP(Y117/H117,0)*0.00651),"")</f>
        <v>0.54683999999999999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165</v>
      </c>
      <c r="BN117" s="64">
        <f>IFERROR(Y117*I117/H117,"0")</f>
        <v>166.32000000000002</v>
      </c>
      <c r="BO117" s="64">
        <f>IFERROR(1/J117*(X117/H117),"0")</f>
        <v>0.45787545787545786</v>
      </c>
      <c r="BP117" s="64">
        <f>IFERROR(1/J117*(Y117/H117),"0")</f>
        <v>0.46153846153846168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237.03703703703701</v>
      </c>
      <c r="Y118" s="549">
        <f>IFERROR(Y114/H114,"0")+IFERROR(Y115/H115,"0")+IFERROR(Y116/H116,"0")+IFERROR(Y117/H117,"0")</f>
        <v>239</v>
      </c>
      <c r="Z118" s="549">
        <f>IFERROR(IF(Z114="",0,Z114),"0")+IFERROR(IF(Z115="",0,Z115),"0")+IFERROR(IF(Z116="",0,Z116),"0")+IFERROR(IF(Z117="",0,Z117),"0")</f>
        <v>2.0297499999999999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765</v>
      </c>
      <c r="Y119" s="549">
        <f>IFERROR(SUM(Y114:Y117),"0")</f>
        <v>774.90000000000009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23.1</v>
      </c>
      <c r="Y122" s="548">
        <f>IFERROR(IF(X122="",0,CEILING((X122/$H122),1)*$H122),"")</f>
        <v>23.759999999999998</v>
      </c>
      <c r="Z122" s="36">
        <f>IFERROR(IF(Y122=0,"",ROUNDUP(Y122/H122,0)*0.00651),"")</f>
        <v>7.8119999999999995E-2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26.11</v>
      </c>
      <c r="BN122" s="64">
        <f>IFERROR(Y122*I122/H122,"0")</f>
        <v>26.855999999999998</v>
      </c>
      <c r="BO122" s="64">
        <f>IFERROR(1/J122*(X122/H122),"0")</f>
        <v>6.4102564102564111E-2</v>
      </c>
      <c r="BP122" s="64">
        <f>IFERROR(1/J122*(Y122/H122),"0")</f>
        <v>6.5934065934065936E-2</v>
      </c>
    </row>
    <row r="123" spans="1:68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11.666666666666668</v>
      </c>
      <c r="Y123" s="549">
        <f>IFERROR(Y121/H121,"0")+IFERROR(Y122/H122,"0")</f>
        <v>11.999999999999998</v>
      </c>
      <c r="Z123" s="549">
        <f>IFERROR(IF(Z121="",0,Z121),"0")+IFERROR(IF(Z122="",0,Z122),"0")</f>
        <v>7.8119999999999995E-2</v>
      </c>
      <c r="AA123" s="550"/>
      <c r="AB123" s="550"/>
      <c r="AC123" s="550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23.1</v>
      </c>
      <c r="Y124" s="549">
        <f>IFERROR(SUM(Y121:Y122),"0")</f>
        <v>23.759999999999998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88</v>
      </c>
      <c r="Y128" s="548">
        <f>IFERROR(IF(X128="",0,CEILING((X128/$H128),1)*$H128),"")</f>
        <v>89.600000000000009</v>
      </c>
      <c r="Z128" s="36">
        <f>IFERROR(IF(Y128=0,"",ROUNDUP(Y128/H128,0)*0.00651),"")</f>
        <v>0.18228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92.949999999999989</v>
      </c>
      <c r="BN128" s="64">
        <f>IFERROR(Y128*I128/H128,"0")</f>
        <v>94.64</v>
      </c>
      <c r="BO128" s="64">
        <f>IFERROR(1/J128*(X128/H128),"0")</f>
        <v>0.15109890109890112</v>
      </c>
      <c r="BP128" s="64">
        <f>IFERROR(1/J128*(Y128/H128),"0")</f>
        <v>0.15384615384615385</v>
      </c>
    </row>
    <row r="129" spans="1:68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27.5</v>
      </c>
      <c r="Y129" s="549">
        <f>IFERROR(Y127/H127,"0")+IFERROR(Y128/H128,"0")</f>
        <v>28</v>
      </c>
      <c r="Z129" s="549">
        <f>IFERROR(IF(Z127="",0,Z127),"0")+IFERROR(IF(Z128="",0,Z128),"0")</f>
        <v>0.18228</v>
      </c>
      <c r="AA129" s="550"/>
      <c r="AB129" s="550"/>
      <c r="AC129" s="550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88</v>
      </c>
      <c r="Y130" s="549">
        <f>IFERROR(SUM(Y127:Y128),"0")</f>
        <v>89.600000000000009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84</v>
      </c>
      <c r="Y132" s="548">
        <f>IFERROR(IF(X132="",0,CEILING((X132/$H132),1)*$H132),"")</f>
        <v>84</v>
      </c>
      <c r="Z132" s="36">
        <f>IFERROR(IF(Y132=0,"",ROUNDUP(Y132/H132,0)*0.00651),"")</f>
        <v>0.1953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92.04</v>
      </c>
      <c r="BN132" s="64">
        <f>IFERROR(Y132*I132/H132,"0")</f>
        <v>92.04</v>
      </c>
      <c r="BO132" s="64">
        <f>IFERROR(1/J132*(X132/H132),"0")</f>
        <v>0.16483516483516486</v>
      </c>
      <c r="BP132" s="64">
        <f>IFERROR(1/J132*(Y132/H132),"0")</f>
        <v>0.16483516483516486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30.000000000000004</v>
      </c>
      <c r="Y134" s="549">
        <f>IFERROR(Y132/H132,"0")+IFERROR(Y133/H133,"0")</f>
        <v>30.000000000000004</v>
      </c>
      <c r="Z134" s="549">
        <f>IFERROR(IF(Z132="",0,Z132),"0")+IFERROR(IF(Z133="",0,Z133),"0")</f>
        <v>0.1953</v>
      </c>
      <c r="AA134" s="550"/>
      <c r="AB134" s="550"/>
      <c r="AC134" s="550"/>
    </row>
    <row r="135" spans="1:68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84</v>
      </c>
      <c r="Y135" s="549">
        <f>IFERROR(SUM(Y132:Y133),"0")</f>
        <v>84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99</v>
      </c>
      <c r="Y138" s="548">
        <f>IFERROR(IF(X138="",0,CEILING((X138/$H138),1)*$H138),"")</f>
        <v>100.32000000000001</v>
      </c>
      <c r="Z138" s="36">
        <f>IFERROR(IF(Y138=0,"",ROUNDUP(Y138/H138,0)*0.00651),"")</f>
        <v>0.24738000000000002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109.05</v>
      </c>
      <c r="BN138" s="64">
        <f>IFERROR(Y138*I138/H138,"0")</f>
        <v>110.504</v>
      </c>
      <c r="BO138" s="64">
        <f>IFERROR(1/J138*(X138/H138),"0")</f>
        <v>0.20604395604395606</v>
      </c>
      <c r="BP138" s="64">
        <f>IFERROR(1/J138*(Y138/H138),"0")</f>
        <v>0.2087912087912088</v>
      </c>
    </row>
    <row r="139" spans="1:68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37.5</v>
      </c>
      <c r="Y139" s="549">
        <f>IFERROR(Y137/H137,"0")+IFERROR(Y138/H138,"0")</f>
        <v>38</v>
      </c>
      <c r="Z139" s="549">
        <f>IFERROR(IF(Z137="",0,Z137),"0")+IFERROR(IF(Z138="",0,Z138),"0")</f>
        <v>0.24738000000000002</v>
      </c>
      <c r="AA139" s="550"/>
      <c r="AB139" s="550"/>
      <c r="AC139" s="550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99</v>
      </c>
      <c r="Y140" s="549">
        <f>IFERROR(SUM(Y137:Y138),"0")</f>
        <v>100.32000000000001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80</v>
      </c>
      <c r="Y160" s="548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85.142857142857125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0.14430014430014429</v>
      </c>
      <c r="BP160" s="64">
        <f t="shared" ref="BP160:BP168" si="15">IFERROR(1/J160*(Y160/H160),"0")</f>
        <v>0.15151515151515152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40</v>
      </c>
      <c r="Y161" s="548">
        <f t="shared" si="11"/>
        <v>42</v>
      </c>
      <c r="Z161" s="36">
        <f>IFERROR(IF(Y161=0,"",ROUNDUP(Y161/H161,0)*0.00902),"")</f>
        <v>9.0200000000000002E-2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42.571428571428562</v>
      </c>
      <c r="BN161" s="64">
        <f t="shared" si="13"/>
        <v>44.699999999999996</v>
      </c>
      <c r="BO161" s="64">
        <f t="shared" si="14"/>
        <v>7.2150072150072145E-2</v>
      </c>
      <c r="BP161" s="64">
        <f t="shared" si="15"/>
        <v>7.575757575757576E-2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300</v>
      </c>
      <c r="Y162" s="548">
        <f t="shared" si="11"/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315</v>
      </c>
      <c r="BN162" s="64">
        <f t="shared" si="13"/>
        <v>317.52000000000004</v>
      </c>
      <c r="BO162" s="64">
        <f t="shared" si="14"/>
        <v>0.54112554112554112</v>
      </c>
      <c r="BP162" s="64">
        <f t="shared" si="15"/>
        <v>0.54545454545454541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157.5</v>
      </c>
      <c r="Y163" s="548">
        <f t="shared" si="11"/>
        <v>157.5</v>
      </c>
      <c r="Z163" s="36">
        <f>IFERROR(IF(Y163=0,"",ROUNDUP(Y163/H163,0)*0.00502),"")</f>
        <v>0.3765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167.25</v>
      </c>
      <c r="BN163" s="64">
        <f t="shared" si="13"/>
        <v>167.25</v>
      </c>
      <c r="BO163" s="64">
        <f t="shared" si="14"/>
        <v>0.32051282051282054</v>
      </c>
      <c r="BP163" s="64">
        <f t="shared" si="15"/>
        <v>0.32051282051282054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175</v>
      </c>
      <c r="Y164" s="548">
        <f t="shared" si="11"/>
        <v>176.4</v>
      </c>
      <c r="Z164" s="36">
        <f>IFERROR(IF(Y164=0,"",ROUNDUP(Y164/H164,0)*0.00502),"")</f>
        <v>0.42168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185.83333333333331</v>
      </c>
      <c r="BN164" s="64">
        <f t="shared" si="13"/>
        <v>187.32</v>
      </c>
      <c r="BO164" s="64">
        <f t="shared" si="14"/>
        <v>0.35612535612535612</v>
      </c>
      <c r="BP164" s="64">
        <f t="shared" si="15"/>
        <v>0.35897435897435903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3</v>
      </c>
      <c r="Y165" s="548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280</v>
      </c>
      <c r="Y166" s="548">
        <f t="shared" si="11"/>
        <v>281.40000000000003</v>
      </c>
      <c r="Z166" s="36">
        <f>IFERROR(IF(Y166=0,"",ROUNDUP(Y166/H166,0)*0.00502),"")</f>
        <v>0.67268000000000006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293.33333333333331</v>
      </c>
      <c r="BN166" s="64">
        <f t="shared" si="13"/>
        <v>294.80000000000007</v>
      </c>
      <c r="BO166" s="64">
        <f t="shared" si="14"/>
        <v>0.56980056980056981</v>
      </c>
      <c r="BP166" s="64">
        <f t="shared" si="15"/>
        <v>0.57264957264957272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393.33333333333331</v>
      </c>
      <c r="Y169" s="549">
        <f>IFERROR(Y160/H160,"0")+IFERROR(Y161/H161,"0")+IFERROR(Y162/H162,"0")+IFERROR(Y163/H163,"0")+IFERROR(Y164/H164,"0")+IFERROR(Y165/H165,"0")+IFERROR(Y166/H166,"0")+IFERROR(Y167/H167,"0")+IFERROR(Y168/H168,"0")</f>
        <v>397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2.4009400000000003</v>
      </c>
      <c r="AA169" s="550"/>
      <c r="AB169" s="550"/>
      <c r="AC169" s="550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1035.5</v>
      </c>
      <c r="Y170" s="549">
        <f>IFERROR(SUM(Y160:Y168),"0")</f>
        <v>1047.3000000000002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7.0000000000000009</v>
      </c>
      <c r="Y172" s="54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10.5</v>
      </c>
      <c r="Y173" s="548">
        <f>IFERROR(IF(X173="",0,CEILING((X173/$H173),1)*$H173),"")</f>
        <v>11.34</v>
      </c>
      <c r="Z173" s="36">
        <f>IFERROR(IF(Y173=0,"",ROUNDUP(Y173/H173,0)*0.0059),"")</f>
        <v>5.3100000000000001E-2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12.083333333333332</v>
      </c>
      <c r="BN173" s="64">
        <f>IFERROR(Y173*I173/H173,"0")</f>
        <v>13.049999999999999</v>
      </c>
      <c r="BO173" s="64">
        <f>IFERROR(1/J173*(X173/H173),"0")</f>
        <v>3.8580246913580245E-2</v>
      </c>
      <c r="BP173" s="64">
        <f>IFERROR(1/J173*(Y173/H173),"0")</f>
        <v>4.1666666666666664E-2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21</v>
      </c>
      <c r="Y174" s="548">
        <f>IFERROR(IF(X174="",0,CEILING((X174/$H174),1)*$H174),"")</f>
        <v>21.42</v>
      </c>
      <c r="Z174" s="36">
        <f>IFERROR(IF(Y174=0,"",ROUNDUP(Y174/H174,0)*0.0059),"")</f>
        <v>0.1003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24.166666666666664</v>
      </c>
      <c r="BN174" s="64">
        <f>IFERROR(Y174*I174/H174,"0")</f>
        <v>24.650000000000002</v>
      </c>
      <c r="BO174" s="64">
        <f>IFERROR(1/J174*(X174/H174),"0")</f>
        <v>7.716049382716049E-2</v>
      </c>
      <c r="BP174" s="64">
        <f>IFERROR(1/J174*(Y174/H174),"0")</f>
        <v>7.8703703703703692E-2</v>
      </c>
    </row>
    <row r="175" spans="1:68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30.555555555555557</v>
      </c>
      <c r="Y175" s="549">
        <f>IFERROR(Y172/H172,"0")+IFERROR(Y173/H173,"0")+IFERROR(Y174/H174,"0")</f>
        <v>32</v>
      </c>
      <c r="Z175" s="549">
        <f>IFERROR(IF(Z172="",0,Z172),"0")+IFERROR(IF(Z173="",0,Z173),"0")+IFERROR(IF(Z174="",0,Z174),"0")</f>
        <v>0.1888</v>
      </c>
      <c r="AA175" s="550"/>
      <c r="AB175" s="550"/>
      <c r="AC175" s="550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38.5</v>
      </c>
      <c r="Y176" s="549">
        <f>IFERROR(SUM(Y172:Y174),"0")</f>
        <v>40.32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14</v>
      </c>
      <c r="Y178" s="548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11.111111111111111</v>
      </c>
      <c r="Y179" s="549">
        <f>IFERROR(Y178/H178,"0")</f>
        <v>12</v>
      </c>
      <c r="Z179" s="549">
        <f>IFERROR(IF(Z178="",0,Z178),"0")</f>
        <v>7.0800000000000002E-2</v>
      </c>
      <c r="AA179" s="550"/>
      <c r="AB179" s="550"/>
      <c r="AC179" s="550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14</v>
      </c>
      <c r="Y180" s="549">
        <f>IFERROR(SUM(Y178:Y178),"0")</f>
        <v>15.120000000000001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100</v>
      </c>
      <c r="Y193" s="548">
        <f t="shared" ref="Y193:Y200" si="16">IFERROR(IF(X193="",0,CEILING((X193/$H193),1)*$H193),"")</f>
        <v>102.60000000000001</v>
      </c>
      <c r="Z193" s="36">
        <f>IFERROR(IF(Y193=0,"",ROUNDUP(Y193/H193,0)*0.00902),"")</f>
        <v>0.17138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103.88888888888889</v>
      </c>
      <c r="BN193" s="64">
        <f t="shared" ref="BN193:BN200" si="18">IFERROR(Y193*I193/H193,"0")</f>
        <v>106.59000000000002</v>
      </c>
      <c r="BO193" s="64">
        <f t="shared" ref="BO193:BO200" si="19">IFERROR(1/J193*(X193/H193),"0")</f>
        <v>0.14029180695847362</v>
      </c>
      <c r="BP193" s="64">
        <f t="shared" ref="BP193:BP200" si="20">IFERROR(1/J193*(Y193/H193),"0")</f>
        <v>0.14393939393939395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70</v>
      </c>
      <c r="Y194" s="548">
        <f t="shared" si="16"/>
        <v>70.2</v>
      </c>
      <c r="Z194" s="36">
        <f>IFERROR(IF(Y194=0,"",ROUNDUP(Y194/H194,0)*0.00902),"")</f>
        <v>0.11726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72.722222222222229</v>
      </c>
      <c r="BN194" s="64">
        <f t="shared" si="18"/>
        <v>72.930000000000007</v>
      </c>
      <c r="BO194" s="64">
        <f t="shared" si="19"/>
        <v>9.8204264870931535E-2</v>
      </c>
      <c r="BP194" s="64">
        <f t="shared" si="20"/>
        <v>9.8484848484848481E-2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500</v>
      </c>
      <c r="Y195" s="548">
        <f t="shared" si="16"/>
        <v>502.20000000000005</v>
      </c>
      <c r="Z195" s="36">
        <f>IFERROR(IF(Y195=0,"",ROUNDUP(Y195/H195,0)*0.00902),"")</f>
        <v>0.83886000000000005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519.44444444444446</v>
      </c>
      <c r="BN195" s="64">
        <f t="shared" si="18"/>
        <v>521.73</v>
      </c>
      <c r="BO195" s="64">
        <f t="shared" si="19"/>
        <v>0.70145903479236804</v>
      </c>
      <c r="BP195" s="64">
        <f t="shared" si="20"/>
        <v>0.70454545454545459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60</v>
      </c>
      <c r="Y196" s="548">
        <f t="shared" si="16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62.333333333333336</v>
      </c>
      <c r="BN196" s="64">
        <f t="shared" si="18"/>
        <v>67.320000000000007</v>
      </c>
      <c r="BO196" s="64">
        <f t="shared" si="19"/>
        <v>8.4175084175084181E-2</v>
      </c>
      <c r="BP196" s="64">
        <f t="shared" si="20"/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90</v>
      </c>
      <c r="Y197" s="548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90</v>
      </c>
      <c r="Y198" s="548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120</v>
      </c>
      <c r="Y199" s="548">
        <f t="shared" si="16"/>
        <v>120.60000000000001</v>
      </c>
      <c r="Z199" s="36">
        <f>IFERROR(IF(Y199=0,"",ROUNDUP(Y199/H199,0)*0.00502),"")</f>
        <v>0.33634000000000003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126.66666666666666</v>
      </c>
      <c r="BN199" s="64">
        <f t="shared" si="18"/>
        <v>127.30000000000001</v>
      </c>
      <c r="BO199" s="64">
        <f t="shared" si="19"/>
        <v>0.28490028490028496</v>
      </c>
      <c r="BP199" s="64">
        <f t="shared" si="20"/>
        <v>0.28632478632478636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75</v>
      </c>
      <c r="Y200" s="548">
        <f t="shared" si="1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79.166666666666671</v>
      </c>
      <c r="BN200" s="64">
        <f t="shared" si="18"/>
        <v>79.800000000000011</v>
      </c>
      <c r="BO200" s="64">
        <f t="shared" si="19"/>
        <v>0.17806267806267806</v>
      </c>
      <c r="BP200" s="64">
        <f t="shared" si="20"/>
        <v>0.17948717948717954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343.51851851851853</v>
      </c>
      <c r="Y201" s="549">
        <f>IFERROR(Y193/H193,"0")+IFERROR(Y194/H194,"0")+IFERROR(Y195/H195,"0")+IFERROR(Y196/H196,"0")+IFERROR(Y197/H197,"0")+IFERROR(Y198/H198,"0")+IFERROR(Y199/H199,"0")+IFERROR(Y200/H200,"0")</f>
        <v>346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2.2849199999999996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1105</v>
      </c>
      <c r="Y202" s="549">
        <f>IFERROR(SUM(Y193:Y200),"0")</f>
        <v>1115.9999999999998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440</v>
      </c>
      <c r="Y206" s="548">
        <f t="shared" si="21"/>
        <v>443.7</v>
      </c>
      <c r="Z206" s="36">
        <f>IFERROR(IF(Y206=0,"",ROUNDUP(Y206/H206,0)*0.01898),"")</f>
        <v>0.96798000000000006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466.24827586206897</v>
      </c>
      <c r="BN206" s="64">
        <f t="shared" si="23"/>
        <v>470.16899999999998</v>
      </c>
      <c r="BO206" s="64">
        <f t="shared" si="24"/>
        <v>0.79022988505747138</v>
      </c>
      <c r="BP206" s="64">
        <f t="shared" si="25"/>
        <v>0.796875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360</v>
      </c>
      <c r="Y207" s="548">
        <f t="shared" si="21"/>
        <v>360</v>
      </c>
      <c r="Z207" s="36">
        <f t="shared" ref="Z207:Z212" si="26">IFERROR(IF(Y207=0,"",ROUNDUP(Y207/H207,0)*0.00651),"")</f>
        <v>0.97650000000000003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400.5</v>
      </c>
      <c r="BN207" s="64">
        <f t="shared" si="23"/>
        <v>400.5</v>
      </c>
      <c r="BO207" s="64">
        <f t="shared" si="24"/>
        <v>0.82417582417582425</v>
      </c>
      <c r="BP207" s="64">
        <f t="shared" si="25"/>
        <v>0.82417582417582425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400</v>
      </c>
      <c r="Y209" s="548">
        <f t="shared" si="21"/>
        <v>400.8</v>
      </c>
      <c r="Z209" s="36">
        <f t="shared" si="26"/>
        <v>1.08717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442</v>
      </c>
      <c r="BN209" s="64">
        <f t="shared" si="23"/>
        <v>442.88400000000007</v>
      </c>
      <c r="BO209" s="64">
        <f t="shared" si="24"/>
        <v>0.91575091575091594</v>
      </c>
      <c r="BP209" s="64">
        <f t="shared" si="25"/>
        <v>0.91758241758241765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200</v>
      </c>
      <c r="Y211" s="548">
        <f t="shared" si="21"/>
        <v>201.6</v>
      </c>
      <c r="Z211" s="36">
        <f t="shared" si="26"/>
        <v>0.54683999999999999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221</v>
      </c>
      <c r="BN211" s="64">
        <f t="shared" si="23"/>
        <v>222.768</v>
      </c>
      <c r="BO211" s="64">
        <f t="shared" si="24"/>
        <v>0.45787545787545797</v>
      </c>
      <c r="BP211" s="64">
        <f t="shared" si="25"/>
        <v>0.46153846153846156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320</v>
      </c>
      <c r="Y212" s="548">
        <f t="shared" si="21"/>
        <v>321.59999999999997</v>
      </c>
      <c r="Z212" s="36">
        <f t="shared" si="26"/>
        <v>0.87234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354.4</v>
      </c>
      <c r="BN212" s="64">
        <f t="shared" si="23"/>
        <v>356.17199999999997</v>
      </c>
      <c r="BO212" s="64">
        <f t="shared" si="24"/>
        <v>0.73260073260073266</v>
      </c>
      <c r="BP212" s="64">
        <f t="shared" si="25"/>
        <v>0.73626373626373631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583.90804597701162</v>
      </c>
      <c r="Y213" s="549">
        <f>IFERROR(Y204/H204,"0")+IFERROR(Y205/H205,"0")+IFERROR(Y206/H206,"0")+IFERROR(Y207/H207,"0")+IFERROR(Y208/H208,"0")+IFERROR(Y209/H209,"0")+IFERROR(Y210/H210,"0")+IFERROR(Y211/H211,"0")+IFERROR(Y212/H212,"0")</f>
        <v>586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4.4508299999999998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1720</v>
      </c>
      <c r="Y214" s="549">
        <f>IFERROR(SUM(Y204:Y212),"0")</f>
        <v>1727.6999999999998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12</v>
      </c>
      <c r="Y216" s="548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13.260000000000002</v>
      </c>
      <c r="BN216" s="64">
        <f>IFERROR(Y216*I216/H216,"0")</f>
        <v>13.260000000000002</v>
      </c>
      <c r="BO216" s="64">
        <f>IFERROR(1/J216*(X216/H216),"0")</f>
        <v>2.7472527472527476E-2</v>
      </c>
      <c r="BP216" s="64">
        <f>IFERROR(1/J216*(Y216/H216),"0")</f>
        <v>2.7472527472527476E-2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60</v>
      </c>
      <c r="Y217" s="548">
        <f>IFERROR(IF(X217="",0,CEILING((X217/$H217),1)*$H217),"")</f>
        <v>60</v>
      </c>
      <c r="Z217" s="36">
        <f>IFERROR(IF(Y217=0,"",ROUNDUP(Y217/H217,0)*0.00651),"")</f>
        <v>0.16275000000000001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66.300000000000011</v>
      </c>
      <c r="BN217" s="64">
        <f>IFERROR(Y217*I217/H217,"0")</f>
        <v>66.300000000000011</v>
      </c>
      <c r="BO217" s="64">
        <f>IFERROR(1/J217*(X217/H217),"0")</f>
        <v>0.13736263736263737</v>
      </c>
      <c r="BP217" s="64">
        <f>IFERROR(1/J217*(Y217/H217),"0")</f>
        <v>0.13736263736263737</v>
      </c>
    </row>
    <row r="218" spans="1:68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30</v>
      </c>
      <c r="Y218" s="549">
        <f>IFERROR(Y216/H216,"0")+IFERROR(Y217/H217,"0")</f>
        <v>30</v>
      </c>
      <c r="Z218" s="549">
        <f>IFERROR(IF(Z216="",0,Z216),"0")+IFERROR(IF(Z217="",0,Z217),"0")</f>
        <v>0.1953</v>
      </c>
      <c r="AA218" s="550"/>
      <c r="AB218" s="550"/>
      <c r="AC218" s="550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72</v>
      </c>
      <c r="Y219" s="549">
        <f>IFERROR(SUM(Y216:Y217),"0")</f>
        <v>72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30</v>
      </c>
      <c r="Y224" s="548">
        <f t="shared" si="27"/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31.125000000000004</v>
      </c>
      <c r="BN224" s="64">
        <f t="shared" si="29"/>
        <v>36.104999999999997</v>
      </c>
      <c r="BO224" s="64">
        <f t="shared" si="30"/>
        <v>4.0409482758620691E-2</v>
      </c>
      <c r="BP224" s="64">
        <f t="shared" si="31"/>
        <v>4.6875E-2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32</v>
      </c>
      <c r="Y225" s="548">
        <f t="shared" si="27"/>
        <v>32</v>
      </c>
      <c r="Z225" s="36">
        <f t="shared" ref="Z225:Z230" si="32">IFERROR(IF(Y225=0,"",ROUNDUP(Y225/H225,0)*0.00902),"")</f>
        <v>7.2160000000000002E-2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33.68</v>
      </c>
      <c r="BN225" s="64">
        <f t="shared" si="29"/>
        <v>33.68</v>
      </c>
      <c r="BO225" s="64">
        <f t="shared" si="30"/>
        <v>6.0606060606060608E-2</v>
      </c>
      <c r="BP225" s="64">
        <f t="shared" si="31"/>
        <v>6.0606060606060608E-2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120</v>
      </c>
      <c r="Y229" s="548">
        <f t="shared" si="27"/>
        <v>120</v>
      </c>
      <c r="Z229" s="36">
        <f t="shared" si="32"/>
        <v>0.27060000000000001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126.3</v>
      </c>
      <c r="BN229" s="64">
        <f t="shared" si="29"/>
        <v>126.3</v>
      </c>
      <c r="BO229" s="64">
        <f t="shared" si="30"/>
        <v>0.22727272727272729</v>
      </c>
      <c r="BP229" s="64">
        <f t="shared" si="31"/>
        <v>0.22727272727272729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40.586206896551722</v>
      </c>
      <c r="Y231" s="549">
        <f>IFERROR(Y222/H222,"0")+IFERROR(Y223/H223,"0")+IFERROR(Y224/H224,"0")+IFERROR(Y225/H225,"0")+IFERROR(Y226/H226,"0")+IFERROR(Y227/H227,"0")+IFERROR(Y228/H228,"0")+IFERROR(Y229/H229,"0")+IFERROR(Y230/H230,"0")</f>
        <v>41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0.3997</v>
      </c>
      <c r="AA231" s="550"/>
      <c r="AB231" s="550"/>
      <c r="AC231" s="550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182</v>
      </c>
      <c r="Y232" s="549">
        <f>IFERROR(SUM(Y222:Y230),"0")</f>
        <v>186.8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12</v>
      </c>
      <c r="Y238" s="54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6.6666666666666661</v>
      </c>
      <c r="Y239" s="549">
        <f>IFERROR(Y238/H238,"0")</f>
        <v>7</v>
      </c>
      <c r="Z239" s="549">
        <f>IFERROR(IF(Z238="",0,Z238),"0")</f>
        <v>4.1299999999999996E-2</v>
      </c>
      <c r="AA239" s="550"/>
      <c r="AB239" s="550"/>
      <c r="AC239" s="550"/>
    </row>
    <row r="240" spans="1:68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12</v>
      </c>
      <c r="Y240" s="549">
        <f>IFERROR(SUM(Y238:Y238),"0")</f>
        <v>12.6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11</v>
      </c>
      <c r="Y244" s="548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12.222222222222221</v>
      </c>
      <c r="Y247" s="549">
        <f>IFERROR(Y242/H242,"0")+IFERROR(Y243/H243,"0")+IFERROR(Y244/H244,"0")+IFERROR(Y245/H245,"0")+IFERROR(Y246/H246,"0")</f>
        <v>13</v>
      </c>
      <c r="Z247" s="549">
        <f>IFERROR(IF(Z242="",0,Z242),"0")+IFERROR(IF(Z243="",0,Z243),"0")+IFERROR(IF(Z244="",0,Z244),"0")+IFERROR(IF(Z245="",0,Z245),"0")+IFERROR(IF(Z246="",0,Z246),"0")</f>
        <v>7.6700000000000004E-2</v>
      </c>
      <c r="AA247" s="550"/>
      <c r="AB247" s="550"/>
      <c r="AC247" s="550"/>
    </row>
    <row r="248" spans="1:68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11</v>
      </c>
      <c r="Y248" s="549">
        <f>IFERROR(SUM(Y242:Y246),"0")</f>
        <v>11.700000000000001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80</v>
      </c>
      <c r="Y269" s="54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240</v>
      </c>
      <c r="Y270" s="548">
        <f>IFERROR(IF(X270="",0,CEILING((X270/$H270),1)*$H270),"")</f>
        <v>240</v>
      </c>
      <c r="Z270" s="36">
        <f>IFERROR(IF(Y270=0,"",ROUNDUP(Y270/H270,0)*0.00651),"")</f>
        <v>0.65100000000000002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258.00000000000006</v>
      </c>
      <c r="BN270" s="64">
        <f>IFERROR(Y270*I270/H270,"0")</f>
        <v>258.00000000000006</v>
      </c>
      <c r="BO270" s="64">
        <f>IFERROR(1/J270*(X270/H270),"0")</f>
        <v>0.5494505494505495</v>
      </c>
      <c r="BP270" s="64">
        <f>IFERROR(1/J270*(Y270/H270),"0")</f>
        <v>0.5494505494505495</v>
      </c>
    </row>
    <row r="271" spans="1:68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133.33333333333334</v>
      </c>
      <c r="Y271" s="549">
        <f>IFERROR(Y268/H268,"0")+IFERROR(Y269/H269,"0")+IFERROR(Y270/H270,"0")</f>
        <v>134</v>
      </c>
      <c r="Z271" s="549">
        <f>IFERROR(IF(Z268="",0,Z268),"0")+IFERROR(IF(Z269="",0,Z269),"0")+IFERROR(IF(Z270="",0,Z270),"0")</f>
        <v>0.87234</v>
      </c>
      <c r="AA271" s="550"/>
      <c r="AB271" s="550"/>
      <c r="AC271" s="550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320</v>
      </c>
      <c r="Y272" s="549">
        <f>IFERROR(SUM(Y268:Y270),"0")</f>
        <v>321.60000000000002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105</v>
      </c>
      <c r="Y301" s="548">
        <f t="shared" si="33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110.00000000000001</v>
      </c>
      <c r="BN301" s="64">
        <f t="shared" si="35"/>
        <v>110.00000000000001</v>
      </c>
      <c r="BO301" s="64">
        <f t="shared" si="36"/>
        <v>0.21367521367521369</v>
      </c>
      <c r="BP301" s="64">
        <f t="shared" si="37"/>
        <v>0.21367521367521369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15</v>
      </c>
      <c r="Y303" s="548">
        <f t="shared" si="33"/>
        <v>16.2</v>
      </c>
      <c r="Z303" s="36">
        <f>IFERROR(IF(Y303=0,"",ROUNDUP(Y303/H303,0)*0.00651),"")</f>
        <v>5.8590000000000003E-2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16.900000000000002</v>
      </c>
      <c r="BN303" s="64">
        <f t="shared" si="35"/>
        <v>18.251999999999999</v>
      </c>
      <c r="BO303" s="64">
        <f t="shared" si="36"/>
        <v>4.5787545787545791E-2</v>
      </c>
      <c r="BP303" s="64">
        <f t="shared" si="37"/>
        <v>4.9450549450549455E-2</v>
      </c>
    </row>
    <row r="304" spans="1:68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58.333333333333336</v>
      </c>
      <c r="Y304" s="549">
        <f>IFERROR(Y297/H297,"0")+IFERROR(Y298/H298,"0")+IFERROR(Y299/H299,"0")+IFERROR(Y300/H300,"0")+IFERROR(Y301/H301,"0")+IFERROR(Y302/H302,"0")+IFERROR(Y303/H303,"0")</f>
        <v>59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0.30959000000000003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120</v>
      </c>
      <c r="Y305" s="549">
        <f>IFERROR(SUM(Y297:Y303),"0")</f>
        <v>121.2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20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500</v>
      </c>
      <c r="Y316" s="548">
        <f>IFERROR(IF(X316="",0,CEILING((X316/$H316),1)*$H316),"")</f>
        <v>507</v>
      </c>
      <c r="Z316" s="36">
        <f>IFERROR(IF(Y316=0,"",ROUNDUP(Y316/H316,0)*0.01898),"")</f>
        <v>1.2337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533.26923076923083</v>
      </c>
      <c r="BN316" s="64">
        <f>IFERROR(Y316*I316/H316,"0")</f>
        <v>540.73500000000001</v>
      </c>
      <c r="BO316" s="64">
        <f>IFERROR(1/J316*(X316/H316),"0")</f>
        <v>1.0016025641025641</v>
      </c>
      <c r="BP316" s="64">
        <f>IFERROR(1/J316*(Y316/H316),"0")</f>
        <v>1.015625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20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21.235714285714284</v>
      </c>
      <c r="BN317" s="64">
        <f>IFERROR(Y317*I317/H317,"0")</f>
        <v>26.757000000000001</v>
      </c>
      <c r="BO317" s="64">
        <f>IFERROR(1/J317*(X317/H317),"0")</f>
        <v>3.7202380952380952E-2</v>
      </c>
      <c r="BP317" s="64">
        <f>IFERROR(1/J317*(Y317/H317),"0")</f>
        <v>4.6875E-2</v>
      </c>
    </row>
    <row r="318" spans="1:68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68.864468864468861</v>
      </c>
      <c r="Y318" s="549">
        <f>IFERROR(Y315/H315,"0")+IFERROR(Y316/H316,"0")+IFERROR(Y317/H317,"0")</f>
        <v>71</v>
      </c>
      <c r="Z318" s="549">
        <f>IFERROR(IF(Z315="",0,Z315),"0")+IFERROR(IF(Z316="",0,Z316),"0")+IFERROR(IF(Z317="",0,Z317),"0")</f>
        <v>1.34758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540</v>
      </c>
      <c r="Y319" s="549">
        <f>IFERROR(SUM(Y315:Y317),"0")</f>
        <v>557.40000000000009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51.000000000000007</v>
      </c>
      <c r="Y323" s="548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59.100000000000009</v>
      </c>
      <c r="BN323" s="64">
        <f>IFERROR(Y323*I323/H323,"0")</f>
        <v>59.100000000000009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85</v>
      </c>
      <c r="Y324" s="548">
        <f>IFERROR(IF(X324="",0,CEILING((X324/$H324),1)*$H324),"")</f>
        <v>86.699999999999989</v>
      </c>
      <c r="Z324" s="36">
        <f>IFERROR(IF(Y324=0,"",ROUNDUP(Y324/H324,0)*0.00651),"")</f>
        <v>0.22134000000000001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96</v>
      </c>
      <c r="BN324" s="64">
        <f>IFERROR(Y324*I324/H324,"0")</f>
        <v>97.92</v>
      </c>
      <c r="BO324" s="64">
        <f>IFERROR(1/J324*(X324/H324),"0")</f>
        <v>0.18315018315018317</v>
      </c>
      <c r="BP324" s="64">
        <f>IFERROR(1/J324*(Y324/H324),"0")</f>
        <v>0.18681318681318682</v>
      </c>
    </row>
    <row r="325" spans="1:68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53.333333333333343</v>
      </c>
      <c r="Y325" s="549">
        <f>IFERROR(Y321/H321,"0")+IFERROR(Y322/H322,"0")+IFERROR(Y323/H323,"0")+IFERROR(Y324/H324,"0")</f>
        <v>54</v>
      </c>
      <c r="Z325" s="549">
        <f>IFERROR(IF(Z321="",0,Z321),"0")+IFERROR(IF(Z322="",0,Z322),"0")+IFERROR(IF(Z323="",0,Z323),"0")+IFERROR(IF(Z324="",0,Z324),"0")</f>
        <v>0.35154000000000002</v>
      </c>
      <c r="AA325" s="550"/>
      <c r="AB325" s="550"/>
      <c r="AC325" s="550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136</v>
      </c>
      <c r="Y326" s="549">
        <f>IFERROR(SUM(Y321:Y324),"0")</f>
        <v>137.69999999999999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50</v>
      </c>
      <c r="Y328" s="548">
        <f>IFERROR(IF(X328="",0,CEILING((X328/$H328),1)*$H328),"")</f>
        <v>50</v>
      </c>
      <c r="Z328" s="36">
        <f>IFERROR(IF(Y328=0,"",ROUNDUP(Y328/H328,0)*0.00474),"")</f>
        <v>0.11850000000000001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56.000000000000007</v>
      </c>
      <c r="BN328" s="64">
        <f>IFERROR(Y328*I328/H328,"0")</f>
        <v>56.000000000000007</v>
      </c>
      <c r="BO328" s="64">
        <f>IFERROR(1/J328*(X328/H328),"0")</f>
        <v>0.10504201680672269</v>
      </c>
      <c r="BP328" s="64">
        <f>IFERROR(1/J328*(Y328/H328),"0")</f>
        <v>0.10504201680672269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100</v>
      </c>
      <c r="Y330" s="548">
        <f>IFERROR(IF(X330="",0,CEILING((X330/$H330),1)*$H330),"")</f>
        <v>100</v>
      </c>
      <c r="Z330" s="36">
        <f>IFERROR(IF(Y330=0,"",ROUNDUP(Y330/H330,0)*0.00474),"")</f>
        <v>0.23700000000000002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112.00000000000001</v>
      </c>
      <c r="BN330" s="64">
        <f>IFERROR(Y330*I330/H330,"0")</f>
        <v>112.00000000000001</v>
      </c>
      <c r="BO330" s="64">
        <f>IFERROR(1/J330*(X330/H330),"0")</f>
        <v>0.21008403361344538</v>
      </c>
      <c r="BP330" s="64">
        <f>IFERROR(1/J330*(Y330/H330),"0")</f>
        <v>0.21008403361344538</v>
      </c>
    </row>
    <row r="331" spans="1:68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75</v>
      </c>
      <c r="Y331" s="549">
        <f>IFERROR(Y328/H328,"0")+IFERROR(Y329/H329,"0")+IFERROR(Y330/H330,"0")</f>
        <v>75</v>
      </c>
      <c r="Z331" s="549">
        <f>IFERROR(IF(Z328="",0,Z328),"0")+IFERROR(IF(Z329="",0,Z329),"0")+IFERROR(IF(Z330="",0,Z330),"0")</f>
        <v>0.35550000000000004</v>
      </c>
      <c r="AA331" s="550"/>
      <c r="AB331" s="550"/>
      <c r="AC331" s="550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150</v>
      </c>
      <c r="Y332" s="549">
        <f>IFERROR(SUM(Y328:Y330),"0")</f>
        <v>150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595</v>
      </c>
      <c r="Y336" s="548">
        <f>IFERROR(IF(X336="",0,CEILING((X336/$H336),1)*$H336),"")</f>
        <v>596.4</v>
      </c>
      <c r="Z336" s="36">
        <f>IFERROR(IF(Y336=0,"",ROUNDUP(Y336/H336,0)*0.00651),"")</f>
        <v>1.84884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666.39999999999986</v>
      </c>
      <c r="BN336" s="64">
        <f>IFERROR(Y336*I336/H336,"0")</f>
        <v>667.96799999999985</v>
      </c>
      <c r="BO336" s="64">
        <f>IFERROR(1/J336*(X336/H336),"0")</f>
        <v>1.5567765567765568</v>
      </c>
      <c r="BP336" s="64">
        <f>IFERROR(1/J336*(Y336/H336),"0")</f>
        <v>1.5604395604395607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210</v>
      </c>
      <c r="Y337" s="548">
        <f>IFERROR(IF(X337="",0,CEILING((X337/$H337),1)*$H337),"")</f>
        <v>210</v>
      </c>
      <c r="Z337" s="36">
        <f>IFERROR(IF(Y337=0,"",ROUNDUP(Y337/H337,0)*0.00651),"")</f>
        <v>0.65100000000000002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233.99999999999997</v>
      </c>
      <c r="BN337" s="64">
        <f>IFERROR(Y337*I337/H337,"0")</f>
        <v>233.99999999999997</v>
      </c>
      <c r="BO337" s="64">
        <f>IFERROR(1/J337*(X337/H337),"0")</f>
        <v>0.5494505494505495</v>
      </c>
      <c r="BP337" s="64">
        <f>IFERROR(1/J337*(Y337/H337),"0")</f>
        <v>0.5494505494505495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383.33333333333331</v>
      </c>
      <c r="Y338" s="549">
        <f>IFERROR(Y335/H335,"0")+IFERROR(Y336/H336,"0")+IFERROR(Y337/H337,"0")</f>
        <v>384</v>
      </c>
      <c r="Z338" s="549">
        <f>IFERROR(IF(Z335="",0,Z335),"0")+IFERROR(IF(Z336="",0,Z336),"0")+IFERROR(IF(Z337="",0,Z337),"0")</f>
        <v>2.4998399999999998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805</v>
      </c>
      <c r="Y339" s="549">
        <f>IFERROR(SUM(Y335:Y337),"0")</f>
        <v>806.4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1500</v>
      </c>
      <c r="Y343" s="548">
        <f t="shared" ref="Y343:Y349" si="38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1548</v>
      </c>
      <c r="BN343" s="64">
        <f t="shared" ref="BN343:BN349" si="40">IFERROR(Y343*I343/H343,"0")</f>
        <v>1548</v>
      </c>
      <c r="BO343" s="64">
        <f t="shared" ref="BO343:BO349" si="41">IFERROR(1/J343*(X343/H343),"0")</f>
        <v>2.083333333333333</v>
      </c>
      <c r="BP343" s="64">
        <f t="shared" ref="BP343:BP349" si="42">IFERROR(1/J343*(Y343/H343),"0")</f>
        <v>2.083333333333333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1000</v>
      </c>
      <c r="Y344" s="548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1400</v>
      </c>
      <c r="Y345" s="548">
        <f t="shared" si="38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1444.8</v>
      </c>
      <c r="BN345" s="64">
        <f t="shared" si="40"/>
        <v>1455.12</v>
      </c>
      <c r="BO345" s="64">
        <f t="shared" si="41"/>
        <v>1.9444444444444442</v>
      </c>
      <c r="BP345" s="64">
        <f t="shared" si="42"/>
        <v>1.9583333333333333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350</v>
      </c>
      <c r="Y346" s="548">
        <f t="shared" si="38"/>
        <v>360</v>
      </c>
      <c r="Z346" s="36">
        <f>IFERROR(IF(Y346=0,"",ROUNDUP(Y346/H346,0)*0.02175),"")</f>
        <v>0.52200000000000002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361.2</v>
      </c>
      <c r="BN346" s="64">
        <f t="shared" si="40"/>
        <v>371.52000000000004</v>
      </c>
      <c r="BO346" s="64">
        <f t="shared" si="41"/>
        <v>0.48611111111111105</v>
      </c>
      <c r="BP346" s="64">
        <f t="shared" si="42"/>
        <v>0.5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15</v>
      </c>
      <c r="Y349" s="548">
        <f t="shared" si="38"/>
        <v>15</v>
      </c>
      <c r="Z349" s="36">
        <f>IFERROR(IF(Y349=0,"",ROUNDUP(Y349/H349,0)*0.00902),"")</f>
        <v>2.7060000000000001E-2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15.63</v>
      </c>
      <c r="BN349" s="64">
        <f t="shared" si="40"/>
        <v>15.63</v>
      </c>
      <c r="BO349" s="64">
        <f t="shared" si="41"/>
        <v>2.2727272727272728E-2</v>
      </c>
      <c r="BP349" s="64">
        <f t="shared" si="42"/>
        <v>2.2727272727272728E-2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286.33333333333331</v>
      </c>
      <c r="Y350" s="549">
        <f>IFERROR(Y343/H343,"0")+IFERROR(Y344/H344,"0")+IFERROR(Y345/H345,"0")+IFERROR(Y346/H346,"0")+IFERROR(Y347/H347,"0")+IFERROR(Y348/H348,"0")+IFERROR(Y349/H349,"0")</f>
        <v>288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6.2258100000000001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4265</v>
      </c>
      <c r="Y351" s="549">
        <f>IFERROR(SUM(Y343:Y349),"0")</f>
        <v>4290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1200</v>
      </c>
      <c r="Y353" s="548">
        <f>IFERROR(IF(X353="",0,CEILING((X353/$H353),1)*$H353),"")</f>
        <v>1200</v>
      </c>
      <c r="Z353" s="36">
        <f>IFERROR(IF(Y353=0,"",ROUNDUP(Y353/H353,0)*0.02175),"")</f>
        <v>1.7399999999999998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1238.4000000000001</v>
      </c>
      <c r="BN353" s="64">
        <f>IFERROR(Y353*I353/H353,"0")</f>
        <v>1238.4000000000001</v>
      </c>
      <c r="BO353" s="64">
        <f>IFERROR(1/J353*(X353/H353),"0")</f>
        <v>1.6666666666666665</v>
      </c>
      <c r="BP353" s="64">
        <f>IFERROR(1/J353*(Y353/H353),"0")</f>
        <v>1.6666666666666665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20</v>
      </c>
      <c r="Y354" s="548">
        <f>IFERROR(IF(X354="",0,CEILING((X354/$H354),1)*$H354),"")</f>
        <v>20</v>
      </c>
      <c r="Z354" s="36">
        <f>IFERROR(IF(Y354=0,"",ROUNDUP(Y354/H354,0)*0.00902),"")</f>
        <v>4.5100000000000001E-2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21.05</v>
      </c>
      <c r="BN354" s="64">
        <f>IFERROR(Y354*I354/H354,"0")</f>
        <v>21.05</v>
      </c>
      <c r="BO354" s="64">
        <f>IFERROR(1/J354*(X354/H354),"0")</f>
        <v>3.787878787878788E-2</v>
      </c>
      <c r="BP354" s="64">
        <f>IFERROR(1/J354*(Y354/H354),"0")</f>
        <v>3.787878787878788E-2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85</v>
      </c>
      <c r="Y355" s="549">
        <f>IFERROR(Y353/H353,"0")+IFERROR(Y354/H354,"0")</f>
        <v>85</v>
      </c>
      <c r="Z355" s="549">
        <f>IFERROR(IF(Z353="",0,Z353),"0")+IFERROR(IF(Z354="",0,Z354),"0")</f>
        <v>1.7850999999999997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1220</v>
      </c>
      <c r="Y356" s="549">
        <f>IFERROR(SUM(Y353:Y354),"0")</f>
        <v>1220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60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62.175000000000004</v>
      </c>
      <c r="BN369" s="64">
        <f>IFERROR(Y369*I369/H369,"0")</f>
        <v>62.175000000000004</v>
      </c>
      <c r="BO369" s="64">
        <f>IFERROR(1/J369*(X369/H369),"0")</f>
        <v>7.8125E-2</v>
      </c>
      <c r="BP369" s="64">
        <f>IFERROR(1/J369*(Y369/H369),"0")</f>
        <v>7.8125E-2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5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60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90</v>
      </c>
      <c r="Y378" s="548">
        <f>IFERROR(IF(X378="",0,CEILING((X378/$H378),1)*$H378),"")</f>
        <v>90</v>
      </c>
      <c r="Z378" s="36">
        <f>IFERROR(IF(Y378=0,"",ROUNDUP(Y378/H378,0)*0.01898),"")</f>
        <v>0.1898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95.19</v>
      </c>
      <c r="BN378" s="64">
        <f>IFERROR(Y378*I378/H378,"0")</f>
        <v>95.19</v>
      </c>
      <c r="BO378" s="64">
        <f>IFERROR(1/J378*(X378/H378),"0")</f>
        <v>0.15625</v>
      </c>
      <c r="BP378" s="64">
        <f>IFERROR(1/J378*(Y378/H378),"0")</f>
        <v>0.15625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10</v>
      </c>
      <c r="Y380" s="549">
        <f>IFERROR(Y378/H378,"0")+IFERROR(Y379/H379,"0")</f>
        <v>10</v>
      </c>
      <c r="Z380" s="549">
        <f>IFERROR(IF(Z378="",0,Z378),"0")+IFERROR(IF(Z379="",0,Z379),"0")</f>
        <v>0.1898</v>
      </c>
      <c r="AA380" s="550"/>
      <c r="AB380" s="550"/>
      <c r="AC380" s="550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90</v>
      </c>
      <c r="Y381" s="549">
        <f>IFERROR(SUM(Y378:Y379),"0")</f>
        <v>90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10</v>
      </c>
      <c r="Y389" s="548">
        <f t="shared" ref="Y389:Y398" si="43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10.388888888888889</v>
      </c>
      <c r="BN389" s="64">
        <f t="shared" ref="BN389:BN398" si="45">IFERROR(Y389*I389/H389,"0")</f>
        <v>11.22</v>
      </c>
      <c r="BO389" s="64">
        <f t="shared" ref="BO389:BO398" si="46">IFERROR(1/J389*(X389/H389),"0")</f>
        <v>1.4029180695847361E-2</v>
      </c>
      <c r="BP389" s="64">
        <f t="shared" ref="BP389:BP398" si="47">IFERROR(1/J389*(Y389/H389),"0")</f>
        <v>1.5151515151515152E-2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35</v>
      </c>
      <c r="Y394" s="548">
        <f t="shared" si="43"/>
        <v>35.700000000000003</v>
      </c>
      <c r="Z394" s="36">
        <f t="shared" si="48"/>
        <v>8.5339999999999999E-2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37.166666666666664</v>
      </c>
      <c r="BN394" s="64">
        <f t="shared" si="45"/>
        <v>37.910000000000004</v>
      </c>
      <c r="BO394" s="64">
        <f t="shared" si="46"/>
        <v>7.1225071225071226E-2</v>
      </c>
      <c r="BP394" s="64">
        <f t="shared" si="47"/>
        <v>7.2649572649572655E-2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10.5</v>
      </c>
      <c r="Y395" s="548">
        <f t="shared" si="43"/>
        <v>10.5</v>
      </c>
      <c r="Z395" s="36">
        <f t="shared" si="48"/>
        <v>2.5100000000000001E-2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11.149999999999999</v>
      </c>
      <c r="BN395" s="64">
        <f t="shared" si="45"/>
        <v>11.149999999999999</v>
      </c>
      <c r="BO395" s="64">
        <f t="shared" si="46"/>
        <v>2.1367521367521368E-2</v>
      </c>
      <c r="BP395" s="64">
        <f t="shared" si="47"/>
        <v>2.1367521367521368E-2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35</v>
      </c>
      <c r="Y397" s="548">
        <f t="shared" si="43"/>
        <v>35.700000000000003</v>
      </c>
      <c r="Z397" s="36">
        <f t="shared" si="48"/>
        <v>8.5339999999999999E-2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37.166666666666664</v>
      </c>
      <c r="BN397" s="64">
        <f t="shared" si="45"/>
        <v>37.910000000000004</v>
      </c>
      <c r="BO397" s="64">
        <f t="shared" si="46"/>
        <v>7.1225071225071226E-2</v>
      </c>
      <c r="BP397" s="64">
        <f t="shared" si="47"/>
        <v>7.2649572649572655E-2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40.185185185185176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41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0.21382000000000001</v>
      </c>
      <c r="AA399" s="550"/>
      <c r="AB399" s="550"/>
      <c r="AC399" s="550"/>
    </row>
    <row r="400" spans="1:68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90.5</v>
      </c>
      <c r="Y400" s="549">
        <f>IFERROR(SUM(Y389:Y398),"0")</f>
        <v>92.7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10</v>
      </c>
      <c r="Y412" s="548">
        <f>IFERROR(IF(X412="",0,CEILING((X412/$H412),1)*$H412),"")</f>
        <v>10.8</v>
      </c>
      <c r="Z412" s="36">
        <f>IFERROR(IF(Y412=0,"",ROUNDUP(Y412/H412,0)*0.00902),"")</f>
        <v>1.804E-2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10.388888888888889</v>
      </c>
      <c r="BN412" s="64">
        <f>IFERROR(Y412*I412/H412,"0")</f>
        <v>11.22</v>
      </c>
      <c r="BO412" s="64">
        <f>IFERROR(1/J412*(X412/H412),"0")</f>
        <v>1.4029180695847361E-2</v>
      </c>
      <c r="BP412" s="64">
        <f>IFERROR(1/J412*(Y412/H412),"0")</f>
        <v>1.5151515151515152E-2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7</v>
      </c>
      <c r="Y415" s="548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5.1851851851851851</v>
      </c>
      <c r="Y416" s="549">
        <f>IFERROR(Y412/H412,"0")+IFERROR(Y413/H413,"0")+IFERROR(Y414/H414,"0")+IFERROR(Y415/H415,"0")</f>
        <v>6</v>
      </c>
      <c r="Z416" s="549">
        <f>IFERROR(IF(Z412="",0,Z412),"0")+IFERROR(IF(Z413="",0,Z413),"0")+IFERROR(IF(Z414="",0,Z414),"0")+IFERROR(IF(Z415="",0,Z415),"0")</f>
        <v>3.8120000000000001E-2</v>
      </c>
      <c r="AA416" s="550"/>
      <c r="AB416" s="550"/>
      <c r="AC416" s="550"/>
    </row>
    <row r="417" spans="1:68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17</v>
      </c>
      <c r="Y417" s="549">
        <f>IFERROR(SUM(Y412:Y415),"0")</f>
        <v>19.200000000000003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40</v>
      </c>
      <c r="Y420" s="548">
        <f>IFERROR(IF(X420="",0,CEILING((X420/$H420),1)*$H420),"")</f>
        <v>40.799999999999997</v>
      </c>
      <c r="Z420" s="36">
        <f>IFERROR(IF(Y420=0,"",ROUNDUP(Y420/H420,0)*0.00651),"")</f>
        <v>0.22134000000000001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70</v>
      </c>
      <c r="BN420" s="64">
        <f>IFERROR(Y420*I420/H420,"0")</f>
        <v>71.399999999999991</v>
      </c>
      <c r="BO420" s="64">
        <f>IFERROR(1/J420*(X420/H420),"0")</f>
        <v>0.18315018315018317</v>
      </c>
      <c r="BP420" s="64">
        <f>IFERROR(1/J420*(Y420/H420),"0")</f>
        <v>0.18681318681318682</v>
      </c>
    </row>
    <row r="421" spans="1:68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33.333333333333336</v>
      </c>
      <c r="Y421" s="549">
        <f>IFERROR(Y420/H420,"0")</f>
        <v>34</v>
      </c>
      <c r="Z421" s="549">
        <f>IFERROR(IF(Z420="",0,Z420),"0")</f>
        <v>0.22134000000000001</v>
      </c>
      <c r="AA421" s="550"/>
      <c r="AB421" s="550"/>
      <c r="AC421" s="550"/>
    </row>
    <row r="422" spans="1:68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40</v>
      </c>
      <c r="Y422" s="549">
        <f>IFERROR(SUM(Y420:Y420),"0")</f>
        <v>40.799999999999997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80</v>
      </c>
      <c r="Y431" s="548">
        <f t="shared" ref="Y431:Y442" si="49">IFERROR(IF(X431="",0,CEILING((X431/$H431),1)*$H431),"")</f>
        <v>84.48</v>
      </c>
      <c r="Z431" s="36">
        <f t="shared" ref="Z431:Z436" si="50">IFERROR(IF(Y431=0,"",ROUNDUP(Y431/H431,0)*0.01196),"")</f>
        <v>0.19136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85.454545454545453</v>
      </c>
      <c r="BN431" s="64">
        <f t="shared" ref="BN431:BN442" si="52">IFERROR(Y431*I431/H431,"0")</f>
        <v>90.24</v>
      </c>
      <c r="BO431" s="64">
        <f t="shared" ref="BO431:BO442" si="53">IFERROR(1/J431*(X431/H431),"0")</f>
        <v>0.14568764568764569</v>
      </c>
      <c r="BP431" s="64">
        <f t="shared" ref="BP431:BP442" si="54">IFERROR(1/J431*(Y431/H431),"0")</f>
        <v>0.15384615384615385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150</v>
      </c>
      <c r="Y433" s="548">
        <f t="shared" si="49"/>
        <v>153.12</v>
      </c>
      <c r="Z433" s="36">
        <f t="shared" si="50"/>
        <v>0.34683999999999998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160.22727272727272</v>
      </c>
      <c r="BN433" s="64">
        <f t="shared" si="52"/>
        <v>163.56</v>
      </c>
      <c r="BO433" s="64">
        <f t="shared" si="53"/>
        <v>0.27316433566433568</v>
      </c>
      <c r="BP433" s="64">
        <f t="shared" si="54"/>
        <v>0.27884615384615385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170</v>
      </c>
      <c r="Y436" s="548">
        <f t="shared" si="49"/>
        <v>174.24</v>
      </c>
      <c r="Z436" s="36">
        <f t="shared" si="50"/>
        <v>0.39468000000000003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181.59090909090907</v>
      </c>
      <c r="BN436" s="64">
        <f t="shared" si="52"/>
        <v>186.12</v>
      </c>
      <c r="BO436" s="64">
        <f t="shared" si="53"/>
        <v>0.3095862470862471</v>
      </c>
      <c r="BP436" s="64">
        <f t="shared" si="54"/>
        <v>0.31730769230769235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60</v>
      </c>
      <c r="Y438" s="548">
        <f t="shared" si="49"/>
        <v>62.4</v>
      </c>
      <c r="Z438" s="36">
        <f>IFERROR(IF(Y438=0,"",ROUNDUP(Y438/H438,0)*0.00902),"")</f>
        <v>0.11726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86.625</v>
      </c>
      <c r="BN438" s="64">
        <f t="shared" si="52"/>
        <v>90.089999999999989</v>
      </c>
      <c r="BO438" s="64">
        <f t="shared" si="53"/>
        <v>9.4696969696969696E-2</v>
      </c>
      <c r="BP438" s="64">
        <f t="shared" si="54"/>
        <v>9.8484848484848481E-2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96</v>
      </c>
      <c r="Y442" s="548">
        <f t="shared" si="49"/>
        <v>96</v>
      </c>
      <c r="Z442" s="36">
        <f>IFERROR(IF(Y442=0,"",ROUNDUP(Y442/H442,0)*0.00937),"")</f>
        <v>0.18740000000000001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139.19999999999999</v>
      </c>
      <c r="BN442" s="64">
        <f t="shared" si="52"/>
        <v>139.19999999999999</v>
      </c>
      <c r="BO442" s="64">
        <f t="shared" si="53"/>
        <v>0.16666666666666666</v>
      </c>
      <c r="BP442" s="64">
        <f t="shared" si="54"/>
        <v>0.16666666666666666</v>
      </c>
    </row>
    <row r="443" spans="1:68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108.25757575757575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111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1.2375400000000001</v>
      </c>
      <c r="AA443" s="550"/>
      <c r="AB443" s="550"/>
      <c r="AC443" s="550"/>
    </row>
    <row r="444" spans="1:68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556</v>
      </c>
      <c r="Y444" s="549">
        <f>IFERROR(SUM(Y431:Y442),"0")</f>
        <v>570.24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150</v>
      </c>
      <c r="Y446" s="548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28.409090909090907</v>
      </c>
      <c r="Y449" s="549">
        <f>IFERROR(Y446/H446,"0")+IFERROR(Y447/H447,"0")+IFERROR(Y448/H448,"0")</f>
        <v>29</v>
      </c>
      <c r="Z449" s="549">
        <f>IFERROR(IF(Z446="",0,Z446),"0")+IFERROR(IF(Z447="",0,Z447),"0")+IFERROR(IF(Z448="",0,Z448),"0")</f>
        <v>0.34683999999999998</v>
      </c>
      <c r="AA449" s="550"/>
      <c r="AB449" s="550"/>
      <c r="AC449" s="550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150</v>
      </c>
      <c r="Y450" s="549">
        <f>IFERROR(SUM(Y446:Y448),"0")</f>
        <v>153.12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50</v>
      </c>
      <c r="Y452" s="548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50</v>
      </c>
      <c r="Y453" s="548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53.409090909090907</v>
      </c>
      <c r="BN453" s="64">
        <f t="shared" si="57"/>
        <v>56.400000000000006</v>
      </c>
      <c r="BO453" s="64">
        <f t="shared" si="58"/>
        <v>9.1054778554778545E-2</v>
      </c>
      <c r="BP453" s="64">
        <f t="shared" si="59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120</v>
      </c>
      <c r="Y454" s="548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128.18181818181816</v>
      </c>
      <c r="BN454" s="64">
        <f t="shared" si="57"/>
        <v>129.72</v>
      </c>
      <c r="BO454" s="64">
        <f t="shared" si="58"/>
        <v>0.21853146853146854</v>
      </c>
      <c r="BP454" s="64">
        <f t="shared" si="59"/>
        <v>0.22115384615384617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60</v>
      </c>
      <c r="Y455" s="548">
        <f t="shared" si="55"/>
        <v>62.4</v>
      </c>
      <c r="Z455" s="36">
        <f>IFERROR(IF(Y455=0,"",ROUNDUP(Y455/H455,0)*0.00902),"")</f>
        <v>0.11726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86.625</v>
      </c>
      <c r="BN455" s="64">
        <f t="shared" si="57"/>
        <v>90.089999999999989</v>
      </c>
      <c r="BO455" s="64">
        <f t="shared" si="58"/>
        <v>9.4696969696969696E-2</v>
      </c>
      <c r="BP455" s="64">
        <f t="shared" si="59"/>
        <v>9.8484848484848481E-2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48</v>
      </c>
      <c r="Y456" s="548">
        <f t="shared" si="55"/>
        <v>48</v>
      </c>
      <c r="Z456" s="36">
        <f>IFERROR(IF(Y456=0,"",ROUNDUP(Y456/H456,0)*0.00902),"")</f>
        <v>9.0200000000000002E-2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66.900000000000006</v>
      </c>
      <c r="BN456" s="64">
        <f t="shared" si="57"/>
        <v>66.900000000000006</v>
      </c>
      <c r="BO456" s="64">
        <f t="shared" si="58"/>
        <v>7.575757575757576E-2</v>
      </c>
      <c r="BP456" s="64">
        <f t="shared" si="59"/>
        <v>7.575757575757576E-2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90</v>
      </c>
      <c r="Y457" s="548">
        <f t="shared" si="55"/>
        <v>91.2</v>
      </c>
      <c r="Z457" s="36">
        <f>IFERROR(IF(Y457=0,"",ROUNDUP(Y457/H457,0)*0.00902),"")</f>
        <v>0.17138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125.43750000000001</v>
      </c>
      <c r="BN457" s="64">
        <f t="shared" si="57"/>
        <v>127.11000000000001</v>
      </c>
      <c r="BO457" s="64">
        <f t="shared" si="58"/>
        <v>0.14204545454545456</v>
      </c>
      <c r="BP457" s="64">
        <f t="shared" si="59"/>
        <v>0.14393939393939395</v>
      </c>
    </row>
    <row r="458" spans="1:68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82.916666666666657</v>
      </c>
      <c r="Y458" s="549">
        <f>IFERROR(Y452/H452,"0")+IFERROR(Y453/H453,"0")+IFERROR(Y454/H454,"0")+IFERROR(Y455/H455,"0")+IFERROR(Y456/H456,"0")+IFERROR(Y457/H457,"0")</f>
        <v>85</v>
      </c>
      <c r="Z458" s="549">
        <f>IFERROR(IF(Z452="",0,Z452),"0")+IFERROR(IF(Z453="",0,Z453),"0")+IFERROR(IF(Z454="",0,Z454),"0")+IFERROR(IF(Z455="",0,Z455),"0")+IFERROR(IF(Z456="",0,Z456),"0")+IFERROR(IF(Z457="",0,Z457),"0")</f>
        <v>0.89312000000000002</v>
      </c>
      <c r="AA458" s="550"/>
      <c r="AB458" s="550"/>
      <c r="AC458" s="550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418</v>
      </c>
      <c r="Y459" s="549">
        <f>IFERROR(SUM(Y452:Y457),"0")</f>
        <v>428.64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500</v>
      </c>
      <c r="Y487" s="548">
        <f>IFERROR(IF(X487="",0,CEILING((X487/$H487),1)*$H487),"")</f>
        <v>504</v>
      </c>
      <c r="Z487" s="36">
        <f>IFERROR(IF(Y487=0,"",ROUNDUP(Y487/H487,0)*0.01898),"")</f>
        <v>1.06288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528.83333333333337</v>
      </c>
      <c r="BN487" s="64">
        <f>IFERROR(Y487*I487/H487,"0")</f>
        <v>533.06399999999996</v>
      </c>
      <c r="BO487" s="64">
        <f>IFERROR(1/J487*(X487/H487),"0")</f>
        <v>0.86805555555555558</v>
      </c>
      <c r="BP487" s="64">
        <f>IFERROR(1/J487*(Y487/H487),"0")</f>
        <v>0.875</v>
      </c>
    </row>
    <row r="488" spans="1:68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55.555555555555557</v>
      </c>
      <c r="Y488" s="549">
        <f>IFERROR(Y487/H487,"0")</f>
        <v>56</v>
      </c>
      <c r="Z488" s="549">
        <f>IFERROR(IF(Z487="",0,Z487),"0")</f>
        <v>1.06288</v>
      </c>
      <c r="AA488" s="550"/>
      <c r="AB488" s="550"/>
      <c r="AC488" s="550"/>
    </row>
    <row r="489" spans="1:68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500</v>
      </c>
      <c r="Y489" s="549">
        <f>IFERROR(SUM(Y487:Y487),"0")</f>
        <v>504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17344.099999999999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17513.120000000003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18525.097943139241</v>
      </c>
      <c r="Y501" s="549">
        <f>IFERROR(SUM(BN22:BN497),"0")</f>
        <v>18706.871000000006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32</v>
      </c>
      <c r="Y502" s="38">
        <f>ROUNDUP(SUM(BP22:BP497),0)</f>
        <v>32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19325.097943139241</v>
      </c>
      <c r="Y503" s="549">
        <f>GrossWeightTotalR+PalletQtyTotalR*25</f>
        <v>19506.871000000006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3867.6087217380332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3901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36.303989999999999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308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777.6</v>
      </c>
      <c r="E510" s="46">
        <f>IFERROR(Y87*1,"0")+IFERROR(Y88*1,"0")+IFERROR(Y89*1,"0")+IFERROR(Y93*1,"0")+IFERROR(Y94*1,"0")+IFERROR(Y95*1,"0")+IFERROR(Y96*1,"0")</f>
        <v>1182.6000000000001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1178.46</v>
      </c>
      <c r="G510" s="46">
        <f>IFERROR(Y127*1,"0")+IFERROR(Y128*1,"0")+IFERROR(Y132*1,"0")+IFERROR(Y133*1,"0")+IFERROR(Y137*1,"0")+IFERROR(Y138*1,"0")</f>
        <v>273.92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1102.74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2915.7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211.1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321.60000000000002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966.3</v>
      </c>
      <c r="S510" s="46">
        <f>IFERROR(Y335*1,"0")+IFERROR(Y336*1,"0")+IFERROR(Y337*1,"0")</f>
        <v>806.4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5510</v>
      </c>
      <c r="U510" s="46">
        <f>IFERROR(Y368*1,"0")+IFERROR(Y369*1,"0")+IFERROR(Y370*1,"0")+IFERROR(Y374*1,"0")+IFERROR(Y378*1,"0")+IFERROR(Y379*1,"0")+IFERROR(Y383*1,"0")</f>
        <v>150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92.7</v>
      </c>
      <c r="W510" s="46">
        <f>IFERROR(Y408*1,"0")+IFERROR(Y412*1,"0")+IFERROR(Y413*1,"0")+IFERROR(Y414*1,"0")+IFERROR(Y415*1,"0")</f>
        <v>19.200000000000003</v>
      </c>
      <c r="X510" s="46">
        <f>IFERROR(Y420*1,"0")</f>
        <v>40.799999999999997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1152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504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5,50"/>
        <filter val="1 105,00"/>
        <filter val="1 200,00"/>
        <filter val="1 220,00"/>
        <filter val="1 400,00"/>
        <filter val="1 500,00"/>
        <filter val="1 720,00"/>
        <filter val="10,00"/>
        <filter val="10,50"/>
        <filter val="100,00"/>
        <filter val="105,00"/>
        <filter val="108,26"/>
        <filter val="11,00"/>
        <filter val="11,11"/>
        <filter val="11,67"/>
        <filter val="112,50"/>
        <filter val="113,15"/>
        <filter val="12,00"/>
        <filter val="12,22"/>
        <filter val="120,00"/>
        <filter val="131,48"/>
        <filter val="133,33"/>
        <filter val="136,00"/>
        <filter val="138,52"/>
        <filter val="14,00"/>
        <filter val="15,00"/>
        <filter val="150,00"/>
        <filter val="157,50"/>
        <filter val="17 344,10"/>
        <filter val="17,00"/>
        <filter val="170,00"/>
        <filter val="175,00"/>
        <filter val="18 525,10"/>
        <filter val="182,00"/>
        <filter val="19 325,10"/>
        <filter val="20,00"/>
        <filter val="200,00"/>
        <filter val="21,00"/>
        <filter val="210,00"/>
        <filter val="23,10"/>
        <filter val="237,04"/>
        <filter val="240,00"/>
        <filter val="250,00"/>
        <filter val="27,50"/>
        <filter val="28,41"/>
        <filter val="280,00"/>
        <filter val="286,33"/>
        <filter val="3 867,61"/>
        <filter val="3,00"/>
        <filter val="30,00"/>
        <filter val="30,56"/>
        <filter val="300,00"/>
        <filter val="315,00"/>
        <filter val="32"/>
        <filter val="32,00"/>
        <filter val="320,00"/>
        <filter val="33,33"/>
        <filter val="343,52"/>
        <filter val="35,00"/>
        <filter val="350,00"/>
        <filter val="360,00"/>
        <filter val="37,50"/>
        <filter val="375,00"/>
        <filter val="38,50"/>
        <filter val="383,33"/>
        <filter val="393,33"/>
        <filter val="4 265,00"/>
        <filter val="40,00"/>
        <filter val="40,19"/>
        <filter val="40,59"/>
        <filter val="400,00"/>
        <filter val="405,00"/>
        <filter val="41,67"/>
        <filter val="418,00"/>
        <filter val="435,00"/>
        <filter val="440,00"/>
        <filter val="48,00"/>
        <filter val="5,00"/>
        <filter val="5,19"/>
        <filter val="50,00"/>
        <filter val="500,00"/>
        <filter val="51,00"/>
        <filter val="53,33"/>
        <filter val="540,00"/>
        <filter val="55,56"/>
        <filter val="556,00"/>
        <filter val="58,33"/>
        <filter val="583,91"/>
        <filter val="59,26"/>
        <filter val="595,00"/>
        <filter val="6,67"/>
        <filter val="60,00"/>
        <filter val="655,00"/>
        <filter val="68,86"/>
        <filter val="7,00"/>
        <filter val="70,00"/>
        <filter val="72,00"/>
        <filter val="740,00"/>
        <filter val="75,00"/>
        <filter val="75,56"/>
        <filter val="765,00"/>
        <filter val="80,00"/>
        <filter val="805,00"/>
        <filter val="82,92"/>
        <filter val="84,00"/>
        <filter val="85,00"/>
        <filter val="88,00"/>
        <filter val="90,00"/>
        <filter val="90,50"/>
        <filter val="96,00"/>
        <filter val="99,00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2025-09-18T12:27:25Z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