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C47F4AB-26FB-41DB-AC48-DBE7495484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AB509" i="1" s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Y493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09" i="1" s="1"/>
  <c r="P425" i="1"/>
  <c r="X422" i="1"/>
  <c r="Y421" i="1"/>
  <c r="X421" i="1"/>
  <c r="BP420" i="1"/>
  <c r="BO420" i="1"/>
  <c r="BN420" i="1"/>
  <c r="BM420" i="1"/>
  <c r="Z420" i="1"/>
  <c r="Z421" i="1" s="1"/>
  <c r="Y420" i="1"/>
  <c r="X509" i="1" s="1"/>
  <c r="P420" i="1"/>
  <c r="X417" i="1"/>
  <c r="X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Y384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P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90" i="1" s="1"/>
  <c r="P187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Y175" i="1" s="1"/>
  <c r="P171" i="1"/>
  <c r="X169" i="1"/>
  <c r="X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Y122" i="1" s="1"/>
  <c r="P121" i="1"/>
  <c r="X119" i="1"/>
  <c r="X118" i="1"/>
  <c r="BO117" i="1"/>
  <c r="BM117" i="1"/>
  <c r="Y117" i="1"/>
  <c r="BP117" i="1" s="1"/>
  <c r="P117" i="1"/>
  <c r="BO116" i="1"/>
  <c r="BN116" i="1"/>
  <c r="BM116" i="1"/>
  <c r="Z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7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9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Z53" i="1" l="1"/>
  <c r="BN53" i="1"/>
  <c r="Z75" i="1"/>
  <c r="BN75" i="1"/>
  <c r="Z104" i="1"/>
  <c r="BN104" i="1"/>
  <c r="Z167" i="1"/>
  <c r="BN167" i="1"/>
  <c r="Z199" i="1"/>
  <c r="BN199" i="1"/>
  <c r="Z251" i="1"/>
  <c r="BN251" i="1"/>
  <c r="Z299" i="1"/>
  <c r="BN299" i="1"/>
  <c r="Z323" i="1"/>
  <c r="BN323" i="1"/>
  <c r="Z398" i="1"/>
  <c r="BN398" i="1"/>
  <c r="Z446" i="1"/>
  <c r="BN446" i="1"/>
  <c r="Y144" i="1"/>
  <c r="BP142" i="1"/>
  <c r="BN142" i="1"/>
  <c r="Z142" i="1"/>
  <c r="Z144" i="1" s="1"/>
  <c r="BP163" i="1"/>
  <c r="BN163" i="1"/>
  <c r="Z163" i="1"/>
  <c r="BP194" i="1"/>
  <c r="BN194" i="1"/>
  <c r="Z194" i="1"/>
  <c r="BP215" i="1"/>
  <c r="BN215" i="1"/>
  <c r="Z215" i="1"/>
  <c r="BP228" i="1"/>
  <c r="BN228" i="1"/>
  <c r="Z228" i="1"/>
  <c r="BP242" i="1"/>
  <c r="BN242" i="1"/>
  <c r="Z242" i="1"/>
  <c r="BP293" i="1"/>
  <c r="BN293" i="1"/>
  <c r="Z293" i="1"/>
  <c r="BP315" i="1"/>
  <c r="BN315" i="1"/>
  <c r="Z315" i="1"/>
  <c r="BP354" i="1"/>
  <c r="BN354" i="1"/>
  <c r="Z354" i="1"/>
  <c r="BP394" i="1"/>
  <c r="BN394" i="1"/>
  <c r="Z394" i="1"/>
  <c r="BP438" i="1"/>
  <c r="BN438" i="1"/>
  <c r="Z438" i="1"/>
  <c r="BP470" i="1"/>
  <c r="BN470" i="1"/>
  <c r="Z470" i="1"/>
  <c r="Z30" i="1"/>
  <c r="BN30" i="1"/>
  <c r="Z57" i="1"/>
  <c r="BN57" i="1"/>
  <c r="Z69" i="1"/>
  <c r="BN69" i="1"/>
  <c r="Y79" i="1"/>
  <c r="Z81" i="1"/>
  <c r="BN81" i="1"/>
  <c r="E509" i="1"/>
  <c r="Z95" i="1"/>
  <c r="BN95" i="1"/>
  <c r="F509" i="1"/>
  <c r="Z110" i="1"/>
  <c r="BN110" i="1"/>
  <c r="BP143" i="1"/>
  <c r="BN143" i="1"/>
  <c r="Z143" i="1"/>
  <c r="BP147" i="1"/>
  <c r="BN147" i="1"/>
  <c r="Z147" i="1"/>
  <c r="BP173" i="1"/>
  <c r="BN173" i="1"/>
  <c r="Z173" i="1"/>
  <c r="Y212" i="1"/>
  <c r="BP205" i="1"/>
  <c r="BN205" i="1"/>
  <c r="Z205" i="1"/>
  <c r="BP227" i="1"/>
  <c r="BN227" i="1"/>
  <c r="Z227" i="1"/>
  <c r="Y239" i="1"/>
  <c r="Y238" i="1"/>
  <c r="BP237" i="1"/>
  <c r="BN237" i="1"/>
  <c r="Z237" i="1"/>
  <c r="Z238" i="1" s="1"/>
  <c r="BP241" i="1"/>
  <c r="BN241" i="1"/>
  <c r="Z241" i="1"/>
  <c r="BP267" i="1"/>
  <c r="BN267" i="1"/>
  <c r="Z267" i="1"/>
  <c r="BP303" i="1"/>
  <c r="BN303" i="1"/>
  <c r="Z303" i="1"/>
  <c r="BP336" i="1"/>
  <c r="BN336" i="1"/>
  <c r="Z336" i="1"/>
  <c r="BP370" i="1"/>
  <c r="BN370" i="1"/>
  <c r="Z370" i="1"/>
  <c r="BP413" i="1"/>
  <c r="BN413" i="1"/>
  <c r="Z413" i="1"/>
  <c r="BP454" i="1"/>
  <c r="BN454" i="1"/>
  <c r="Z454" i="1"/>
  <c r="BP477" i="1"/>
  <c r="BN477" i="1"/>
  <c r="Z477" i="1"/>
  <c r="G509" i="1"/>
  <c r="Y218" i="1"/>
  <c r="K509" i="1"/>
  <c r="Y318" i="1"/>
  <c r="BP269" i="1"/>
  <c r="BN269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BP368" i="1"/>
  <c r="BN368" i="1"/>
  <c r="Z368" i="1"/>
  <c r="BP392" i="1"/>
  <c r="BN392" i="1"/>
  <c r="Z392" i="1"/>
  <c r="Y404" i="1"/>
  <c r="BP402" i="1"/>
  <c r="BN402" i="1"/>
  <c r="Z402" i="1"/>
  <c r="BP436" i="1"/>
  <c r="BN436" i="1"/>
  <c r="Z436" i="1"/>
  <c r="BP452" i="1"/>
  <c r="BN452" i="1"/>
  <c r="Z452" i="1"/>
  <c r="BP462" i="1"/>
  <c r="BN462" i="1"/>
  <c r="Z462" i="1"/>
  <c r="BP468" i="1"/>
  <c r="BN468" i="1"/>
  <c r="Z468" i="1"/>
  <c r="X499" i="1"/>
  <c r="Y32" i="1"/>
  <c r="Z28" i="1"/>
  <c r="BN28" i="1"/>
  <c r="Z42" i="1"/>
  <c r="BN42" i="1"/>
  <c r="D509" i="1"/>
  <c r="Z55" i="1"/>
  <c r="BN55" i="1"/>
  <c r="Z61" i="1"/>
  <c r="BN61" i="1"/>
  <c r="BP61" i="1"/>
  <c r="Z67" i="1"/>
  <c r="BN67" i="1"/>
  <c r="BP67" i="1"/>
  <c r="Z73" i="1"/>
  <c r="BN73" i="1"/>
  <c r="BP73" i="1"/>
  <c r="Z77" i="1"/>
  <c r="BN77" i="1"/>
  <c r="Y83" i="1"/>
  <c r="Z88" i="1"/>
  <c r="BN88" i="1"/>
  <c r="Z93" i="1"/>
  <c r="BN93" i="1"/>
  <c r="BP93" i="1"/>
  <c r="Z102" i="1"/>
  <c r="BN102" i="1"/>
  <c r="Z108" i="1"/>
  <c r="BN108" i="1"/>
  <c r="BP108" i="1"/>
  <c r="Z114" i="1"/>
  <c r="BN114" i="1"/>
  <c r="BP114" i="1"/>
  <c r="Z127" i="1"/>
  <c r="BN127" i="1"/>
  <c r="Y133" i="1"/>
  <c r="Z137" i="1"/>
  <c r="BN137" i="1"/>
  <c r="Y151" i="1"/>
  <c r="Z149" i="1"/>
  <c r="BN149" i="1"/>
  <c r="Y169" i="1"/>
  <c r="Z161" i="1"/>
  <c r="BN161" i="1"/>
  <c r="Z165" i="1"/>
  <c r="BN165" i="1"/>
  <c r="Z171" i="1"/>
  <c r="BN171" i="1"/>
  <c r="BP171" i="1"/>
  <c r="Z177" i="1"/>
  <c r="Z178" i="1" s="1"/>
  <c r="BN177" i="1"/>
  <c r="BP177" i="1"/>
  <c r="Y178" i="1"/>
  <c r="Z182" i="1"/>
  <c r="BN182" i="1"/>
  <c r="Z192" i="1"/>
  <c r="BN192" i="1"/>
  <c r="Z196" i="1"/>
  <c r="BN196" i="1"/>
  <c r="Z197" i="1"/>
  <c r="BN197" i="1"/>
  <c r="Z203" i="1"/>
  <c r="BN203" i="1"/>
  <c r="BP203" i="1"/>
  <c r="Z207" i="1"/>
  <c r="BN207" i="1"/>
  <c r="Z211" i="1"/>
  <c r="BN211" i="1"/>
  <c r="Y217" i="1"/>
  <c r="Z222" i="1"/>
  <c r="BN222" i="1"/>
  <c r="Z225" i="1"/>
  <c r="BN225" i="1"/>
  <c r="Y247" i="1"/>
  <c r="Z244" i="1"/>
  <c r="BN244" i="1"/>
  <c r="L509" i="1"/>
  <c r="Z253" i="1"/>
  <c r="BN253" i="1"/>
  <c r="M509" i="1"/>
  <c r="Z261" i="1"/>
  <c r="BN261" i="1"/>
  <c r="Z262" i="1"/>
  <c r="BN262" i="1"/>
  <c r="Z269" i="1"/>
  <c r="Y305" i="1"/>
  <c r="BP297" i="1"/>
  <c r="BN297" i="1"/>
  <c r="Z297" i="1"/>
  <c r="BP307" i="1"/>
  <c r="BN307" i="1"/>
  <c r="Z307" i="1"/>
  <c r="BP317" i="1"/>
  <c r="BN317" i="1"/>
  <c r="Z317" i="1"/>
  <c r="T509" i="1"/>
  <c r="BP344" i="1"/>
  <c r="BN344" i="1"/>
  <c r="Z344" i="1"/>
  <c r="Y360" i="1"/>
  <c r="BP358" i="1"/>
  <c r="BN358" i="1"/>
  <c r="Z358" i="1"/>
  <c r="Y376" i="1"/>
  <c r="Y375" i="1"/>
  <c r="BP374" i="1"/>
  <c r="BN374" i="1"/>
  <c r="Z374" i="1"/>
  <c r="Z375" i="1" s="1"/>
  <c r="Y380" i="1"/>
  <c r="BP378" i="1"/>
  <c r="BN378" i="1"/>
  <c r="Z378" i="1"/>
  <c r="BP396" i="1"/>
  <c r="BN396" i="1"/>
  <c r="Z396" i="1"/>
  <c r="BP415" i="1"/>
  <c r="BN415" i="1"/>
  <c r="Z415" i="1"/>
  <c r="BP440" i="1"/>
  <c r="BN440" i="1"/>
  <c r="Z440" i="1"/>
  <c r="BP456" i="1"/>
  <c r="BN456" i="1"/>
  <c r="Z456" i="1"/>
  <c r="Y483" i="1"/>
  <c r="BP481" i="1"/>
  <c r="BN481" i="1"/>
  <c r="Z481" i="1"/>
  <c r="Y294" i="1"/>
  <c r="V509" i="1"/>
  <c r="W509" i="1"/>
  <c r="Y417" i="1"/>
  <c r="Y464" i="1"/>
  <c r="Y463" i="1"/>
  <c r="F9" i="1"/>
  <c r="J9" i="1"/>
  <c r="F10" i="1"/>
  <c r="Y33" i="1"/>
  <c r="Y37" i="1"/>
  <c r="Y45" i="1"/>
  <c r="Y49" i="1"/>
  <c r="Y58" i="1"/>
  <c r="Y64" i="1"/>
  <c r="Y70" i="1"/>
  <c r="Y78" i="1"/>
  <c r="Y84" i="1"/>
  <c r="Y91" i="1"/>
  <c r="Y98" i="1"/>
  <c r="Y105" i="1"/>
  <c r="Y111" i="1"/>
  <c r="Y119" i="1"/>
  <c r="Y123" i="1"/>
  <c r="Y128" i="1"/>
  <c r="Y134" i="1"/>
  <c r="Y138" i="1"/>
  <c r="Y150" i="1"/>
  <c r="Y168" i="1"/>
  <c r="Y174" i="1"/>
  <c r="Y185" i="1"/>
  <c r="Y189" i="1"/>
  <c r="BP198" i="1"/>
  <c r="BN198" i="1"/>
  <c r="Z198" i="1"/>
  <c r="H9" i="1"/>
  <c r="B509" i="1"/>
  <c r="X500" i="1"/>
  <c r="X501" i="1"/>
  <c r="X503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Z74" i="1"/>
  <c r="BN74" i="1"/>
  <c r="Z76" i="1"/>
  <c r="BN76" i="1"/>
  <c r="Z82" i="1"/>
  <c r="Z83" i="1" s="1"/>
  <c r="BN82" i="1"/>
  <c r="Z87" i="1"/>
  <c r="BN87" i="1"/>
  <c r="BP87" i="1"/>
  <c r="Z89" i="1"/>
  <c r="BN89" i="1"/>
  <c r="Y90" i="1"/>
  <c r="Z94" i="1"/>
  <c r="BN94" i="1"/>
  <c r="Z96" i="1"/>
  <c r="BN96" i="1"/>
  <c r="Z101" i="1"/>
  <c r="BN101" i="1"/>
  <c r="BP101" i="1"/>
  <c r="Z103" i="1"/>
  <c r="BN103" i="1"/>
  <c r="Y106" i="1"/>
  <c r="Z109" i="1"/>
  <c r="Z111" i="1" s="1"/>
  <c r="BN109" i="1"/>
  <c r="Z115" i="1"/>
  <c r="BN115" i="1"/>
  <c r="Z117" i="1"/>
  <c r="BN117" i="1"/>
  <c r="Z121" i="1"/>
  <c r="Z122" i="1" s="1"/>
  <c r="BN121" i="1"/>
  <c r="BP121" i="1"/>
  <c r="Z126" i="1"/>
  <c r="BN126" i="1"/>
  <c r="BP126" i="1"/>
  <c r="Y129" i="1"/>
  <c r="Z132" i="1"/>
  <c r="Z133" i="1" s="1"/>
  <c r="BN132" i="1"/>
  <c r="Z136" i="1"/>
  <c r="Z138" i="1" s="1"/>
  <c r="BN136" i="1"/>
  <c r="BP136" i="1"/>
  <c r="H509" i="1"/>
  <c r="Y145" i="1"/>
  <c r="Z148" i="1"/>
  <c r="Z150" i="1" s="1"/>
  <c r="BN148" i="1"/>
  <c r="I509" i="1"/>
  <c r="Y157" i="1"/>
  <c r="Z160" i="1"/>
  <c r="BN160" i="1"/>
  <c r="Z162" i="1"/>
  <c r="BN162" i="1"/>
  <c r="Z164" i="1"/>
  <c r="BN164" i="1"/>
  <c r="Z166" i="1"/>
  <c r="BN166" i="1"/>
  <c r="Z172" i="1"/>
  <c r="BN172" i="1"/>
  <c r="J509" i="1"/>
  <c r="Z183" i="1"/>
  <c r="BN183" i="1"/>
  <c r="Y184" i="1"/>
  <c r="Z187" i="1"/>
  <c r="Z189" i="1" s="1"/>
  <c r="BN187" i="1"/>
  <c r="BP187" i="1"/>
  <c r="Y201" i="1"/>
  <c r="Z193" i="1"/>
  <c r="BN193" i="1"/>
  <c r="Z195" i="1"/>
  <c r="BN195" i="1"/>
  <c r="Y200" i="1"/>
  <c r="BP204" i="1"/>
  <c r="BN204" i="1"/>
  <c r="Z204" i="1"/>
  <c r="Z206" i="1"/>
  <c r="BN206" i="1"/>
  <c r="Z208" i="1"/>
  <c r="BN208" i="1"/>
  <c r="Z210" i="1"/>
  <c r="BN210" i="1"/>
  <c r="Y213" i="1"/>
  <c r="Z216" i="1"/>
  <c r="Z217" i="1" s="1"/>
  <c r="BN216" i="1"/>
  <c r="BP216" i="1"/>
  <c r="Z221" i="1"/>
  <c r="BN221" i="1"/>
  <c r="BP221" i="1"/>
  <c r="Z223" i="1"/>
  <c r="BN223" i="1"/>
  <c r="Z224" i="1"/>
  <c r="BN224" i="1"/>
  <c r="Z226" i="1"/>
  <c r="BN226" i="1"/>
  <c r="Z229" i="1"/>
  <c r="BN229" i="1"/>
  <c r="Y230" i="1"/>
  <c r="Z233" i="1"/>
  <c r="Z234" i="1" s="1"/>
  <c r="BN233" i="1"/>
  <c r="BP233" i="1"/>
  <c r="Y234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09" i="1"/>
  <c r="Y270" i="1"/>
  <c r="Z268" i="1"/>
  <c r="Z270" i="1" s="1"/>
  <c r="BN268" i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Y231" i="1"/>
  <c r="Y256" i="1"/>
  <c r="Y263" i="1"/>
  <c r="Y271" i="1"/>
  <c r="P509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9" i="1"/>
  <c r="Y284" i="1"/>
  <c r="BP283" i="1"/>
  <c r="BN283" i="1"/>
  <c r="Z283" i="1"/>
  <c r="Z284" i="1" s="1"/>
  <c r="Y285" i="1"/>
  <c r="R509" i="1"/>
  <c r="Y295" i="1"/>
  <c r="BP288" i="1"/>
  <c r="BN288" i="1"/>
  <c r="Z288" i="1"/>
  <c r="BP292" i="1"/>
  <c r="BN292" i="1"/>
  <c r="Z292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BP322" i="1"/>
  <c r="BN322" i="1"/>
  <c r="Z322" i="1"/>
  <c r="BP330" i="1"/>
  <c r="BN330" i="1"/>
  <c r="Z330" i="1"/>
  <c r="Y332" i="1"/>
  <c r="S509" i="1"/>
  <c r="Y338" i="1"/>
  <c r="BP335" i="1"/>
  <c r="BN335" i="1"/>
  <c r="Z335" i="1"/>
  <c r="Y339" i="1"/>
  <c r="Y351" i="1"/>
  <c r="Y355" i="1"/>
  <c r="Y361" i="1"/>
  <c r="Y371" i="1"/>
  <c r="Y381" i="1"/>
  <c r="Y385" i="1"/>
  <c r="Y399" i="1"/>
  <c r="Y405" i="1"/>
  <c r="Y410" i="1"/>
  <c r="Y416" i="1"/>
  <c r="BP439" i="1"/>
  <c r="BN439" i="1"/>
  <c r="Z439" i="1"/>
  <c r="BP447" i="1"/>
  <c r="BN447" i="1"/>
  <c r="Z447" i="1"/>
  <c r="Y449" i="1"/>
  <c r="Y458" i="1"/>
  <c r="BP451" i="1"/>
  <c r="BN451" i="1"/>
  <c r="Z451" i="1"/>
  <c r="BP455" i="1"/>
  <c r="BN455" i="1"/>
  <c r="Z455" i="1"/>
  <c r="BP469" i="1"/>
  <c r="BN469" i="1"/>
  <c r="Z469" i="1"/>
  <c r="AA509" i="1"/>
  <c r="BP476" i="1"/>
  <c r="BN476" i="1"/>
  <c r="Z476" i="1"/>
  <c r="Z337" i="1"/>
  <c r="BN337" i="1"/>
  <c r="Z343" i="1"/>
  <c r="BN343" i="1"/>
  <c r="BP343" i="1"/>
  <c r="Z345" i="1"/>
  <c r="BN345" i="1"/>
  <c r="Z347" i="1"/>
  <c r="BN347" i="1"/>
  <c r="Z349" i="1"/>
  <c r="BN349" i="1"/>
  <c r="Y350" i="1"/>
  <c r="Z353" i="1"/>
  <c r="BN353" i="1"/>
  <c r="BP353" i="1"/>
  <c r="Z359" i="1"/>
  <c r="Z360" i="1" s="1"/>
  <c r="BN359" i="1"/>
  <c r="U509" i="1"/>
  <c r="Z369" i="1"/>
  <c r="BN369" i="1"/>
  <c r="Y372" i="1"/>
  <c r="Z379" i="1"/>
  <c r="Z380" i="1" s="1"/>
  <c r="BN379" i="1"/>
  <c r="Z383" i="1"/>
  <c r="Z384" i="1" s="1"/>
  <c r="BN383" i="1"/>
  <c r="BP383" i="1"/>
  <c r="Z389" i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BN403" i="1"/>
  <c r="Z408" i="1"/>
  <c r="Z409" i="1" s="1"/>
  <c r="BN408" i="1"/>
  <c r="BP408" i="1"/>
  <c r="Y409" i="1"/>
  <c r="Z412" i="1"/>
  <c r="BN412" i="1"/>
  <c r="BP412" i="1"/>
  <c r="Z414" i="1"/>
  <c r="BN414" i="1"/>
  <c r="Y422" i="1"/>
  <c r="Y427" i="1"/>
  <c r="Z509" i="1"/>
  <c r="Y442" i="1"/>
  <c r="Z432" i="1"/>
  <c r="BN432" i="1"/>
  <c r="Z433" i="1"/>
  <c r="BN433" i="1"/>
  <c r="Z435" i="1"/>
  <c r="BN435" i="1"/>
  <c r="BP437" i="1"/>
  <c r="BN437" i="1"/>
  <c r="Z437" i="1"/>
  <c r="BP441" i="1"/>
  <c r="BN441" i="1"/>
  <c r="Z441" i="1"/>
  <c r="Y443" i="1"/>
  <c r="Y448" i="1"/>
  <c r="BP445" i="1"/>
  <c r="BN445" i="1"/>
  <c r="Z445" i="1"/>
  <c r="BP453" i="1"/>
  <c r="BN453" i="1"/>
  <c r="Z453" i="1"/>
  <c r="Y457" i="1"/>
  <c r="BP461" i="1"/>
  <c r="BN461" i="1"/>
  <c r="Z461" i="1"/>
  <c r="Y472" i="1"/>
  <c r="BP471" i="1"/>
  <c r="BN471" i="1"/>
  <c r="Z471" i="1"/>
  <c r="Y473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2" i="1"/>
  <c r="Y498" i="1"/>
  <c r="Z490" i="1"/>
  <c r="Z492" i="1" s="1"/>
  <c r="BN490" i="1"/>
  <c r="BP490" i="1"/>
  <c r="Z496" i="1"/>
  <c r="Z497" i="1" s="1"/>
  <c r="BN496" i="1"/>
  <c r="BP496" i="1"/>
  <c r="Y497" i="1"/>
  <c r="Z463" i="1" l="1"/>
  <c r="Z371" i="1"/>
  <c r="Z355" i="1"/>
  <c r="Z263" i="1"/>
  <c r="Z255" i="1"/>
  <c r="Z212" i="1"/>
  <c r="Z184" i="1"/>
  <c r="Z128" i="1"/>
  <c r="Z442" i="1"/>
  <c r="Z472" i="1"/>
  <c r="Y500" i="1"/>
  <c r="Z478" i="1"/>
  <c r="Z416" i="1"/>
  <c r="Z404" i="1"/>
  <c r="Z399" i="1"/>
  <c r="Z350" i="1"/>
  <c r="Z312" i="1"/>
  <c r="Z331" i="1"/>
  <c r="Z304" i="1"/>
  <c r="Z246" i="1"/>
  <c r="Z200" i="1"/>
  <c r="Z174" i="1"/>
  <c r="Z168" i="1"/>
  <c r="Z118" i="1"/>
  <c r="Z105" i="1"/>
  <c r="Z97" i="1"/>
  <c r="Z90" i="1"/>
  <c r="Z78" i="1"/>
  <c r="Z64" i="1"/>
  <c r="Z58" i="1"/>
  <c r="Y503" i="1"/>
  <c r="Y501" i="1"/>
  <c r="Z32" i="1"/>
  <c r="Z448" i="1"/>
  <c r="Z457" i="1"/>
  <c r="Z338" i="1"/>
  <c r="Z294" i="1"/>
  <c r="Z230" i="1"/>
  <c r="Z44" i="1"/>
  <c r="Y499" i="1"/>
  <c r="Z325" i="1"/>
  <c r="X502" i="1"/>
  <c r="Y502" i="1" l="1"/>
  <c r="Z504" i="1"/>
</calcChain>
</file>

<file path=xl/sharedStrings.xml><?xml version="1.0" encoding="utf-8"?>
<sst xmlns="http://schemas.openxmlformats.org/spreadsheetml/2006/main" count="2188" uniqueCount="793">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</sst>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7" zoomScaleNormal="100" zoomScaleSheetLayoutView="100" workbookViewId="0">
      <selection activeCell="Z505" sqref="Z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2" t="s">
        <v>0</v>
      </c>
      <c r="E1" s="577"/>
      <c r="F1" s="577"/>
      <c r="G1" s="12" t="s">
        <v>1</v>
      </c>
      <c r="H1" s="622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5" t="s">
        <v>8</v>
      </c>
      <c r="B5" s="588"/>
      <c r="C5" s="589"/>
      <c r="D5" s="627"/>
      <c r="E5" s="628"/>
      <c r="F5" s="833" t="s">
        <v>9</v>
      </c>
      <c r="G5" s="589"/>
      <c r="H5" s="627"/>
      <c r="I5" s="777"/>
      <c r="J5" s="777"/>
      <c r="K5" s="777"/>
      <c r="L5" s="777"/>
      <c r="M5" s="628"/>
      <c r="N5" s="58"/>
      <c r="P5" s="24" t="s">
        <v>10</v>
      </c>
      <c r="Q5" s="849">
        <v>45939</v>
      </c>
      <c r="R5" s="664"/>
      <c r="T5" s="704" t="s">
        <v>11</v>
      </c>
      <c r="U5" s="674"/>
      <c r="V5" s="706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5" t="s">
        <v>13</v>
      </c>
      <c r="B6" s="588"/>
      <c r="C6" s="589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5" t="s">
        <v>16</v>
      </c>
      <c r="U6" s="674"/>
      <c r="V6" s="762" t="s">
        <v>17</v>
      </c>
      <c r="W6" s="598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9"/>
      <c r="U7" s="674"/>
      <c r="V7" s="763"/>
      <c r="W7" s="764"/>
      <c r="AB7" s="51"/>
      <c r="AC7" s="51"/>
      <c r="AD7" s="51"/>
      <c r="AE7" s="51"/>
    </row>
    <row r="8" spans="1:32" s="539" customFormat="1" ht="25.5" customHeight="1" x14ac:dyDescent="0.2">
      <c r="A8" s="871" t="s">
        <v>18</v>
      </c>
      <c r="B8" s="565"/>
      <c r="C8" s="566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0.375</v>
      </c>
      <c r="R8" s="610"/>
      <c r="T8" s="559"/>
      <c r="U8" s="674"/>
      <c r="V8" s="763"/>
      <c r="W8" s="764"/>
      <c r="AB8" s="51"/>
      <c r="AC8" s="51"/>
      <c r="AD8" s="51"/>
      <c r="AE8" s="51"/>
    </row>
    <row r="9" spans="1:32" s="539" customFormat="1" ht="39.950000000000003" customHeight="1" x14ac:dyDescent="0.2">
      <c r="A9" s="6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3"/>
      <c r="E9" s="563"/>
      <c r="F9" s="6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2" t="str">
        <f>IF(AND($A$9="Тип доверенности/получателя при получении в адресе перегруза:",$D$9="Разовая доверенность"),"Введите ФИО","")</f>
        <v/>
      </c>
      <c r="I9" s="563"/>
      <c r="J9" s="5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3"/>
      <c r="L9" s="563"/>
      <c r="M9" s="563"/>
      <c r="N9" s="537"/>
      <c r="P9" s="26" t="s">
        <v>20</v>
      </c>
      <c r="Q9" s="660"/>
      <c r="R9" s="661"/>
      <c r="T9" s="559"/>
      <c r="U9" s="674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3"/>
      <c r="E10" s="563"/>
      <c r="F10" s="6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16"/>
      <c r="R10" s="717"/>
      <c r="U10" s="24" t="s">
        <v>22</v>
      </c>
      <c r="V10" s="597" t="s">
        <v>23</v>
      </c>
      <c r="W10" s="598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3"/>
      <c r="R11" s="664"/>
      <c r="U11" s="24" t="s">
        <v>26</v>
      </c>
      <c r="V11" s="803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0" t="s">
        <v>28</v>
      </c>
      <c r="B12" s="588"/>
      <c r="C12" s="588"/>
      <c r="D12" s="588"/>
      <c r="E12" s="588"/>
      <c r="F12" s="588"/>
      <c r="G12" s="588"/>
      <c r="H12" s="588"/>
      <c r="I12" s="588"/>
      <c r="J12" s="588"/>
      <c r="K12" s="588"/>
      <c r="L12" s="588"/>
      <c r="M12" s="589"/>
      <c r="N12" s="62"/>
      <c r="P12" s="24" t="s">
        <v>29</v>
      </c>
      <c r="Q12" s="675"/>
      <c r="R12" s="610"/>
      <c r="S12" s="23"/>
      <c r="U12" s="24"/>
      <c r="V12" s="577"/>
      <c r="W12" s="559"/>
      <c r="AB12" s="51"/>
      <c r="AC12" s="51"/>
      <c r="AD12" s="51"/>
      <c r="AE12" s="51"/>
    </row>
    <row r="13" spans="1:32" s="539" customFormat="1" ht="23.25" customHeight="1" x14ac:dyDescent="0.2">
      <c r="A13" s="700" t="s">
        <v>30</v>
      </c>
      <c r="B13" s="588"/>
      <c r="C13" s="588"/>
      <c r="D13" s="588"/>
      <c r="E13" s="588"/>
      <c r="F13" s="588"/>
      <c r="G13" s="588"/>
      <c r="H13" s="588"/>
      <c r="I13" s="588"/>
      <c r="J13" s="588"/>
      <c r="K13" s="588"/>
      <c r="L13" s="588"/>
      <c r="M13" s="589"/>
      <c r="N13" s="62"/>
      <c r="O13" s="26"/>
      <c r="P13" s="26" t="s">
        <v>31</v>
      </c>
      <c r="Q13" s="803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0" t="s">
        <v>32</v>
      </c>
      <c r="B14" s="588"/>
      <c r="C14" s="588"/>
      <c r="D14" s="588"/>
      <c r="E14" s="588"/>
      <c r="F14" s="588"/>
      <c r="G14" s="588"/>
      <c r="H14" s="588"/>
      <c r="I14" s="588"/>
      <c r="J14" s="588"/>
      <c r="K14" s="588"/>
      <c r="L14" s="588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3" t="s">
        <v>33</v>
      </c>
      <c r="B15" s="588"/>
      <c r="C15" s="588"/>
      <c r="D15" s="588"/>
      <c r="E15" s="588"/>
      <c r="F15" s="588"/>
      <c r="G15" s="588"/>
      <c r="H15" s="588"/>
      <c r="I15" s="588"/>
      <c r="J15" s="588"/>
      <c r="K15" s="588"/>
      <c r="L15" s="588"/>
      <c r="M15" s="589"/>
      <c r="N15" s="63"/>
      <c r="P15" s="693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1" t="s">
        <v>35</v>
      </c>
      <c r="B17" s="591" t="s">
        <v>36</v>
      </c>
      <c r="C17" s="679" t="s">
        <v>37</v>
      </c>
      <c r="D17" s="591" t="s">
        <v>38</v>
      </c>
      <c r="E17" s="646"/>
      <c r="F17" s="591" t="s">
        <v>39</v>
      </c>
      <c r="G17" s="591" t="s">
        <v>40</v>
      </c>
      <c r="H17" s="591" t="s">
        <v>41</v>
      </c>
      <c r="I17" s="591" t="s">
        <v>42</v>
      </c>
      <c r="J17" s="591" t="s">
        <v>43</v>
      </c>
      <c r="K17" s="591" t="s">
        <v>44</v>
      </c>
      <c r="L17" s="591" t="s">
        <v>45</v>
      </c>
      <c r="M17" s="591" t="s">
        <v>46</v>
      </c>
      <c r="N17" s="591" t="s">
        <v>47</v>
      </c>
      <c r="O17" s="591" t="s">
        <v>48</v>
      </c>
      <c r="P17" s="591" t="s">
        <v>49</v>
      </c>
      <c r="Q17" s="645"/>
      <c r="R17" s="645"/>
      <c r="S17" s="645"/>
      <c r="T17" s="646"/>
      <c r="U17" s="870" t="s">
        <v>50</v>
      </c>
      <c r="V17" s="589"/>
      <c r="W17" s="591" t="s">
        <v>51</v>
      </c>
      <c r="X17" s="591" t="s">
        <v>52</v>
      </c>
      <c r="Y17" s="868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92"/>
      <c r="B18" s="592"/>
      <c r="C18" s="592"/>
      <c r="D18" s="647"/>
      <c r="E18" s="649"/>
      <c r="F18" s="592"/>
      <c r="G18" s="592"/>
      <c r="H18" s="592"/>
      <c r="I18" s="592"/>
      <c r="J18" s="592"/>
      <c r="K18" s="592"/>
      <c r="L18" s="592"/>
      <c r="M18" s="592"/>
      <c r="N18" s="592"/>
      <c r="O18" s="592"/>
      <c r="P18" s="647"/>
      <c r="Q18" s="648"/>
      <c r="R18" s="648"/>
      <c r="S18" s="648"/>
      <c r="T18" s="649"/>
      <c r="U18" s="67" t="s">
        <v>60</v>
      </c>
      <c r="V18" s="67" t="s">
        <v>61</v>
      </c>
      <c r="W18" s="592"/>
      <c r="X18" s="592"/>
      <c r="Y18" s="869"/>
      <c r="Z18" s="776"/>
      <c r="AA18" s="756"/>
      <c r="AB18" s="756"/>
      <c r="AC18" s="756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9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0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1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1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3">
        <v>4680115887350</v>
      </c>
      <c r="E26" s="554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5">
        <v>0</v>
      </c>
      <c r="Y26" s="54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3">
        <v>4680115885912</v>
      </c>
      <c r="E27" s="554"/>
      <c r="F27" s="544">
        <v>0.3</v>
      </c>
      <c r="G27" s="32">
        <v>6</v>
      </c>
      <c r="H27" s="544">
        <v>1.8</v>
      </c>
      <c r="I27" s="544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50"/>
      <c r="R27" s="550"/>
      <c r="S27" s="550"/>
      <c r="T27" s="551"/>
      <c r="U27" s="34"/>
      <c r="V27" s="34"/>
      <c r="W27" s="35" t="s">
        <v>68</v>
      </c>
      <c r="X27" s="545">
        <v>0</v>
      </c>
      <c r="Y27" s="546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3">
        <v>4607091388237</v>
      </c>
      <c r="E28" s="554"/>
      <c r="F28" s="544">
        <v>0.42</v>
      </c>
      <c r="G28" s="32">
        <v>6</v>
      </c>
      <c r="H28" s="544">
        <v>2.52</v>
      </c>
      <c r="I28" s="544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50"/>
      <c r="R28" s="550"/>
      <c r="S28" s="550"/>
      <c r="T28" s="551"/>
      <c r="U28" s="34"/>
      <c r="V28" s="34"/>
      <c r="W28" s="35" t="s">
        <v>68</v>
      </c>
      <c r="X28" s="545">
        <v>0</v>
      </c>
      <c r="Y28" s="546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4301051912</v>
      </c>
      <c r="D29" s="553">
        <v>4680115886230</v>
      </c>
      <c r="E29" s="554"/>
      <c r="F29" s="544">
        <v>0.3</v>
      </c>
      <c r="G29" s="32">
        <v>6</v>
      </c>
      <c r="H29" s="544">
        <v>1.8</v>
      </c>
      <c r="I29" s="544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1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5">
        <v>0</v>
      </c>
      <c r="Y29" s="546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4301051863</v>
      </c>
      <c r="D30" s="553">
        <v>4680115885905</v>
      </c>
      <c r="E30" s="554"/>
      <c r="F30" s="544">
        <v>0.3</v>
      </c>
      <c r="G30" s="32">
        <v>6</v>
      </c>
      <c r="H30" s="544">
        <v>1.8</v>
      </c>
      <c r="I30" s="544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8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0"/>
      <c r="R30" s="550"/>
      <c r="S30" s="550"/>
      <c r="T30" s="551"/>
      <c r="U30" s="34"/>
      <c r="V30" s="34"/>
      <c r="W30" s="35" t="s">
        <v>68</v>
      </c>
      <c r="X30" s="545">
        <v>0</v>
      </c>
      <c r="Y30" s="54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3">
        <v>4607091388244</v>
      </c>
      <c r="E31" s="554"/>
      <c r="F31" s="544">
        <v>0.42</v>
      </c>
      <c r="G31" s="32">
        <v>6</v>
      </c>
      <c r="H31" s="544">
        <v>2.52</v>
      </c>
      <c r="I31" s="544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0"/>
      <c r="R31" s="550"/>
      <c r="S31" s="550"/>
      <c r="T31" s="551"/>
      <c r="U31" s="34"/>
      <c r="V31" s="34"/>
      <c r="W31" s="35" t="s">
        <v>68</v>
      </c>
      <c r="X31" s="545">
        <v>0</v>
      </c>
      <c r="Y31" s="546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0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1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47">
        <f>IFERROR(X26/H26,"0")+IFERROR(X27/H27,"0")+IFERROR(X28/H28,"0")+IFERROR(X29/H29,"0")+IFERROR(X30/H30,"0")+IFERROR(X31/H31,"0")</f>
        <v>0</v>
      </c>
      <c r="Y32" s="547">
        <f>IFERROR(Y26/H26,"0")+IFERROR(Y27/H27,"0")+IFERROR(Y28/H28,"0")+IFERROR(Y29/H29,"0")+IFERROR(Y30/H30,"0")+IFERROR(Y31/H31,"0")</f>
        <v>0</v>
      </c>
      <c r="Z32" s="547">
        <f>IFERROR(IF(Z26="",0,Z26),"0")+IFERROR(IF(Z27="",0,Z27),"0")+IFERROR(IF(Z28="",0,Z28),"0")+IFERROR(IF(Z29="",0,Z29),"0")+IFERROR(IF(Z30="",0,Z30),"0")+IFERROR(IF(Z31="",0,Z31),"0")</f>
        <v>0</v>
      </c>
      <c r="AA32" s="548"/>
      <c r="AB32" s="548"/>
      <c r="AC32" s="548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71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47">
        <f>IFERROR(SUM(X26:X31),"0")</f>
        <v>0</v>
      </c>
      <c r="Y33" s="547">
        <f>IFERROR(SUM(Y26:Y31),"0")</f>
        <v>0</v>
      </c>
      <c r="Z33" s="37"/>
      <c r="AA33" s="548"/>
      <c r="AB33" s="548"/>
      <c r="AC33" s="548"/>
    </row>
    <row r="34" spans="1:68" ht="14.25" customHeight="1" x14ac:dyDescent="0.25">
      <c r="A34" s="558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1"/>
      <c r="AB34" s="541"/>
      <c r="AC34" s="54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4">
        <v>0.05</v>
      </c>
      <c r="G35" s="32">
        <v>12</v>
      </c>
      <c r="H35" s="544">
        <v>0.6</v>
      </c>
      <c r="I35" s="544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0"/>
      <c r="R35" s="550"/>
      <c r="S35" s="550"/>
      <c r="T35" s="551"/>
      <c r="U35" s="34"/>
      <c r="V35" s="34"/>
      <c r="W35" s="35" t="s">
        <v>68</v>
      </c>
      <c r="X35" s="545">
        <v>0</v>
      </c>
      <c r="Y35" s="54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0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1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47">
        <f>IFERROR(X35/H35,"0")</f>
        <v>0</v>
      </c>
      <c r="Y36" s="547">
        <f>IFERROR(Y35/H35,"0")</f>
        <v>0</v>
      </c>
      <c r="Z36" s="547">
        <f>IFERROR(IF(Z35="",0,Z35),"0")</f>
        <v>0</v>
      </c>
      <c r="AA36" s="548"/>
      <c r="AB36" s="548"/>
      <c r="AC36" s="548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71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47">
        <f>IFERROR(SUM(X35:X35),"0")</f>
        <v>0</v>
      </c>
      <c r="Y37" s="547">
        <f>IFERROR(SUM(Y35:Y35),"0")</f>
        <v>0</v>
      </c>
      <c r="Z37" s="37"/>
      <c r="AA37" s="548"/>
      <c r="AB37" s="548"/>
      <c r="AC37" s="548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9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0"/>
      <c r="AB39" s="540"/>
      <c r="AC39" s="540"/>
    </row>
    <row r="40" spans="1:68" ht="14.25" customHeight="1" x14ac:dyDescent="0.25">
      <c r="A40" s="558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1"/>
      <c r="AB40" s="541"/>
      <c r="AC40" s="54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4">
        <v>1.35</v>
      </c>
      <c r="G41" s="32">
        <v>8</v>
      </c>
      <c r="H41" s="544">
        <v>10.8</v>
      </c>
      <c r="I41" s="54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4">
        <v>0.4</v>
      </c>
      <c r="G42" s="32">
        <v>10</v>
      </c>
      <c r="H42" s="544">
        <v>4</v>
      </c>
      <c r="I42" s="544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0"/>
      <c r="R42" s="550"/>
      <c r="S42" s="550"/>
      <c r="T42" s="551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4">
        <v>0.37</v>
      </c>
      <c r="G43" s="32">
        <v>10</v>
      </c>
      <c r="H43" s="544">
        <v>3.7</v>
      </c>
      <c r="I43" s="544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0"/>
      <c r="R43" s="550"/>
      <c r="S43" s="550"/>
      <c r="T43" s="551"/>
      <c r="U43" s="34"/>
      <c r="V43" s="34"/>
      <c r="W43" s="35" t="s">
        <v>68</v>
      </c>
      <c r="X43" s="545">
        <v>0</v>
      </c>
      <c r="Y43" s="54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0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1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47">
        <f>IFERROR(X41/H41,"0")+IFERROR(X42/H42,"0")+IFERROR(X43/H43,"0")</f>
        <v>0</v>
      </c>
      <c r="Y44" s="547">
        <f>IFERROR(Y41/H41,"0")+IFERROR(Y42/H42,"0")+IFERROR(Y43/H43,"0")</f>
        <v>0</v>
      </c>
      <c r="Z44" s="547">
        <f>IFERROR(IF(Z41="",0,Z41),"0")+IFERROR(IF(Z42="",0,Z42),"0")+IFERROR(IF(Z43="",0,Z43),"0")</f>
        <v>0</v>
      </c>
      <c r="AA44" s="548"/>
      <c r="AB44" s="548"/>
      <c r="AC44" s="548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71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47">
        <f>IFERROR(SUM(X41:X43),"0")</f>
        <v>0</v>
      </c>
      <c r="Y45" s="547">
        <f>IFERROR(SUM(Y41:Y43),"0")</f>
        <v>0</v>
      </c>
      <c r="Z45" s="37"/>
      <c r="AA45" s="548"/>
      <c r="AB45" s="548"/>
      <c r="AC45" s="548"/>
    </row>
    <row r="46" spans="1:68" ht="14.25" customHeight="1" x14ac:dyDescent="0.25">
      <c r="A46" s="558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1"/>
      <c r="AB46" s="541"/>
      <c r="AC46" s="54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4">
        <v>0.3</v>
      </c>
      <c r="G47" s="32">
        <v>6</v>
      </c>
      <c r="H47" s="544">
        <v>1.8</v>
      </c>
      <c r="I47" s="544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0"/>
      <c r="R47" s="550"/>
      <c r="S47" s="550"/>
      <c r="T47" s="551"/>
      <c r="U47" s="34"/>
      <c r="V47" s="34"/>
      <c r="W47" s="35" t="s">
        <v>68</v>
      </c>
      <c r="X47" s="545">
        <v>0</v>
      </c>
      <c r="Y47" s="54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0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1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47">
        <f>IFERROR(X47/H47,"0")</f>
        <v>0</v>
      </c>
      <c r="Y48" s="547">
        <f>IFERROR(Y47/H47,"0")</f>
        <v>0</v>
      </c>
      <c r="Z48" s="547">
        <f>IFERROR(IF(Z47="",0,Z47),"0")</f>
        <v>0</v>
      </c>
      <c r="AA48" s="548"/>
      <c r="AB48" s="548"/>
      <c r="AC48" s="548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71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47">
        <f>IFERROR(SUM(X47:X47),"0")</f>
        <v>0</v>
      </c>
      <c r="Y49" s="547">
        <f>IFERROR(SUM(Y47:Y47),"0")</f>
        <v>0</v>
      </c>
      <c r="Z49" s="37"/>
      <c r="AA49" s="548"/>
      <c r="AB49" s="548"/>
      <c r="AC49" s="548"/>
    </row>
    <row r="50" spans="1:68" ht="16.5" customHeight="1" x14ac:dyDescent="0.25">
      <c r="A50" s="59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0"/>
      <c r="AB50" s="540"/>
      <c r="AC50" s="540"/>
    </row>
    <row r="51" spans="1:68" ht="14.25" customHeight="1" x14ac:dyDescent="0.25">
      <c r="A51" s="558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1"/>
      <c r="AB51" s="541"/>
      <c r="AC51" s="54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4">
        <v>1.4</v>
      </c>
      <c r="G52" s="32">
        <v>8</v>
      </c>
      <c r="H52" s="544">
        <v>11.2</v>
      </c>
      <c r="I52" s="544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5">
        <v>0</v>
      </c>
      <c r="Y52" s="54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4">
        <v>1.35</v>
      </c>
      <c r="G53" s="32">
        <v>8</v>
      </c>
      <c r="H53" s="544">
        <v>10.8</v>
      </c>
      <c r="I53" s="54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0"/>
      <c r="R53" s="550"/>
      <c r="S53" s="550"/>
      <c r="T53" s="551"/>
      <c r="U53" s="34"/>
      <c r="V53" s="34"/>
      <c r="W53" s="35" t="s">
        <v>68</v>
      </c>
      <c r="X53" s="545">
        <v>80</v>
      </c>
      <c r="Y53" s="546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83.222222222222214</v>
      </c>
      <c r="BN53" s="64">
        <f t="shared" si="8"/>
        <v>89.88</v>
      </c>
      <c r="BO53" s="64">
        <f t="shared" si="9"/>
        <v>0.11574074074074073</v>
      </c>
      <c r="BP53" s="64">
        <f t="shared" si="10"/>
        <v>0.125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4">
        <v>0.6</v>
      </c>
      <c r="G54" s="32">
        <v>8</v>
      </c>
      <c r="H54" s="544">
        <v>4.8</v>
      </c>
      <c r="I54" s="54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0"/>
      <c r="R54" s="550"/>
      <c r="S54" s="550"/>
      <c r="T54" s="551"/>
      <c r="U54" s="34"/>
      <c r="V54" s="34"/>
      <c r="W54" s="35" t="s">
        <v>68</v>
      </c>
      <c r="X54" s="545">
        <v>0</v>
      </c>
      <c r="Y54" s="54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4">
        <v>0.4</v>
      </c>
      <c r="G55" s="32">
        <v>10</v>
      </c>
      <c r="H55" s="544">
        <v>4</v>
      </c>
      <c r="I55" s="54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0"/>
      <c r="R55" s="550"/>
      <c r="S55" s="550"/>
      <c r="T55" s="551"/>
      <c r="U55" s="34"/>
      <c r="V55" s="34"/>
      <c r="W55" s="35" t="s">
        <v>68</v>
      </c>
      <c r="X55" s="545">
        <v>0</v>
      </c>
      <c r="Y55" s="54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4">
        <v>0.35</v>
      </c>
      <c r="G56" s="32">
        <v>6</v>
      </c>
      <c r="H56" s="544">
        <v>2.1</v>
      </c>
      <c r="I56" s="544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5">
        <v>0</v>
      </c>
      <c r="Y56" s="54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4">
        <v>0.45</v>
      </c>
      <c r="G57" s="32">
        <v>10</v>
      </c>
      <c r="H57" s="544">
        <v>4.5</v>
      </c>
      <c r="I57" s="54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0"/>
      <c r="R57" s="550"/>
      <c r="S57" s="550"/>
      <c r="T57" s="551"/>
      <c r="U57" s="34"/>
      <c r="V57" s="34"/>
      <c r="W57" s="35" t="s">
        <v>68</v>
      </c>
      <c r="X57" s="545">
        <v>0</v>
      </c>
      <c r="Y57" s="54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0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1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47">
        <f>IFERROR(X52/H52,"0")+IFERROR(X53/H53,"0")+IFERROR(X54/H54,"0")+IFERROR(X55/H55,"0")+IFERROR(X56/H56,"0")+IFERROR(X57/H57,"0")</f>
        <v>7.4074074074074066</v>
      </c>
      <c r="Y58" s="547">
        <f>IFERROR(Y52/H52,"0")+IFERROR(Y53/H53,"0")+IFERROR(Y54/H54,"0")+IFERROR(Y55/H55,"0")+IFERROR(Y56/H56,"0")+IFERROR(Y57/H57,"0")</f>
        <v>8</v>
      </c>
      <c r="Z58" s="547">
        <f>IFERROR(IF(Z52="",0,Z52),"0")+IFERROR(IF(Z53="",0,Z53),"0")+IFERROR(IF(Z54="",0,Z54),"0")+IFERROR(IF(Z55="",0,Z55),"0")+IFERROR(IF(Z56="",0,Z56),"0")+IFERROR(IF(Z57="",0,Z57),"0")</f>
        <v>0.15184</v>
      </c>
      <c r="AA58" s="548"/>
      <c r="AB58" s="548"/>
      <c r="AC58" s="548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71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47">
        <f>IFERROR(SUM(X52:X57),"0")</f>
        <v>80</v>
      </c>
      <c r="Y59" s="547">
        <f>IFERROR(SUM(Y52:Y57),"0")</f>
        <v>86.4</v>
      </c>
      <c r="Z59" s="37"/>
      <c r="AA59" s="548"/>
      <c r="AB59" s="548"/>
      <c r="AC59" s="548"/>
    </row>
    <row r="60" spans="1:68" ht="14.25" customHeight="1" x14ac:dyDescent="0.25">
      <c r="A60" s="558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4">
        <v>1.35</v>
      </c>
      <c r="G61" s="32">
        <v>8</v>
      </c>
      <c r="H61" s="544">
        <v>10.8</v>
      </c>
      <c r="I61" s="54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4">
        <v>0.37</v>
      </c>
      <c r="G62" s="32">
        <v>6</v>
      </c>
      <c r="H62" s="544">
        <v>2.2200000000000002</v>
      </c>
      <c r="I62" s="544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4">
        <v>0.45</v>
      </c>
      <c r="G63" s="32">
        <v>6</v>
      </c>
      <c r="H63" s="544">
        <v>2.7</v>
      </c>
      <c r="I63" s="544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0"/>
      <c r="R63" s="550"/>
      <c r="S63" s="550"/>
      <c r="T63" s="551"/>
      <c r="U63" s="34"/>
      <c r="V63" s="34"/>
      <c r="W63" s="35" t="s">
        <v>68</v>
      </c>
      <c r="X63" s="545">
        <v>0</v>
      </c>
      <c r="Y63" s="54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0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1"/>
      <c r="P64" s="564" t="s">
        <v>70</v>
      </c>
      <c r="Q64" s="565"/>
      <c r="R64" s="565"/>
      <c r="S64" s="565"/>
      <c r="T64" s="565"/>
      <c r="U64" s="565"/>
      <c r="V64" s="566"/>
      <c r="W64" s="37" t="s">
        <v>71</v>
      </c>
      <c r="X64" s="547">
        <f>IFERROR(X61/H61,"0")+IFERROR(X62/H62,"0")+IFERROR(X63/H63,"0")</f>
        <v>0</v>
      </c>
      <c r="Y64" s="547">
        <f>IFERROR(Y61/H61,"0")+IFERROR(Y62/H62,"0")+IFERROR(Y63/H63,"0")</f>
        <v>0</v>
      </c>
      <c r="Z64" s="547">
        <f>IFERROR(IF(Z61="",0,Z61),"0")+IFERROR(IF(Z62="",0,Z62),"0")+IFERROR(IF(Z63="",0,Z63),"0")</f>
        <v>0</v>
      </c>
      <c r="AA64" s="548"/>
      <c r="AB64" s="548"/>
      <c r="AC64" s="548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71"/>
      <c r="P65" s="564" t="s">
        <v>70</v>
      </c>
      <c r="Q65" s="565"/>
      <c r="R65" s="565"/>
      <c r="S65" s="565"/>
      <c r="T65" s="565"/>
      <c r="U65" s="565"/>
      <c r="V65" s="566"/>
      <c r="W65" s="37" t="s">
        <v>68</v>
      </c>
      <c r="X65" s="547">
        <f>IFERROR(SUM(X61:X63),"0")</f>
        <v>0</v>
      </c>
      <c r="Y65" s="547">
        <f>IFERROR(SUM(Y61:Y63),"0")</f>
        <v>0</v>
      </c>
      <c r="Z65" s="37"/>
      <c r="AA65" s="548"/>
      <c r="AB65" s="548"/>
      <c r="AC65" s="548"/>
    </row>
    <row r="66" spans="1:68" ht="14.25" customHeight="1" x14ac:dyDescent="0.25">
      <c r="A66" s="558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1"/>
      <c r="AB66" s="541"/>
      <c r="AC66" s="541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4">
        <v>0.3</v>
      </c>
      <c r="G69" s="32">
        <v>6</v>
      </c>
      <c r="H69" s="544">
        <v>1.8</v>
      </c>
      <c r="I69" s="54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0"/>
      <c r="R69" s="550"/>
      <c r="S69" s="550"/>
      <c r="T69" s="551"/>
      <c r="U69" s="34"/>
      <c r="V69" s="34"/>
      <c r="W69" s="35" t="s">
        <v>68</v>
      </c>
      <c r="X69" s="545">
        <v>0</v>
      </c>
      <c r="Y69" s="54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0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1"/>
      <c r="P70" s="564" t="s">
        <v>70</v>
      </c>
      <c r="Q70" s="565"/>
      <c r="R70" s="565"/>
      <c r="S70" s="565"/>
      <c r="T70" s="565"/>
      <c r="U70" s="565"/>
      <c r="V70" s="566"/>
      <c r="W70" s="37" t="s">
        <v>71</v>
      </c>
      <c r="X70" s="547">
        <f>IFERROR(X67/H67,"0")+IFERROR(X68/H68,"0")+IFERROR(X69/H69,"0")</f>
        <v>0</v>
      </c>
      <c r="Y70" s="547">
        <f>IFERROR(Y67/H67,"0")+IFERROR(Y68/H68,"0")+IFERROR(Y69/H69,"0")</f>
        <v>0</v>
      </c>
      <c r="Z70" s="547">
        <f>IFERROR(IF(Z67="",0,Z67),"0")+IFERROR(IF(Z68="",0,Z68),"0")+IFERROR(IF(Z69="",0,Z69),"0")</f>
        <v>0</v>
      </c>
      <c r="AA70" s="548"/>
      <c r="AB70" s="548"/>
      <c r="AC70" s="548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71"/>
      <c r="P71" s="564" t="s">
        <v>70</v>
      </c>
      <c r="Q71" s="565"/>
      <c r="R71" s="565"/>
      <c r="S71" s="565"/>
      <c r="T71" s="565"/>
      <c r="U71" s="565"/>
      <c r="V71" s="566"/>
      <c r="W71" s="37" t="s">
        <v>68</v>
      </c>
      <c r="X71" s="547">
        <f>IFERROR(SUM(X67:X69),"0")</f>
        <v>0</v>
      </c>
      <c r="Y71" s="547">
        <f>IFERROR(SUM(Y67:Y69),"0")</f>
        <v>0</v>
      </c>
      <c r="Z71" s="37"/>
      <c r="AA71" s="548"/>
      <c r="AB71" s="548"/>
      <c r="AC71" s="548"/>
    </row>
    <row r="72" spans="1:68" ht="14.25" customHeight="1" x14ac:dyDescent="0.25">
      <c r="A72" s="558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1"/>
      <c r="AB72" s="541"/>
      <c r="AC72" s="541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4">
        <v>1.4</v>
      </c>
      <c r="G73" s="32">
        <v>6</v>
      </c>
      <c r="H73" s="544">
        <v>8.4</v>
      </c>
      <c r="I73" s="544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4">
        <v>1.4</v>
      </c>
      <c r="G74" s="32">
        <v>6</v>
      </c>
      <c r="H74" s="544">
        <v>8.4</v>
      </c>
      <c r="I74" s="544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4">
        <v>0.3</v>
      </c>
      <c r="G75" s="32">
        <v>6</v>
      </c>
      <c r="H75" s="544">
        <v>1.8</v>
      </c>
      <c r="I75" s="544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4">
        <v>0.42</v>
      </c>
      <c r="G76" s="32">
        <v>6</v>
      </c>
      <c r="H76" s="544">
        <v>2.52</v>
      </c>
      <c r="I76" s="544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4">
        <v>0.3</v>
      </c>
      <c r="G77" s="32">
        <v>6</v>
      </c>
      <c r="H77" s="544">
        <v>1.8</v>
      </c>
      <c r="I77" s="544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0"/>
      <c r="R77" s="550"/>
      <c r="S77" s="550"/>
      <c r="T77" s="551"/>
      <c r="U77" s="34"/>
      <c r="V77" s="34"/>
      <c r="W77" s="35" t="s">
        <v>68</v>
      </c>
      <c r="X77" s="545">
        <v>0</v>
      </c>
      <c r="Y77" s="54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0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1"/>
      <c r="P78" s="564" t="s">
        <v>70</v>
      </c>
      <c r="Q78" s="565"/>
      <c r="R78" s="565"/>
      <c r="S78" s="565"/>
      <c r="T78" s="565"/>
      <c r="U78" s="565"/>
      <c r="V78" s="566"/>
      <c r="W78" s="37" t="s">
        <v>71</v>
      </c>
      <c r="X78" s="547">
        <f>IFERROR(X73/H73,"0")+IFERROR(X74/H74,"0")+IFERROR(X75/H75,"0")+IFERROR(X76/H76,"0")+IFERROR(X77/H77,"0")</f>
        <v>0</v>
      </c>
      <c r="Y78" s="547">
        <f>IFERROR(Y73/H73,"0")+IFERROR(Y74/H74,"0")+IFERROR(Y75/H75,"0")+IFERROR(Y76/H76,"0")+IFERROR(Y77/H77,"0")</f>
        <v>0</v>
      </c>
      <c r="Z78" s="547">
        <f>IFERROR(IF(Z73="",0,Z73),"0")+IFERROR(IF(Z74="",0,Z74),"0")+IFERROR(IF(Z75="",0,Z75),"0")+IFERROR(IF(Z76="",0,Z76),"0")+IFERROR(IF(Z77="",0,Z77),"0")</f>
        <v>0</v>
      </c>
      <c r="AA78" s="548"/>
      <c r="AB78" s="548"/>
      <c r="AC78" s="548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71"/>
      <c r="P79" s="564" t="s">
        <v>70</v>
      </c>
      <c r="Q79" s="565"/>
      <c r="R79" s="565"/>
      <c r="S79" s="565"/>
      <c r="T79" s="565"/>
      <c r="U79" s="565"/>
      <c r="V79" s="566"/>
      <c r="W79" s="37" t="s">
        <v>68</v>
      </c>
      <c r="X79" s="547">
        <f>IFERROR(SUM(X73:X77),"0")</f>
        <v>0</v>
      </c>
      <c r="Y79" s="547">
        <f>IFERROR(SUM(Y73:Y77),"0")</f>
        <v>0</v>
      </c>
      <c r="Z79" s="37"/>
      <c r="AA79" s="548"/>
      <c r="AB79" s="548"/>
      <c r="AC79" s="548"/>
    </row>
    <row r="80" spans="1:68" ht="14.25" customHeight="1" x14ac:dyDescent="0.25">
      <c r="A80" s="558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4">
        <v>1.3</v>
      </c>
      <c r="G81" s="32">
        <v>6</v>
      </c>
      <c r="H81" s="544">
        <v>7.8</v>
      </c>
      <c r="I81" s="544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4">
        <v>0.4</v>
      </c>
      <c r="G82" s="32">
        <v>6</v>
      </c>
      <c r="H82" s="544">
        <v>2.4</v>
      </c>
      <c r="I82" s="544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0"/>
      <c r="R82" s="550"/>
      <c r="S82" s="550"/>
      <c r="T82" s="551"/>
      <c r="U82" s="34"/>
      <c r="V82" s="34"/>
      <c r="W82" s="35" t="s">
        <v>68</v>
      </c>
      <c r="X82" s="545">
        <v>0</v>
      </c>
      <c r="Y82" s="546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0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1"/>
      <c r="P83" s="564" t="s">
        <v>70</v>
      </c>
      <c r="Q83" s="565"/>
      <c r="R83" s="565"/>
      <c r="S83" s="565"/>
      <c r="T83" s="565"/>
      <c r="U83" s="565"/>
      <c r="V83" s="566"/>
      <c r="W83" s="37" t="s">
        <v>71</v>
      </c>
      <c r="X83" s="547">
        <f>IFERROR(X81/H81,"0")+IFERROR(X82/H82,"0")</f>
        <v>0</v>
      </c>
      <c r="Y83" s="547">
        <f>IFERROR(Y81/H81,"0")+IFERROR(Y82/H82,"0")</f>
        <v>0</v>
      </c>
      <c r="Z83" s="547">
        <f>IFERROR(IF(Z81="",0,Z81),"0")+IFERROR(IF(Z82="",0,Z82),"0")</f>
        <v>0</v>
      </c>
      <c r="AA83" s="548"/>
      <c r="AB83" s="548"/>
      <c r="AC83" s="548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71"/>
      <c r="P84" s="564" t="s">
        <v>70</v>
      </c>
      <c r="Q84" s="565"/>
      <c r="R84" s="565"/>
      <c r="S84" s="565"/>
      <c r="T84" s="565"/>
      <c r="U84" s="565"/>
      <c r="V84" s="566"/>
      <c r="W84" s="37" t="s">
        <v>68</v>
      </c>
      <c r="X84" s="547">
        <f>IFERROR(SUM(X81:X82),"0")</f>
        <v>0</v>
      </c>
      <c r="Y84" s="547">
        <f>IFERROR(SUM(Y81:Y82),"0")</f>
        <v>0</v>
      </c>
      <c r="Z84" s="37"/>
      <c r="AA84" s="548"/>
      <c r="AB84" s="548"/>
      <c r="AC84" s="548"/>
    </row>
    <row r="85" spans="1:68" ht="16.5" customHeight="1" x14ac:dyDescent="0.25">
      <c r="A85" s="59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0"/>
      <c r="AB85" s="540"/>
      <c r="AC85" s="540"/>
    </row>
    <row r="86" spans="1:68" ht="14.25" customHeight="1" x14ac:dyDescent="0.25">
      <c r="A86" s="558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4">
        <v>1.35</v>
      </c>
      <c r="G87" s="32">
        <v>8</v>
      </c>
      <c r="H87" s="544">
        <v>10.8</v>
      </c>
      <c r="I87" s="544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1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0"/>
      <c r="R87" s="550"/>
      <c r="S87" s="550"/>
      <c r="T87" s="551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4">
        <v>0.4</v>
      </c>
      <c r="G88" s="32">
        <v>10</v>
      </c>
      <c r="H88" s="544">
        <v>4</v>
      </c>
      <c r="I88" s="544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0"/>
      <c r="R88" s="550"/>
      <c r="S88" s="550"/>
      <c r="T88" s="551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4">
        <v>0.45</v>
      </c>
      <c r="G89" s="32">
        <v>10</v>
      </c>
      <c r="H89" s="544">
        <v>4.5</v>
      </c>
      <c r="I89" s="544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0"/>
      <c r="R89" s="550"/>
      <c r="S89" s="550"/>
      <c r="T89" s="551"/>
      <c r="U89" s="34"/>
      <c r="V89" s="34"/>
      <c r="W89" s="35" t="s">
        <v>68</v>
      </c>
      <c r="X89" s="545">
        <v>0</v>
      </c>
      <c r="Y89" s="546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0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1"/>
      <c r="P90" s="564" t="s">
        <v>70</v>
      </c>
      <c r="Q90" s="565"/>
      <c r="R90" s="565"/>
      <c r="S90" s="565"/>
      <c r="T90" s="565"/>
      <c r="U90" s="565"/>
      <c r="V90" s="566"/>
      <c r="W90" s="37" t="s">
        <v>71</v>
      </c>
      <c r="X90" s="547">
        <f>IFERROR(X87/H87,"0")+IFERROR(X88/H88,"0")+IFERROR(X89/H89,"0")</f>
        <v>0</v>
      </c>
      <c r="Y90" s="547">
        <f>IFERROR(Y87/H87,"0")+IFERROR(Y88/H88,"0")+IFERROR(Y89/H89,"0")</f>
        <v>0</v>
      </c>
      <c r="Z90" s="547">
        <f>IFERROR(IF(Z87="",0,Z87),"0")+IFERROR(IF(Z88="",0,Z88),"0")+IFERROR(IF(Z89="",0,Z89),"0")</f>
        <v>0</v>
      </c>
      <c r="AA90" s="548"/>
      <c r="AB90" s="548"/>
      <c r="AC90" s="548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71"/>
      <c r="P91" s="564" t="s">
        <v>70</v>
      </c>
      <c r="Q91" s="565"/>
      <c r="R91" s="565"/>
      <c r="S91" s="565"/>
      <c r="T91" s="565"/>
      <c r="U91" s="565"/>
      <c r="V91" s="566"/>
      <c r="W91" s="37" t="s">
        <v>68</v>
      </c>
      <c r="X91" s="547">
        <f>IFERROR(SUM(X87:X89),"0")</f>
        <v>0</v>
      </c>
      <c r="Y91" s="547">
        <f>IFERROR(SUM(Y87:Y89),"0")</f>
        <v>0</v>
      </c>
      <c r="Z91" s="37"/>
      <c r="AA91" s="548"/>
      <c r="AB91" s="548"/>
      <c r="AC91" s="548"/>
    </row>
    <row r="92" spans="1:68" ht="14.25" customHeight="1" x14ac:dyDescent="0.25">
      <c r="A92" s="558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4">
        <v>1.35</v>
      </c>
      <c r="G93" s="32">
        <v>6</v>
      </c>
      <c r="H93" s="544">
        <v>8.1</v>
      </c>
      <c r="I93" s="544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848" t="s">
        <v>181</v>
      </c>
      <c r="Q93" s="550"/>
      <c r="R93" s="550"/>
      <c r="S93" s="550"/>
      <c r="T93" s="551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4">
        <v>0.37</v>
      </c>
      <c r="G94" s="32">
        <v>6</v>
      </c>
      <c r="H94" s="544">
        <v>2.2200000000000002</v>
      </c>
      <c r="I94" s="544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4">
        <v>0.45</v>
      </c>
      <c r="G95" s="32">
        <v>6</v>
      </c>
      <c r="H95" s="544">
        <v>2.7</v>
      </c>
      <c r="I95" s="544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0"/>
      <c r="R95" s="550"/>
      <c r="S95" s="550"/>
      <c r="T95" s="551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4">
        <v>0.33</v>
      </c>
      <c r="G96" s="32">
        <v>6</v>
      </c>
      <c r="H96" s="544">
        <v>1.98</v>
      </c>
      <c r="I96" s="544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0"/>
      <c r="R96" s="550"/>
      <c r="S96" s="550"/>
      <c r="T96" s="551"/>
      <c r="U96" s="34"/>
      <c r="V96" s="34"/>
      <c r="W96" s="35" t="s">
        <v>68</v>
      </c>
      <c r="X96" s="545">
        <v>0</v>
      </c>
      <c r="Y96" s="546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0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1"/>
      <c r="P97" s="564" t="s">
        <v>70</v>
      </c>
      <c r="Q97" s="565"/>
      <c r="R97" s="565"/>
      <c r="S97" s="565"/>
      <c r="T97" s="565"/>
      <c r="U97" s="565"/>
      <c r="V97" s="566"/>
      <c r="W97" s="37" t="s">
        <v>71</v>
      </c>
      <c r="X97" s="547">
        <f>IFERROR(X93/H93,"0")+IFERROR(X94/H94,"0")+IFERROR(X95/H95,"0")+IFERROR(X96/H96,"0")</f>
        <v>0</v>
      </c>
      <c r="Y97" s="547">
        <f>IFERROR(Y93/H93,"0")+IFERROR(Y94/H94,"0")+IFERROR(Y95/H95,"0")+IFERROR(Y96/H96,"0")</f>
        <v>0</v>
      </c>
      <c r="Z97" s="547">
        <f>IFERROR(IF(Z93="",0,Z93),"0")+IFERROR(IF(Z94="",0,Z94),"0")+IFERROR(IF(Z95="",0,Z95),"0")+IFERROR(IF(Z96="",0,Z96),"0")</f>
        <v>0</v>
      </c>
      <c r="AA97" s="548"/>
      <c r="AB97" s="548"/>
      <c r="AC97" s="548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71"/>
      <c r="P98" s="564" t="s">
        <v>70</v>
      </c>
      <c r="Q98" s="565"/>
      <c r="R98" s="565"/>
      <c r="S98" s="565"/>
      <c r="T98" s="565"/>
      <c r="U98" s="565"/>
      <c r="V98" s="566"/>
      <c r="W98" s="37" t="s">
        <v>68</v>
      </c>
      <c r="X98" s="547">
        <f>IFERROR(SUM(X93:X96),"0")</f>
        <v>0</v>
      </c>
      <c r="Y98" s="547">
        <f>IFERROR(SUM(Y93:Y96),"0")</f>
        <v>0</v>
      </c>
      <c r="Z98" s="37"/>
      <c r="AA98" s="548"/>
      <c r="AB98" s="548"/>
      <c r="AC98" s="548"/>
    </row>
    <row r="99" spans="1:68" ht="16.5" customHeight="1" x14ac:dyDescent="0.25">
      <c r="A99" s="59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0"/>
      <c r="AB99" s="540"/>
      <c r="AC99" s="540"/>
    </row>
    <row r="100" spans="1:68" ht="14.25" customHeight="1" x14ac:dyDescent="0.25">
      <c r="A100" s="558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4">
        <v>1.35</v>
      </c>
      <c r="G101" s="32">
        <v>8</v>
      </c>
      <c r="H101" s="544">
        <v>10.8</v>
      </c>
      <c r="I101" s="544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0"/>
      <c r="R101" s="550"/>
      <c r="S101" s="550"/>
      <c r="T101" s="551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4">
        <v>0.375</v>
      </c>
      <c r="G102" s="32">
        <v>10</v>
      </c>
      <c r="H102" s="544">
        <v>3.75</v>
      </c>
      <c r="I102" s="544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4">
        <v>0.45</v>
      </c>
      <c r="G103" s="32">
        <v>10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4">
        <v>0.75</v>
      </c>
      <c r="G104" s="32">
        <v>6</v>
      </c>
      <c r="H104" s="544">
        <v>4.5</v>
      </c>
      <c r="I104" s="544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0"/>
      <c r="R104" s="550"/>
      <c r="S104" s="550"/>
      <c r="T104" s="551"/>
      <c r="U104" s="34"/>
      <c r="V104" s="34"/>
      <c r="W104" s="35" t="s">
        <v>68</v>
      </c>
      <c r="X104" s="545">
        <v>0</v>
      </c>
      <c r="Y104" s="546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0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1"/>
      <c r="P105" s="564" t="s">
        <v>70</v>
      </c>
      <c r="Q105" s="565"/>
      <c r="R105" s="565"/>
      <c r="S105" s="565"/>
      <c r="T105" s="565"/>
      <c r="U105" s="565"/>
      <c r="V105" s="566"/>
      <c r="W105" s="37" t="s">
        <v>71</v>
      </c>
      <c r="X105" s="547">
        <f>IFERROR(X101/H101,"0")+IFERROR(X102/H102,"0")+IFERROR(X103/H103,"0")+IFERROR(X104/H104,"0")</f>
        <v>0</v>
      </c>
      <c r="Y105" s="547">
        <f>IFERROR(Y101/H101,"0")+IFERROR(Y102/H102,"0")+IFERROR(Y103/H103,"0")+IFERROR(Y104/H104,"0")</f>
        <v>0</v>
      </c>
      <c r="Z105" s="547">
        <f>IFERROR(IF(Z101="",0,Z101),"0")+IFERROR(IF(Z102="",0,Z102),"0")+IFERROR(IF(Z103="",0,Z103),"0")+IFERROR(IF(Z104="",0,Z104),"0")</f>
        <v>0</v>
      </c>
      <c r="AA105" s="548"/>
      <c r="AB105" s="548"/>
      <c r="AC105" s="548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71"/>
      <c r="P106" s="564" t="s">
        <v>70</v>
      </c>
      <c r="Q106" s="565"/>
      <c r="R106" s="565"/>
      <c r="S106" s="565"/>
      <c r="T106" s="565"/>
      <c r="U106" s="565"/>
      <c r="V106" s="566"/>
      <c r="W106" s="37" t="s">
        <v>68</v>
      </c>
      <c r="X106" s="547">
        <f>IFERROR(SUM(X101:X104),"0")</f>
        <v>0</v>
      </c>
      <c r="Y106" s="547">
        <f>IFERROR(SUM(Y101:Y104),"0")</f>
        <v>0</v>
      </c>
      <c r="Z106" s="37"/>
      <c r="AA106" s="548"/>
      <c r="AB106" s="548"/>
      <c r="AC106" s="548"/>
    </row>
    <row r="107" spans="1:68" ht="14.25" customHeight="1" x14ac:dyDescent="0.25">
      <c r="A107" s="558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1"/>
      <c r="AB107" s="541"/>
      <c r="AC107" s="541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4">
        <v>1.35</v>
      </c>
      <c r="G108" s="32">
        <v>8</v>
      </c>
      <c r="H108" s="544">
        <v>10.8</v>
      </c>
      <c r="I108" s="544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4">
        <v>0.3</v>
      </c>
      <c r="G109" s="32">
        <v>8</v>
      </c>
      <c r="H109" s="544">
        <v>2.4</v>
      </c>
      <c r="I109" s="544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4">
        <v>0.4</v>
      </c>
      <c r="G110" s="32">
        <v>6</v>
      </c>
      <c r="H110" s="544">
        <v>2.4</v>
      </c>
      <c r="I110" s="544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0"/>
      <c r="R110" s="550"/>
      <c r="S110" s="550"/>
      <c r="T110" s="551"/>
      <c r="U110" s="34"/>
      <c r="V110" s="34"/>
      <c r="W110" s="35" t="s">
        <v>68</v>
      </c>
      <c r="X110" s="545">
        <v>0</v>
      </c>
      <c r="Y110" s="546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0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1"/>
      <c r="P111" s="564" t="s">
        <v>70</v>
      </c>
      <c r="Q111" s="565"/>
      <c r="R111" s="565"/>
      <c r="S111" s="565"/>
      <c r="T111" s="565"/>
      <c r="U111" s="565"/>
      <c r="V111" s="566"/>
      <c r="W111" s="37" t="s">
        <v>71</v>
      </c>
      <c r="X111" s="547">
        <f>IFERROR(X108/H108,"0")+IFERROR(X109/H109,"0")+IFERROR(X110/H110,"0")</f>
        <v>0</v>
      </c>
      <c r="Y111" s="547">
        <f>IFERROR(Y108/H108,"0")+IFERROR(Y109/H109,"0")+IFERROR(Y110/H110,"0")</f>
        <v>0</v>
      </c>
      <c r="Z111" s="547">
        <f>IFERROR(IF(Z108="",0,Z108),"0")+IFERROR(IF(Z109="",0,Z109),"0")+IFERROR(IF(Z110="",0,Z110),"0")</f>
        <v>0</v>
      </c>
      <c r="AA111" s="548"/>
      <c r="AB111" s="548"/>
      <c r="AC111" s="548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71"/>
      <c r="P112" s="564" t="s">
        <v>70</v>
      </c>
      <c r="Q112" s="565"/>
      <c r="R112" s="565"/>
      <c r="S112" s="565"/>
      <c r="T112" s="565"/>
      <c r="U112" s="565"/>
      <c r="V112" s="566"/>
      <c r="W112" s="37" t="s">
        <v>68</v>
      </c>
      <c r="X112" s="547">
        <f>IFERROR(SUM(X108:X110),"0")</f>
        <v>0</v>
      </c>
      <c r="Y112" s="547">
        <f>IFERROR(SUM(Y108:Y110),"0")</f>
        <v>0</v>
      </c>
      <c r="Z112" s="37"/>
      <c r="AA112" s="548"/>
      <c r="AB112" s="548"/>
      <c r="AC112" s="548"/>
    </row>
    <row r="113" spans="1:68" ht="14.25" customHeight="1" x14ac:dyDescent="0.25">
      <c r="A113" s="558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4">
        <v>1.35</v>
      </c>
      <c r="G114" s="32">
        <v>6</v>
      </c>
      <c r="H114" s="544">
        <v>8.1</v>
      </c>
      <c r="I114" s="544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4">
        <v>0.33</v>
      </c>
      <c r="G115" s="32">
        <v>6</v>
      </c>
      <c r="H115" s="544">
        <v>1.98</v>
      </c>
      <c r="I115" s="544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4">
        <v>0.45</v>
      </c>
      <c r="G116" s="32">
        <v>6</v>
      </c>
      <c r="H116" s="544">
        <v>2.7</v>
      </c>
      <c r="I116" s="544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4">
        <v>0.3</v>
      </c>
      <c r="G117" s="32">
        <v>6</v>
      </c>
      <c r="H117" s="544">
        <v>1.8</v>
      </c>
      <c r="I117" s="544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0"/>
      <c r="R117" s="550"/>
      <c r="S117" s="550"/>
      <c r="T117" s="551"/>
      <c r="U117" s="34"/>
      <c r="V117" s="34"/>
      <c r="W117" s="35" t="s">
        <v>68</v>
      </c>
      <c r="X117" s="545">
        <v>0</v>
      </c>
      <c r="Y117" s="546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0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1"/>
      <c r="P118" s="564" t="s">
        <v>70</v>
      </c>
      <c r="Q118" s="565"/>
      <c r="R118" s="565"/>
      <c r="S118" s="565"/>
      <c r="T118" s="565"/>
      <c r="U118" s="565"/>
      <c r="V118" s="566"/>
      <c r="W118" s="37" t="s">
        <v>71</v>
      </c>
      <c r="X118" s="547">
        <f>IFERROR(X114/H114,"0")+IFERROR(X115/H115,"0")+IFERROR(X116/H116,"0")+IFERROR(X117/H117,"0")</f>
        <v>0</v>
      </c>
      <c r="Y118" s="547">
        <f>IFERROR(Y114/H114,"0")+IFERROR(Y115/H115,"0")+IFERROR(Y116/H116,"0")+IFERROR(Y117/H117,"0")</f>
        <v>0</v>
      </c>
      <c r="Z118" s="547">
        <f>IFERROR(IF(Z114="",0,Z114),"0")+IFERROR(IF(Z115="",0,Z115),"0")+IFERROR(IF(Z116="",0,Z116),"0")+IFERROR(IF(Z117="",0,Z117),"0")</f>
        <v>0</v>
      </c>
      <c r="AA118" s="548"/>
      <c r="AB118" s="548"/>
      <c r="AC118" s="548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71"/>
      <c r="P119" s="564" t="s">
        <v>70</v>
      </c>
      <c r="Q119" s="565"/>
      <c r="R119" s="565"/>
      <c r="S119" s="565"/>
      <c r="T119" s="565"/>
      <c r="U119" s="565"/>
      <c r="V119" s="566"/>
      <c r="W119" s="37" t="s">
        <v>68</v>
      </c>
      <c r="X119" s="547">
        <f>IFERROR(SUM(X114:X117),"0")</f>
        <v>0</v>
      </c>
      <c r="Y119" s="547">
        <f>IFERROR(SUM(Y114:Y117),"0")</f>
        <v>0</v>
      </c>
      <c r="Z119" s="37"/>
      <c r="AA119" s="548"/>
      <c r="AB119" s="548"/>
      <c r="AC119" s="548"/>
    </row>
    <row r="120" spans="1:68" ht="14.25" customHeight="1" x14ac:dyDescent="0.25">
      <c r="A120" s="558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1"/>
      <c r="AB120" s="541"/>
      <c r="AC120" s="541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3">
        <v>4680115880238</v>
      </c>
      <c r="E121" s="554"/>
      <c r="F121" s="544">
        <v>0.33</v>
      </c>
      <c r="G121" s="32">
        <v>6</v>
      </c>
      <c r="H121" s="544">
        <v>1.98</v>
      </c>
      <c r="I121" s="544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50"/>
      <c r="R121" s="550"/>
      <c r="S121" s="550"/>
      <c r="T121" s="551"/>
      <c r="U121" s="34"/>
      <c r="V121" s="34"/>
      <c r="W121" s="35" t="s">
        <v>68</v>
      </c>
      <c r="X121" s="545">
        <v>0</v>
      </c>
      <c r="Y121" s="54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70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1"/>
      <c r="P122" s="564" t="s">
        <v>70</v>
      </c>
      <c r="Q122" s="565"/>
      <c r="R122" s="565"/>
      <c r="S122" s="565"/>
      <c r="T122" s="565"/>
      <c r="U122" s="565"/>
      <c r="V122" s="566"/>
      <c r="W122" s="37" t="s">
        <v>71</v>
      </c>
      <c r="X122" s="547">
        <f>IFERROR(X121/H121,"0")</f>
        <v>0</v>
      </c>
      <c r="Y122" s="547">
        <f>IFERROR(Y121/H121,"0")</f>
        <v>0</v>
      </c>
      <c r="Z122" s="547">
        <f>IFERROR(IF(Z121="",0,Z121),"0")</f>
        <v>0</v>
      </c>
      <c r="AA122" s="548"/>
      <c r="AB122" s="548"/>
      <c r="AC122" s="548"/>
    </row>
    <row r="123" spans="1:68" x14ac:dyDescent="0.2">
      <c r="A123" s="559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71"/>
      <c r="P123" s="564" t="s">
        <v>70</v>
      </c>
      <c r="Q123" s="565"/>
      <c r="R123" s="565"/>
      <c r="S123" s="565"/>
      <c r="T123" s="565"/>
      <c r="U123" s="565"/>
      <c r="V123" s="566"/>
      <c r="W123" s="37" t="s">
        <v>68</v>
      </c>
      <c r="X123" s="547">
        <f>IFERROR(SUM(X121:X121),"0")</f>
        <v>0</v>
      </c>
      <c r="Y123" s="547">
        <f>IFERROR(SUM(Y121:Y121),"0")</f>
        <v>0</v>
      </c>
      <c r="Z123" s="37"/>
      <c r="AA123" s="548"/>
      <c r="AB123" s="548"/>
      <c r="AC123" s="548"/>
    </row>
    <row r="124" spans="1:68" ht="16.5" customHeight="1" x14ac:dyDescent="0.25">
      <c r="A124" s="599" t="s">
        <v>221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0"/>
      <c r="AB124" s="540"/>
      <c r="AC124" s="540"/>
    </row>
    <row r="125" spans="1:68" ht="14.25" customHeight="1" x14ac:dyDescent="0.25">
      <c r="A125" s="558" t="s">
        <v>102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1"/>
      <c r="AB125" s="541"/>
      <c r="AC125" s="541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3">
        <v>4680115882577</v>
      </c>
      <c r="E126" s="554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50"/>
      <c r="R126" s="550"/>
      <c r="S126" s="550"/>
      <c r="T126" s="551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222</v>
      </c>
      <c r="B127" s="54" t="s">
        <v>225</v>
      </c>
      <c r="C127" s="31">
        <v>4301011564</v>
      </c>
      <c r="D127" s="553">
        <v>4680115882577</v>
      </c>
      <c r="E127" s="554"/>
      <c r="F127" s="544">
        <v>0.4</v>
      </c>
      <c r="G127" s="32">
        <v>8</v>
      </c>
      <c r="H127" s="544">
        <v>3.2</v>
      </c>
      <c r="I127" s="544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0"/>
      <c r="R127" s="550"/>
      <c r="S127" s="550"/>
      <c r="T127" s="551"/>
      <c r="U127" s="34"/>
      <c r="V127" s="34"/>
      <c r="W127" s="35" t="s">
        <v>68</v>
      </c>
      <c r="X127" s="545">
        <v>0</v>
      </c>
      <c r="Y127" s="54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0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1"/>
      <c r="P128" s="564" t="s">
        <v>70</v>
      </c>
      <c r="Q128" s="565"/>
      <c r="R128" s="565"/>
      <c r="S128" s="565"/>
      <c r="T128" s="565"/>
      <c r="U128" s="565"/>
      <c r="V128" s="566"/>
      <c r="W128" s="37" t="s">
        <v>71</v>
      </c>
      <c r="X128" s="547">
        <f>IFERROR(X126/H126,"0")+IFERROR(X127/H127,"0")</f>
        <v>0</v>
      </c>
      <c r="Y128" s="547">
        <f>IFERROR(Y126/H126,"0")+IFERROR(Y127/H127,"0")</f>
        <v>0</v>
      </c>
      <c r="Z128" s="547">
        <f>IFERROR(IF(Z126="",0,Z126),"0")+IFERROR(IF(Z127="",0,Z127),"0")</f>
        <v>0</v>
      </c>
      <c r="AA128" s="548"/>
      <c r="AB128" s="548"/>
      <c r="AC128" s="548"/>
    </row>
    <row r="129" spans="1:68" x14ac:dyDescent="0.2">
      <c r="A129" s="559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71"/>
      <c r="P129" s="564" t="s">
        <v>70</v>
      </c>
      <c r="Q129" s="565"/>
      <c r="R129" s="565"/>
      <c r="S129" s="565"/>
      <c r="T129" s="565"/>
      <c r="U129" s="565"/>
      <c r="V129" s="566"/>
      <c r="W129" s="37" t="s">
        <v>68</v>
      </c>
      <c r="X129" s="547">
        <f>IFERROR(SUM(X126:X127),"0")</f>
        <v>0</v>
      </c>
      <c r="Y129" s="547">
        <f>IFERROR(SUM(Y126:Y127),"0")</f>
        <v>0</v>
      </c>
      <c r="Z129" s="37"/>
      <c r="AA129" s="548"/>
      <c r="AB129" s="548"/>
      <c r="AC129" s="548"/>
    </row>
    <row r="130" spans="1:68" ht="14.25" customHeight="1" x14ac:dyDescent="0.25">
      <c r="A130" s="558" t="s">
        <v>63</v>
      </c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  <c r="T130" s="559"/>
      <c r="U130" s="559"/>
      <c r="V130" s="559"/>
      <c r="W130" s="559"/>
      <c r="X130" s="559"/>
      <c r="Y130" s="559"/>
      <c r="Z130" s="559"/>
      <c r="AA130" s="541"/>
      <c r="AB130" s="541"/>
      <c r="AC130" s="541"/>
    </row>
    <row r="131" spans="1:68" ht="27" customHeight="1" x14ac:dyDescent="0.25">
      <c r="A131" s="54" t="s">
        <v>226</v>
      </c>
      <c r="B131" s="54" t="s">
        <v>227</v>
      </c>
      <c r="C131" s="31">
        <v>4301031235</v>
      </c>
      <c r="D131" s="553">
        <v>4680115883444</v>
      </c>
      <c r="E131" s="554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3">
        <v>4680115883444</v>
      </c>
      <c r="E132" s="554"/>
      <c r="F132" s="544">
        <v>0.35</v>
      </c>
      <c r="G132" s="32">
        <v>8</v>
      </c>
      <c r="H132" s="544">
        <v>2.8</v>
      </c>
      <c r="I132" s="544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0"/>
      <c r="R132" s="550"/>
      <c r="S132" s="550"/>
      <c r="T132" s="551"/>
      <c r="U132" s="34"/>
      <c r="V132" s="34"/>
      <c r="W132" s="35" t="s">
        <v>68</v>
      </c>
      <c r="X132" s="545">
        <v>0</v>
      </c>
      <c r="Y132" s="54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70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1"/>
      <c r="P133" s="564" t="s">
        <v>70</v>
      </c>
      <c r="Q133" s="565"/>
      <c r="R133" s="565"/>
      <c r="S133" s="565"/>
      <c r="T133" s="565"/>
      <c r="U133" s="565"/>
      <c r="V133" s="566"/>
      <c r="W133" s="37" t="s">
        <v>71</v>
      </c>
      <c r="X133" s="547">
        <f>IFERROR(X131/H131,"0")+IFERROR(X132/H132,"0")</f>
        <v>0</v>
      </c>
      <c r="Y133" s="547">
        <f>IFERROR(Y131/H131,"0")+IFERROR(Y132/H132,"0")</f>
        <v>0</v>
      </c>
      <c r="Z133" s="547">
        <f>IFERROR(IF(Z131="",0,Z131),"0")+IFERROR(IF(Z132="",0,Z132),"0")</f>
        <v>0</v>
      </c>
      <c r="AA133" s="548"/>
      <c r="AB133" s="548"/>
      <c r="AC133" s="548"/>
    </row>
    <row r="134" spans="1:68" x14ac:dyDescent="0.2">
      <c r="A134" s="559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71"/>
      <c r="P134" s="564" t="s">
        <v>70</v>
      </c>
      <c r="Q134" s="565"/>
      <c r="R134" s="565"/>
      <c r="S134" s="565"/>
      <c r="T134" s="565"/>
      <c r="U134" s="565"/>
      <c r="V134" s="566"/>
      <c r="W134" s="37" t="s">
        <v>68</v>
      </c>
      <c r="X134" s="547">
        <f>IFERROR(SUM(X131:X132),"0")</f>
        <v>0</v>
      </c>
      <c r="Y134" s="547">
        <f>IFERROR(SUM(Y131:Y132),"0")</f>
        <v>0</v>
      </c>
      <c r="Z134" s="37"/>
      <c r="AA134" s="548"/>
      <c r="AB134" s="548"/>
      <c r="AC134" s="548"/>
    </row>
    <row r="135" spans="1:68" ht="14.25" customHeight="1" x14ac:dyDescent="0.25">
      <c r="A135" s="558" t="s">
        <v>72</v>
      </c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  <c r="T135" s="559"/>
      <c r="U135" s="559"/>
      <c r="V135" s="559"/>
      <c r="W135" s="559"/>
      <c r="X135" s="559"/>
      <c r="Y135" s="559"/>
      <c r="Z135" s="559"/>
      <c r="AA135" s="541"/>
      <c r="AB135" s="541"/>
      <c r="AC135" s="541"/>
    </row>
    <row r="136" spans="1:68" ht="16.5" customHeight="1" x14ac:dyDescent="0.25">
      <c r="A136" s="54" t="s">
        <v>230</v>
      </c>
      <c r="B136" s="54" t="s">
        <v>231</v>
      </c>
      <c r="C136" s="31">
        <v>4301051477</v>
      </c>
      <c r="D136" s="553">
        <v>4680115882584</v>
      </c>
      <c r="E136" s="554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50"/>
      <c r="R136" s="550"/>
      <c r="S136" s="550"/>
      <c r="T136" s="551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3">
        <v>4680115882584</v>
      </c>
      <c r="E137" s="554"/>
      <c r="F137" s="544">
        <v>0.33</v>
      </c>
      <c r="G137" s="32">
        <v>8</v>
      </c>
      <c r="H137" s="544">
        <v>2.64</v>
      </c>
      <c r="I137" s="544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50"/>
      <c r="R137" s="550"/>
      <c r="S137" s="550"/>
      <c r="T137" s="551"/>
      <c r="U137" s="34"/>
      <c r="V137" s="34"/>
      <c r="W137" s="35" t="s">
        <v>68</v>
      </c>
      <c r="X137" s="545">
        <v>0</v>
      </c>
      <c r="Y137" s="54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70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1"/>
      <c r="P138" s="564" t="s">
        <v>70</v>
      </c>
      <c r="Q138" s="565"/>
      <c r="R138" s="565"/>
      <c r="S138" s="565"/>
      <c r="T138" s="565"/>
      <c r="U138" s="565"/>
      <c r="V138" s="566"/>
      <c r="W138" s="37" t="s">
        <v>71</v>
      </c>
      <c r="X138" s="547">
        <f>IFERROR(X136/H136,"0")+IFERROR(X137/H137,"0")</f>
        <v>0</v>
      </c>
      <c r="Y138" s="547">
        <f>IFERROR(Y136/H136,"0")+IFERROR(Y137/H137,"0")</f>
        <v>0</v>
      </c>
      <c r="Z138" s="547">
        <f>IFERROR(IF(Z136="",0,Z136),"0")+IFERROR(IF(Z137="",0,Z137),"0")</f>
        <v>0</v>
      </c>
      <c r="AA138" s="548"/>
      <c r="AB138" s="548"/>
      <c r="AC138" s="548"/>
    </row>
    <row r="139" spans="1:68" x14ac:dyDescent="0.2">
      <c r="A139" s="559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71"/>
      <c r="P139" s="564" t="s">
        <v>70</v>
      </c>
      <c r="Q139" s="565"/>
      <c r="R139" s="565"/>
      <c r="S139" s="565"/>
      <c r="T139" s="565"/>
      <c r="U139" s="565"/>
      <c r="V139" s="566"/>
      <c r="W139" s="37" t="s">
        <v>68</v>
      </c>
      <c r="X139" s="547">
        <f>IFERROR(SUM(X136:X137),"0")</f>
        <v>0</v>
      </c>
      <c r="Y139" s="547">
        <f>IFERROR(SUM(Y136:Y137),"0")</f>
        <v>0</v>
      </c>
      <c r="Z139" s="37"/>
      <c r="AA139" s="548"/>
      <c r="AB139" s="548"/>
      <c r="AC139" s="548"/>
    </row>
    <row r="140" spans="1:68" ht="16.5" customHeight="1" x14ac:dyDescent="0.25">
      <c r="A140" s="599" t="s">
        <v>100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0"/>
      <c r="AB140" s="540"/>
      <c r="AC140" s="540"/>
    </row>
    <row r="141" spans="1:68" ht="14.25" customHeight="1" x14ac:dyDescent="0.25">
      <c r="A141" s="558" t="s">
        <v>102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1"/>
      <c r="AB141" s="541"/>
      <c r="AC141" s="541"/>
    </row>
    <row r="142" spans="1:68" ht="27" customHeight="1" x14ac:dyDescent="0.25">
      <c r="A142" s="54" t="s">
        <v>233</v>
      </c>
      <c r="B142" s="54" t="s">
        <v>234</v>
      </c>
      <c r="C142" s="31">
        <v>4301011705</v>
      </c>
      <c r="D142" s="553">
        <v>4607091384604</v>
      </c>
      <c r="E142" s="554"/>
      <c r="F142" s="544">
        <v>0.4</v>
      </c>
      <c r="G142" s="32">
        <v>10</v>
      </c>
      <c r="H142" s="544">
        <v>4</v>
      </c>
      <c r="I142" s="544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236</v>
      </c>
      <c r="B143" s="54" t="s">
        <v>237</v>
      </c>
      <c r="C143" s="31">
        <v>4301012179</v>
      </c>
      <c r="D143" s="553">
        <v>4680115886810</v>
      </c>
      <c r="E143" s="554"/>
      <c r="F143" s="544">
        <v>0.3</v>
      </c>
      <c r="G143" s="32">
        <v>10</v>
      </c>
      <c r="H143" s="544">
        <v>3</v>
      </c>
      <c r="I143" s="544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41" t="s">
        <v>238</v>
      </c>
      <c r="Q143" s="550"/>
      <c r="R143" s="550"/>
      <c r="S143" s="550"/>
      <c r="T143" s="551"/>
      <c r="U143" s="34"/>
      <c r="V143" s="34"/>
      <c r="W143" s="35" t="s">
        <v>68</v>
      </c>
      <c r="X143" s="545">
        <v>0</v>
      </c>
      <c r="Y143" s="54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0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1"/>
      <c r="P144" s="564" t="s">
        <v>70</v>
      </c>
      <c r="Q144" s="565"/>
      <c r="R144" s="565"/>
      <c r="S144" s="565"/>
      <c r="T144" s="565"/>
      <c r="U144" s="565"/>
      <c r="V144" s="566"/>
      <c r="W144" s="37" t="s">
        <v>71</v>
      </c>
      <c r="X144" s="547">
        <f>IFERROR(X142/H142,"0")+IFERROR(X143/H143,"0")</f>
        <v>0</v>
      </c>
      <c r="Y144" s="547">
        <f>IFERROR(Y142/H142,"0")+IFERROR(Y143/H143,"0")</f>
        <v>0</v>
      </c>
      <c r="Z144" s="547">
        <f>IFERROR(IF(Z142="",0,Z142),"0")+IFERROR(IF(Z143="",0,Z143),"0")</f>
        <v>0</v>
      </c>
      <c r="AA144" s="548"/>
      <c r="AB144" s="548"/>
      <c r="AC144" s="548"/>
    </row>
    <row r="145" spans="1:68" x14ac:dyDescent="0.2">
      <c r="A145" s="559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71"/>
      <c r="P145" s="564" t="s">
        <v>70</v>
      </c>
      <c r="Q145" s="565"/>
      <c r="R145" s="565"/>
      <c r="S145" s="565"/>
      <c r="T145" s="565"/>
      <c r="U145" s="565"/>
      <c r="V145" s="566"/>
      <c r="W145" s="37" t="s">
        <v>68</v>
      </c>
      <c r="X145" s="547">
        <f>IFERROR(SUM(X142:X143),"0")</f>
        <v>0</v>
      </c>
      <c r="Y145" s="547">
        <f>IFERROR(SUM(Y142:Y143),"0")</f>
        <v>0</v>
      </c>
      <c r="Z145" s="37"/>
      <c r="AA145" s="548"/>
      <c r="AB145" s="548"/>
      <c r="AC145" s="548"/>
    </row>
    <row r="146" spans="1:68" ht="14.25" customHeight="1" x14ac:dyDescent="0.25">
      <c r="A146" s="558" t="s">
        <v>63</v>
      </c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  <c r="T146" s="559"/>
      <c r="U146" s="559"/>
      <c r="V146" s="559"/>
      <c r="W146" s="559"/>
      <c r="X146" s="559"/>
      <c r="Y146" s="559"/>
      <c r="Z146" s="559"/>
      <c r="AA146" s="541"/>
      <c r="AB146" s="541"/>
      <c r="AC146" s="541"/>
    </row>
    <row r="147" spans="1:68" ht="16.5" customHeight="1" x14ac:dyDescent="0.25">
      <c r="A147" s="54" t="s">
        <v>240</v>
      </c>
      <c r="B147" s="54" t="s">
        <v>241</v>
      </c>
      <c r="C147" s="31">
        <v>4301030895</v>
      </c>
      <c r="D147" s="553">
        <v>4607091387667</v>
      </c>
      <c r="E147" s="554"/>
      <c r="F147" s="544">
        <v>0.9</v>
      </c>
      <c r="G147" s="32">
        <v>10</v>
      </c>
      <c r="H147" s="544">
        <v>9</v>
      </c>
      <c r="I147" s="544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243</v>
      </c>
      <c r="B148" s="54" t="s">
        <v>244</v>
      </c>
      <c r="C148" s="31">
        <v>4301030961</v>
      </c>
      <c r="D148" s="553">
        <v>4607091387636</v>
      </c>
      <c r="E148" s="554"/>
      <c r="F148" s="544">
        <v>0.7</v>
      </c>
      <c r="G148" s="32">
        <v>6</v>
      </c>
      <c r="H148" s="544">
        <v>4.2</v>
      </c>
      <c r="I148" s="544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246</v>
      </c>
      <c r="B149" s="54" t="s">
        <v>247</v>
      </c>
      <c r="C149" s="31">
        <v>4301030963</v>
      </c>
      <c r="D149" s="553">
        <v>4607091382426</v>
      </c>
      <c r="E149" s="554"/>
      <c r="F149" s="544">
        <v>0.9</v>
      </c>
      <c r="G149" s="32">
        <v>10</v>
      </c>
      <c r="H149" s="544">
        <v>9</v>
      </c>
      <c r="I149" s="544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68</v>
      </c>
      <c r="X149" s="545">
        <v>0</v>
      </c>
      <c r="Y149" s="546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0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1"/>
      <c r="P150" s="564" t="s">
        <v>70</v>
      </c>
      <c r="Q150" s="565"/>
      <c r="R150" s="565"/>
      <c r="S150" s="565"/>
      <c r="T150" s="565"/>
      <c r="U150" s="565"/>
      <c r="V150" s="566"/>
      <c r="W150" s="37" t="s">
        <v>71</v>
      </c>
      <c r="X150" s="547">
        <f>IFERROR(X147/H147,"0")+IFERROR(X148/H148,"0")+IFERROR(X149/H149,"0")</f>
        <v>0</v>
      </c>
      <c r="Y150" s="547">
        <f>IFERROR(Y147/H147,"0")+IFERROR(Y148/H148,"0")+IFERROR(Y149/H149,"0")</f>
        <v>0</v>
      </c>
      <c r="Z150" s="547">
        <f>IFERROR(IF(Z147="",0,Z147),"0")+IFERROR(IF(Z148="",0,Z148),"0")+IFERROR(IF(Z149="",0,Z149),"0")</f>
        <v>0</v>
      </c>
      <c r="AA150" s="548"/>
      <c r="AB150" s="548"/>
      <c r="AC150" s="548"/>
    </row>
    <row r="151" spans="1:68" x14ac:dyDescent="0.2">
      <c r="A151" s="559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71"/>
      <c r="P151" s="564" t="s">
        <v>70</v>
      </c>
      <c r="Q151" s="565"/>
      <c r="R151" s="565"/>
      <c r="S151" s="565"/>
      <c r="T151" s="565"/>
      <c r="U151" s="565"/>
      <c r="V151" s="566"/>
      <c r="W151" s="37" t="s">
        <v>68</v>
      </c>
      <c r="X151" s="547">
        <f>IFERROR(SUM(X147:X149),"0")</f>
        <v>0</v>
      </c>
      <c r="Y151" s="547">
        <f>IFERROR(SUM(Y147:Y149),"0")</f>
        <v>0</v>
      </c>
      <c r="Z151" s="37"/>
      <c r="AA151" s="548"/>
      <c r="AB151" s="548"/>
      <c r="AC151" s="548"/>
    </row>
    <row r="152" spans="1:68" ht="27.75" customHeight="1" x14ac:dyDescent="0.2">
      <c r="A152" s="606" t="s">
        <v>249</v>
      </c>
      <c r="B152" s="607"/>
      <c r="C152" s="607"/>
      <c r="D152" s="607"/>
      <c r="E152" s="607"/>
      <c r="F152" s="607"/>
      <c r="G152" s="607"/>
      <c r="H152" s="607"/>
      <c r="I152" s="607"/>
      <c r="J152" s="607"/>
      <c r="K152" s="607"/>
      <c r="L152" s="607"/>
      <c r="M152" s="607"/>
      <c r="N152" s="607"/>
      <c r="O152" s="607"/>
      <c r="P152" s="607"/>
      <c r="Q152" s="607"/>
      <c r="R152" s="607"/>
      <c r="S152" s="607"/>
      <c r="T152" s="607"/>
      <c r="U152" s="607"/>
      <c r="V152" s="607"/>
      <c r="W152" s="607"/>
      <c r="X152" s="607"/>
      <c r="Y152" s="607"/>
      <c r="Z152" s="607"/>
      <c r="AA152" s="48"/>
      <c r="AB152" s="48"/>
      <c r="AC152" s="48"/>
    </row>
    <row r="153" spans="1:68" ht="16.5" customHeight="1" x14ac:dyDescent="0.25">
      <c r="A153" s="599" t="s">
        <v>250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0"/>
      <c r="AB153" s="540"/>
      <c r="AC153" s="540"/>
    </row>
    <row r="154" spans="1:68" ht="14.25" customHeight="1" x14ac:dyDescent="0.25">
      <c r="A154" s="558" t="s">
        <v>134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1"/>
      <c r="AB154" s="541"/>
      <c r="AC154" s="541"/>
    </row>
    <row r="155" spans="1:68" ht="27" customHeight="1" x14ac:dyDescent="0.25">
      <c r="A155" s="54" t="s">
        <v>251</v>
      </c>
      <c r="B155" s="54" t="s">
        <v>252</v>
      </c>
      <c r="C155" s="31">
        <v>4301020323</v>
      </c>
      <c r="D155" s="553">
        <v>4680115886223</v>
      </c>
      <c r="E155" s="554"/>
      <c r="F155" s="544">
        <v>0.33</v>
      </c>
      <c r="G155" s="32">
        <v>6</v>
      </c>
      <c r="H155" s="544">
        <v>1.98</v>
      </c>
      <c r="I155" s="544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0"/>
      <c r="R155" s="550"/>
      <c r="S155" s="550"/>
      <c r="T155" s="551"/>
      <c r="U155" s="34"/>
      <c r="V155" s="34"/>
      <c r="W155" s="35" t="s">
        <v>68</v>
      </c>
      <c r="X155" s="545">
        <v>0</v>
      </c>
      <c r="Y155" s="546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0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1"/>
      <c r="P156" s="564" t="s">
        <v>70</v>
      </c>
      <c r="Q156" s="565"/>
      <c r="R156" s="565"/>
      <c r="S156" s="565"/>
      <c r="T156" s="565"/>
      <c r="U156" s="565"/>
      <c r="V156" s="566"/>
      <c r="W156" s="37" t="s">
        <v>71</v>
      </c>
      <c r="X156" s="547">
        <f>IFERROR(X155/H155,"0")</f>
        <v>0</v>
      </c>
      <c r="Y156" s="547">
        <f>IFERROR(Y155/H155,"0")</f>
        <v>0</v>
      </c>
      <c r="Z156" s="547">
        <f>IFERROR(IF(Z155="",0,Z155),"0")</f>
        <v>0</v>
      </c>
      <c r="AA156" s="548"/>
      <c r="AB156" s="548"/>
      <c r="AC156" s="548"/>
    </row>
    <row r="157" spans="1:68" x14ac:dyDescent="0.2">
      <c r="A157" s="559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71"/>
      <c r="P157" s="564" t="s">
        <v>70</v>
      </c>
      <c r="Q157" s="565"/>
      <c r="R157" s="565"/>
      <c r="S157" s="565"/>
      <c r="T157" s="565"/>
      <c r="U157" s="565"/>
      <c r="V157" s="566"/>
      <c r="W157" s="37" t="s">
        <v>68</v>
      </c>
      <c r="X157" s="547">
        <f>IFERROR(SUM(X155:X155),"0")</f>
        <v>0</v>
      </c>
      <c r="Y157" s="547">
        <f>IFERROR(SUM(Y155:Y155),"0")</f>
        <v>0</v>
      </c>
      <c r="Z157" s="37"/>
      <c r="AA157" s="548"/>
      <c r="AB157" s="548"/>
      <c r="AC157" s="548"/>
    </row>
    <row r="158" spans="1:68" ht="14.25" customHeight="1" x14ac:dyDescent="0.25">
      <c r="A158" s="558" t="s">
        <v>63</v>
      </c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  <c r="T158" s="559"/>
      <c r="U158" s="559"/>
      <c r="V158" s="559"/>
      <c r="W158" s="559"/>
      <c r="X158" s="559"/>
      <c r="Y158" s="559"/>
      <c r="Z158" s="559"/>
      <c r="AA158" s="541"/>
      <c r="AB158" s="541"/>
      <c r="AC158" s="541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3">
        <v>4680115880993</v>
      </c>
      <c r="E159" s="554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0"/>
      <c r="R159" s="550"/>
      <c r="S159" s="550"/>
      <c r="T159" s="551"/>
      <c r="U159" s="34"/>
      <c r="V159" s="34"/>
      <c r="W159" s="35" t="s">
        <v>68</v>
      </c>
      <c r="X159" s="545">
        <v>0</v>
      </c>
      <c r="Y159" s="546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3">
        <v>4680115881761</v>
      </c>
      <c r="E160" s="554"/>
      <c r="F160" s="544">
        <v>0.7</v>
      </c>
      <c r="G160" s="32">
        <v>6</v>
      </c>
      <c r="H160" s="544">
        <v>4.2</v>
      </c>
      <c r="I160" s="544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5">
        <v>0</v>
      </c>
      <c r="Y160" s="546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3">
        <v>4680115881563</v>
      </c>
      <c r="E161" s="554"/>
      <c r="F161" s="544">
        <v>0.7</v>
      </c>
      <c r="G161" s="32">
        <v>6</v>
      </c>
      <c r="H161" s="544">
        <v>4.2</v>
      </c>
      <c r="I161" s="544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0"/>
      <c r="R161" s="550"/>
      <c r="S161" s="550"/>
      <c r="T161" s="551"/>
      <c r="U161" s="34"/>
      <c r="V161" s="34"/>
      <c r="W161" s="35" t="s">
        <v>68</v>
      </c>
      <c r="X161" s="545">
        <v>0</v>
      </c>
      <c r="Y161" s="546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3">
        <v>4680115880986</v>
      </c>
      <c r="E162" s="554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0"/>
      <c r="R162" s="550"/>
      <c r="S162" s="550"/>
      <c r="T162" s="551"/>
      <c r="U162" s="34"/>
      <c r="V162" s="34"/>
      <c r="W162" s="35" t="s">
        <v>68</v>
      </c>
      <c r="X162" s="545">
        <v>0</v>
      </c>
      <c r="Y162" s="546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3">
        <v>4680115881785</v>
      </c>
      <c r="E163" s="554"/>
      <c r="F163" s="544">
        <v>0.35</v>
      </c>
      <c r="G163" s="32">
        <v>6</v>
      </c>
      <c r="H163" s="544">
        <v>2.1</v>
      </c>
      <c r="I163" s="544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0"/>
      <c r="R163" s="550"/>
      <c r="S163" s="550"/>
      <c r="T163" s="551"/>
      <c r="U163" s="34"/>
      <c r="V163" s="34"/>
      <c r="W163" s="35" t="s">
        <v>68</v>
      </c>
      <c r="X163" s="545">
        <v>0</v>
      </c>
      <c r="Y163" s="546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267</v>
      </c>
      <c r="B164" s="54" t="s">
        <v>268</v>
      </c>
      <c r="C164" s="31">
        <v>4301031399</v>
      </c>
      <c r="D164" s="553">
        <v>4680115886537</v>
      </c>
      <c r="E164" s="554"/>
      <c r="F164" s="544">
        <v>0.3</v>
      </c>
      <c r="G164" s="32">
        <v>6</v>
      </c>
      <c r="H164" s="544">
        <v>1.8</v>
      </c>
      <c r="I164" s="544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0"/>
      <c r="R164" s="550"/>
      <c r="S164" s="550"/>
      <c r="T164" s="551"/>
      <c r="U164" s="34"/>
      <c r="V164" s="34"/>
      <c r="W164" s="35" t="s">
        <v>68</v>
      </c>
      <c r="X164" s="545">
        <v>0</v>
      </c>
      <c r="Y164" s="546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3">
        <v>4680115881679</v>
      </c>
      <c r="E165" s="554"/>
      <c r="F165" s="544">
        <v>0.35</v>
      </c>
      <c r="G165" s="32">
        <v>6</v>
      </c>
      <c r="H165" s="544">
        <v>2.1</v>
      </c>
      <c r="I165" s="544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5">
        <v>0</v>
      </c>
      <c r="Y165" s="546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272</v>
      </c>
      <c r="B166" s="54" t="s">
        <v>273</v>
      </c>
      <c r="C166" s="31">
        <v>4301031158</v>
      </c>
      <c r="D166" s="553">
        <v>4680115880191</v>
      </c>
      <c r="E166" s="554"/>
      <c r="F166" s="544">
        <v>0.4</v>
      </c>
      <c r="G166" s="32">
        <v>6</v>
      </c>
      <c r="H166" s="544">
        <v>2.4</v>
      </c>
      <c r="I166" s="544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0"/>
      <c r="R166" s="550"/>
      <c r="S166" s="550"/>
      <c r="T166" s="551"/>
      <c r="U166" s="34"/>
      <c r="V166" s="34"/>
      <c r="W166" s="35" t="s">
        <v>68</v>
      </c>
      <c r="X166" s="545">
        <v>0</v>
      </c>
      <c r="Y166" s="546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4301031245</v>
      </c>
      <c r="D167" s="553">
        <v>4680115883963</v>
      </c>
      <c r="E167" s="554"/>
      <c r="F167" s="544">
        <v>0.28000000000000003</v>
      </c>
      <c r="G167" s="32">
        <v>6</v>
      </c>
      <c r="H167" s="544">
        <v>1.68</v>
      </c>
      <c r="I167" s="544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0"/>
      <c r="R167" s="550"/>
      <c r="S167" s="550"/>
      <c r="T167" s="551"/>
      <c r="U167" s="34"/>
      <c r="V167" s="34"/>
      <c r="W167" s="35" t="s">
        <v>68</v>
      </c>
      <c r="X167" s="545">
        <v>0</v>
      </c>
      <c r="Y167" s="546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0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1"/>
      <c r="P168" s="564" t="s">
        <v>70</v>
      </c>
      <c r="Q168" s="565"/>
      <c r="R168" s="565"/>
      <c r="S168" s="565"/>
      <c r="T168" s="565"/>
      <c r="U168" s="565"/>
      <c r="V168" s="566"/>
      <c r="W168" s="37" t="s">
        <v>71</v>
      </c>
      <c r="X168" s="547">
        <f>IFERROR(X159/H159,"0")+IFERROR(X160/H160,"0")+IFERROR(X161/H161,"0")+IFERROR(X162/H162,"0")+IFERROR(X163/H163,"0")+IFERROR(X164/H164,"0")+IFERROR(X165/H165,"0")+IFERROR(X166/H166,"0")+IFERROR(X167/H167,"0")</f>
        <v>0</v>
      </c>
      <c r="Y168" s="547">
        <f>IFERROR(Y159/H159,"0")+IFERROR(Y160/H160,"0")+IFERROR(Y161/H161,"0")+IFERROR(Y162/H162,"0")+IFERROR(Y163/H163,"0")+IFERROR(Y164/H164,"0")+IFERROR(Y165/H165,"0")+IFERROR(Y166/H166,"0")+IFERROR(Y167/H167,"0")</f>
        <v>0</v>
      </c>
      <c r="Z168" s="547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8"/>
      <c r="AB168" s="548"/>
      <c r="AC168" s="548"/>
    </row>
    <row r="169" spans="1:68" x14ac:dyDescent="0.2">
      <c r="A169" s="559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71"/>
      <c r="P169" s="564" t="s">
        <v>70</v>
      </c>
      <c r="Q169" s="565"/>
      <c r="R169" s="565"/>
      <c r="S169" s="565"/>
      <c r="T169" s="565"/>
      <c r="U169" s="565"/>
      <c r="V169" s="566"/>
      <c r="W169" s="37" t="s">
        <v>68</v>
      </c>
      <c r="X169" s="547">
        <f>IFERROR(SUM(X159:X167),"0")</f>
        <v>0</v>
      </c>
      <c r="Y169" s="547">
        <f>IFERROR(SUM(Y159:Y167),"0")</f>
        <v>0</v>
      </c>
      <c r="Z169" s="37"/>
      <c r="AA169" s="548"/>
      <c r="AB169" s="548"/>
      <c r="AC169" s="548"/>
    </row>
    <row r="170" spans="1:68" ht="14.25" customHeight="1" x14ac:dyDescent="0.25">
      <c r="A170" s="558" t="s">
        <v>94</v>
      </c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  <c r="T170" s="559"/>
      <c r="U170" s="559"/>
      <c r="V170" s="559"/>
      <c r="W170" s="559"/>
      <c r="X170" s="559"/>
      <c r="Y170" s="559"/>
      <c r="Z170" s="559"/>
      <c r="AA170" s="541"/>
      <c r="AB170" s="541"/>
      <c r="AC170" s="541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3">
        <v>4680115886780</v>
      </c>
      <c r="E171" s="554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3">
        <v>4680115886742</v>
      </c>
      <c r="E172" s="554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3">
        <v>4680115886766</v>
      </c>
      <c r="E173" s="554"/>
      <c r="F173" s="544">
        <v>7.0000000000000007E-2</v>
      </c>
      <c r="G173" s="32">
        <v>18</v>
      </c>
      <c r="H173" s="544">
        <v>1.26</v>
      </c>
      <c r="I173" s="544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0"/>
      <c r="R173" s="550"/>
      <c r="S173" s="550"/>
      <c r="T173" s="551"/>
      <c r="U173" s="34"/>
      <c r="V173" s="34"/>
      <c r="W173" s="35" t="s">
        <v>68</v>
      </c>
      <c r="X173" s="545">
        <v>0</v>
      </c>
      <c r="Y173" s="546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0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1"/>
      <c r="P174" s="564" t="s">
        <v>70</v>
      </c>
      <c r="Q174" s="565"/>
      <c r="R174" s="565"/>
      <c r="S174" s="565"/>
      <c r="T174" s="565"/>
      <c r="U174" s="565"/>
      <c r="V174" s="566"/>
      <c r="W174" s="37" t="s">
        <v>71</v>
      </c>
      <c r="X174" s="547">
        <f>IFERROR(X171/H171,"0")+IFERROR(X172/H172,"0")+IFERROR(X173/H173,"0")</f>
        <v>0</v>
      </c>
      <c r="Y174" s="547">
        <f>IFERROR(Y171/H171,"0")+IFERROR(Y172/H172,"0")+IFERROR(Y173/H173,"0")</f>
        <v>0</v>
      </c>
      <c r="Z174" s="547">
        <f>IFERROR(IF(Z171="",0,Z171),"0")+IFERROR(IF(Z172="",0,Z172),"0")+IFERROR(IF(Z173="",0,Z173),"0")</f>
        <v>0</v>
      </c>
      <c r="AA174" s="548"/>
      <c r="AB174" s="548"/>
      <c r="AC174" s="548"/>
    </row>
    <row r="175" spans="1:68" x14ac:dyDescent="0.2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71"/>
      <c r="P175" s="564" t="s">
        <v>70</v>
      </c>
      <c r="Q175" s="565"/>
      <c r="R175" s="565"/>
      <c r="S175" s="565"/>
      <c r="T175" s="565"/>
      <c r="U175" s="565"/>
      <c r="V175" s="566"/>
      <c r="W175" s="37" t="s">
        <v>68</v>
      </c>
      <c r="X175" s="547">
        <f>IFERROR(SUM(X171:X173),"0")</f>
        <v>0</v>
      </c>
      <c r="Y175" s="547">
        <f>IFERROR(SUM(Y171:Y173),"0")</f>
        <v>0</v>
      </c>
      <c r="Z175" s="37"/>
      <c r="AA175" s="548"/>
      <c r="AB175" s="548"/>
      <c r="AC175" s="548"/>
    </row>
    <row r="176" spans="1:68" ht="14.25" customHeight="1" x14ac:dyDescent="0.25">
      <c r="A176" s="558" t="s">
        <v>287</v>
      </c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  <c r="T176" s="559"/>
      <c r="U176" s="559"/>
      <c r="V176" s="559"/>
      <c r="W176" s="559"/>
      <c r="X176" s="559"/>
      <c r="Y176" s="559"/>
      <c r="Z176" s="559"/>
      <c r="AA176" s="541"/>
      <c r="AB176" s="541"/>
      <c r="AC176" s="541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3">
        <v>4680115886797</v>
      </c>
      <c r="E177" s="554"/>
      <c r="F177" s="544">
        <v>7.0000000000000007E-2</v>
      </c>
      <c r="G177" s="32">
        <v>18</v>
      </c>
      <c r="H177" s="544">
        <v>1.26</v>
      </c>
      <c r="I177" s="544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68</v>
      </c>
      <c r="X177" s="545">
        <v>0</v>
      </c>
      <c r="Y177" s="54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0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1"/>
      <c r="P178" s="564" t="s">
        <v>70</v>
      </c>
      <c r="Q178" s="565"/>
      <c r="R178" s="565"/>
      <c r="S178" s="565"/>
      <c r="T178" s="565"/>
      <c r="U178" s="565"/>
      <c r="V178" s="566"/>
      <c r="W178" s="37" t="s">
        <v>71</v>
      </c>
      <c r="X178" s="547">
        <f>IFERROR(X177/H177,"0")</f>
        <v>0</v>
      </c>
      <c r="Y178" s="547">
        <f>IFERROR(Y177/H177,"0")</f>
        <v>0</v>
      </c>
      <c r="Z178" s="547">
        <f>IFERROR(IF(Z177="",0,Z177),"0")</f>
        <v>0</v>
      </c>
      <c r="AA178" s="548"/>
      <c r="AB178" s="548"/>
      <c r="AC178" s="548"/>
    </row>
    <row r="179" spans="1:68" x14ac:dyDescent="0.2">
      <c r="A179" s="559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71"/>
      <c r="P179" s="564" t="s">
        <v>70</v>
      </c>
      <c r="Q179" s="565"/>
      <c r="R179" s="565"/>
      <c r="S179" s="565"/>
      <c r="T179" s="565"/>
      <c r="U179" s="565"/>
      <c r="V179" s="566"/>
      <c r="W179" s="37" t="s">
        <v>68</v>
      </c>
      <c r="X179" s="547">
        <f>IFERROR(SUM(X177:X177),"0")</f>
        <v>0</v>
      </c>
      <c r="Y179" s="547">
        <f>IFERROR(SUM(Y177:Y177),"0")</f>
        <v>0</v>
      </c>
      <c r="Z179" s="37"/>
      <c r="AA179" s="548"/>
      <c r="AB179" s="548"/>
      <c r="AC179" s="548"/>
    </row>
    <row r="180" spans="1:68" ht="16.5" customHeight="1" x14ac:dyDescent="0.25">
      <c r="A180" s="599" t="s">
        <v>290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0"/>
      <c r="AB180" s="540"/>
      <c r="AC180" s="540"/>
    </row>
    <row r="181" spans="1:68" ht="14.25" customHeight="1" x14ac:dyDescent="0.25">
      <c r="A181" s="558" t="s">
        <v>102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1"/>
      <c r="AB181" s="541"/>
      <c r="AC181" s="541"/>
    </row>
    <row r="182" spans="1:68" ht="16.5" customHeight="1" x14ac:dyDescent="0.25">
      <c r="A182" s="54" t="s">
        <v>291</v>
      </c>
      <c r="B182" s="54" t="s">
        <v>292</v>
      </c>
      <c r="C182" s="31">
        <v>4301011450</v>
      </c>
      <c r="D182" s="553">
        <v>4680115881402</v>
      </c>
      <c r="E182" s="554"/>
      <c r="F182" s="544">
        <v>1.35</v>
      </c>
      <c r="G182" s="32">
        <v>8</v>
      </c>
      <c r="H182" s="544">
        <v>10.8</v>
      </c>
      <c r="I182" s="544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0"/>
      <c r="R182" s="550"/>
      <c r="S182" s="550"/>
      <c r="T182" s="551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294</v>
      </c>
      <c r="B183" s="54" t="s">
        <v>295</v>
      </c>
      <c r="C183" s="31">
        <v>4301011768</v>
      </c>
      <c r="D183" s="553">
        <v>4680115881396</v>
      </c>
      <c r="E183" s="554"/>
      <c r="F183" s="544">
        <v>0.45</v>
      </c>
      <c r="G183" s="32">
        <v>6</v>
      </c>
      <c r="H183" s="544">
        <v>2.7</v>
      </c>
      <c r="I183" s="544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0"/>
      <c r="R183" s="550"/>
      <c r="S183" s="550"/>
      <c r="T183" s="551"/>
      <c r="U183" s="34"/>
      <c r="V183" s="34"/>
      <c r="W183" s="35" t="s">
        <v>68</v>
      </c>
      <c r="X183" s="545">
        <v>0</v>
      </c>
      <c r="Y183" s="54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0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1"/>
      <c r="P184" s="564" t="s">
        <v>70</v>
      </c>
      <c r="Q184" s="565"/>
      <c r="R184" s="565"/>
      <c r="S184" s="565"/>
      <c r="T184" s="565"/>
      <c r="U184" s="565"/>
      <c r="V184" s="566"/>
      <c r="W184" s="37" t="s">
        <v>71</v>
      </c>
      <c r="X184" s="547">
        <f>IFERROR(X182/H182,"0")+IFERROR(X183/H183,"0")</f>
        <v>0</v>
      </c>
      <c r="Y184" s="547">
        <f>IFERROR(Y182/H182,"0")+IFERROR(Y183/H183,"0")</f>
        <v>0</v>
      </c>
      <c r="Z184" s="547">
        <f>IFERROR(IF(Z182="",0,Z182),"0")+IFERROR(IF(Z183="",0,Z183),"0")</f>
        <v>0</v>
      </c>
      <c r="AA184" s="548"/>
      <c r="AB184" s="548"/>
      <c r="AC184" s="548"/>
    </row>
    <row r="185" spans="1:68" x14ac:dyDescent="0.2">
      <c r="A185" s="559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71"/>
      <c r="P185" s="564" t="s">
        <v>70</v>
      </c>
      <c r="Q185" s="565"/>
      <c r="R185" s="565"/>
      <c r="S185" s="565"/>
      <c r="T185" s="565"/>
      <c r="U185" s="565"/>
      <c r="V185" s="566"/>
      <c r="W185" s="37" t="s">
        <v>68</v>
      </c>
      <c r="X185" s="547">
        <f>IFERROR(SUM(X182:X183),"0")</f>
        <v>0</v>
      </c>
      <c r="Y185" s="547">
        <f>IFERROR(SUM(Y182:Y183),"0")</f>
        <v>0</v>
      </c>
      <c r="Z185" s="37"/>
      <c r="AA185" s="548"/>
      <c r="AB185" s="548"/>
      <c r="AC185" s="548"/>
    </row>
    <row r="186" spans="1:68" ht="14.25" customHeight="1" x14ac:dyDescent="0.25">
      <c r="A186" s="558" t="s">
        <v>134</v>
      </c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  <c r="T186" s="559"/>
      <c r="U186" s="559"/>
      <c r="V186" s="559"/>
      <c r="W186" s="559"/>
      <c r="X186" s="559"/>
      <c r="Y186" s="559"/>
      <c r="Z186" s="559"/>
      <c r="AA186" s="541"/>
      <c r="AB186" s="541"/>
      <c r="AC186" s="541"/>
    </row>
    <row r="187" spans="1:68" ht="16.5" customHeight="1" x14ac:dyDescent="0.25">
      <c r="A187" s="54" t="s">
        <v>296</v>
      </c>
      <c r="B187" s="54" t="s">
        <v>297</v>
      </c>
      <c r="C187" s="31">
        <v>4301020261</v>
      </c>
      <c r="D187" s="553">
        <v>4680115882935</v>
      </c>
      <c r="E187" s="554"/>
      <c r="F187" s="544">
        <v>1.35</v>
      </c>
      <c r="G187" s="32">
        <v>8</v>
      </c>
      <c r="H187" s="544">
        <v>10.8</v>
      </c>
      <c r="I187" s="54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0"/>
      <c r="R187" s="550"/>
      <c r="S187" s="550"/>
      <c r="T187" s="551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299</v>
      </c>
      <c r="B188" s="54" t="s">
        <v>300</v>
      </c>
      <c r="C188" s="31">
        <v>4301020220</v>
      </c>
      <c r="D188" s="553">
        <v>4680115880764</v>
      </c>
      <c r="E188" s="554"/>
      <c r="F188" s="544">
        <v>0.35</v>
      </c>
      <c r="G188" s="32">
        <v>6</v>
      </c>
      <c r="H188" s="544">
        <v>2.1</v>
      </c>
      <c r="I188" s="544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7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0"/>
      <c r="R188" s="550"/>
      <c r="S188" s="550"/>
      <c r="T188" s="551"/>
      <c r="U188" s="34"/>
      <c r="V188" s="34"/>
      <c r="W188" s="35" t="s">
        <v>68</v>
      </c>
      <c r="X188" s="545">
        <v>0</v>
      </c>
      <c r="Y188" s="54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0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1"/>
      <c r="P189" s="564" t="s">
        <v>70</v>
      </c>
      <c r="Q189" s="565"/>
      <c r="R189" s="565"/>
      <c r="S189" s="565"/>
      <c r="T189" s="565"/>
      <c r="U189" s="565"/>
      <c r="V189" s="566"/>
      <c r="W189" s="37" t="s">
        <v>71</v>
      </c>
      <c r="X189" s="547">
        <f>IFERROR(X187/H187,"0")+IFERROR(X188/H188,"0")</f>
        <v>0</v>
      </c>
      <c r="Y189" s="547">
        <f>IFERROR(Y187/H187,"0")+IFERROR(Y188/H188,"0")</f>
        <v>0</v>
      </c>
      <c r="Z189" s="547">
        <f>IFERROR(IF(Z187="",0,Z187),"0")+IFERROR(IF(Z188="",0,Z188),"0")</f>
        <v>0</v>
      </c>
      <c r="AA189" s="548"/>
      <c r="AB189" s="548"/>
      <c r="AC189" s="548"/>
    </row>
    <row r="190" spans="1:68" x14ac:dyDescent="0.2">
      <c r="A190" s="559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71"/>
      <c r="P190" s="564" t="s">
        <v>70</v>
      </c>
      <c r="Q190" s="565"/>
      <c r="R190" s="565"/>
      <c r="S190" s="565"/>
      <c r="T190" s="565"/>
      <c r="U190" s="565"/>
      <c r="V190" s="566"/>
      <c r="W190" s="37" t="s">
        <v>68</v>
      </c>
      <c r="X190" s="547">
        <f>IFERROR(SUM(X187:X188),"0")</f>
        <v>0</v>
      </c>
      <c r="Y190" s="547">
        <f>IFERROR(SUM(Y187:Y188),"0")</f>
        <v>0</v>
      </c>
      <c r="Z190" s="37"/>
      <c r="AA190" s="548"/>
      <c r="AB190" s="548"/>
      <c r="AC190" s="548"/>
    </row>
    <row r="191" spans="1:68" ht="14.25" customHeight="1" x14ac:dyDescent="0.25">
      <c r="A191" s="558" t="s">
        <v>63</v>
      </c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  <c r="T191" s="559"/>
      <c r="U191" s="559"/>
      <c r="V191" s="559"/>
      <c r="W191" s="559"/>
      <c r="X191" s="559"/>
      <c r="Y191" s="559"/>
      <c r="Z191" s="559"/>
      <c r="AA191" s="541"/>
      <c r="AB191" s="541"/>
      <c r="AC191" s="541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3">
        <v>4680115882683</v>
      </c>
      <c r="E192" s="554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5">
        <v>0</v>
      </c>
      <c r="Y192" s="546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3">
        <v>4680115882690</v>
      </c>
      <c r="E193" s="554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5">
        <v>0</v>
      </c>
      <c r="Y193" s="546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3">
        <v>4680115882669</v>
      </c>
      <c r="E194" s="554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5">
        <v>0</v>
      </c>
      <c r="Y194" s="546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3">
        <v>4680115882676</v>
      </c>
      <c r="E195" s="554"/>
      <c r="F195" s="544">
        <v>0.9</v>
      </c>
      <c r="G195" s="32">
        <v>6</v>
      </c>
      <c r="H195" s="544">
        <v>5.4</v>
      </c>
      <c r="I195" s="544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5">
        <v>0</v>
      </c>
      <c r="Y195" s="546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3">
        <v>4680115884014</v>
      </c>
      <c r="E196" s="554"/>
      <c r="F196" s="544">
        <v>0.3</v>
      </c>
      <c r="G196" s="32">
        <v>6</v>
      </c>
      <c r="H196" s="544">
        <v>1.8</v>
      </c>
      <c r="I196" s="544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5">
        <v>0</v>
      </c>
      <c r="Y196" s="546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3">
        <v>4680115884007</v>
      </c>
      <c r="E197" s="554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5">
        <v>0</v>
      </c>
      <c r="Y197" s="546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3">
        <v>4680115884038</v>
      </c>
      <c r="E198" s="554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5">
        <v>0</v>
      </c>
      <c r="Y198" s="546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3">
        <v>4680115884021</v>
      </c>
      <c r="E199" s="554"/>
      <c r="F199" s="544">
        <v>0.3</v>
      </c>
      <c r="G199" s="32">
        <v>6</v>
      </c>
      <c r="H199" s="544">
        <v>1.8</v>
      </c>
      <c r="I199" s="544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0"/>
      <c r="R199" s="550"/>
      <c r="S199" s="550"/>
      <c r="T199" s="551"/>
      <c r="U199" s="34"/>
      <c r="V199" s="34"/>
      <c r="W199" s="35" t="s">
        <v>68</v>
      </c>
      <c r="X199" s="545">
        <v>0</v>
      </c>
      <c r="Y199" s="546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0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1"/>
      <c r="P200" s="564" t="s">
        <v>70</v>
      </c>
      <c r="Q200" s="565"/>
      <c r="R200" s="565"/>
      <c r="S200" s="565"/>
      <c r="T200" s="565"/>
      <c r="U200" s="565"/>
      <c r="V200" s="566"/>
      <c r="W200" s="37" t="s">
        <v>71</v>
      </c>
      <c r="X200" s="547">
        <f>IFERROR(X192/H192,"0")+IFERROR(X193/H193,"0")+IFERROR(X194/H194,"0")+IFERROR(X195/H195,"0")+IFERROR(X196/H196,"0")+IFERROR(X197/H197,"0")+IFERROR(X198/H198,"0")+IFERROR(X199/H199,"0")</f>
        <v>0</v>
      </c>
      <c r="Y200" s="547">
        <f>IFERROR(Y192/H192,"0")+IFERROR(Y193/H193,"0")+IFERROR(Y194/H194,"0")+IFERROR(Y195/H195,"0")+IFERROR(Y196/H196,"0")+IFERROR(Y197/H197,"0")+IFERROR(Y198/H198,"0")+IFERROR(Y199/H199,"0")</f>
        <v>0</v>
      </c>
      <c r="Z200" s="54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8"/>
      <c r="AB200" s="548"/>
      <c r="AC200" s="548"/>
    </row>
    <row r="201" spans="1:68" x14ac:dyDescent="0.2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71"/>
      <c r="P201" s="564" t="s">
        <v>70</v>
      </c>
      <c r="Q201" s="565"/>
      <c r="R201" s="565"/>
      <c r="S201" s="565"/>
      <c r="T201" s="565"/>
      <c r="U201" s="565"/>
      <c r="V201" s="566"/>
      <c r="W201" s="37" t="s">
        <v>68</v>
      </c>
      <c r="X201" s="547">
        <f>IFERROR(SUM(X192:X199),"0")</f>
        <v>0</v>
      </c>
      <c r="Y201" s="547">
        <f>IFERROR(SUM(Y192:Y199),"0")</f>
        <v>0</v>
      </c>
      <c r="Z201" s="37"/>
      <c r="AA201" s="548"/>
      <c r="AB201" s="548"/>
      <c r="AC201" s="548"/>
    </row>
    <row r="202" spans="1:68" ht="14.25" customHeight="1" x14ac:dyDescent="0.25">
      <c r="A202" s="558" t="s">
        <v>72</v>
      </c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  <c r="T202" s="559"/>
      <c r="U202" s="559"/>
      <c r="V202" s="559"/>
      <c r="W202" s="559"/>
      <c r="X202" s="559"/>
      <c r="Y202" s="559"/>
      <c r="Z202" s="559"/>
      <c r="AA202" s="541"/>
      <c r="AB202" s="541"/>
      <c r="AC202" s="541"/>
    </row>
    <row r="203" spans="1:68" ht="27" customHeight="1" x14ac:dyDescent="0.25">
      <c r="A203" s="54" t="s">
        <v>321</v>
      </c>
      <c r="B203" s="54" t="s">
        <v>322</v>
      </c>
      <c r="C203" s="31">
        <v>4301051408</v>
      </c>
      <c r="D203" s="553">
        <v>4680115881594</v>
      </c>
      <c r="E203" s="554"/>
      <c r="F203" s="544">
        <v>1.35</v>
      </c>
      <c r="G203" s="32">
        <v>6</v>
      </c>
      <c r="H203" s="544">
        <v>8.1</v>
      </c>
      <c r="I203" s="544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0"/>
      <c r="R203" s="550"/>
      <c r="S203" s="550"/>
      <c r="T203" s="551"/>
      <c r="U203" s="34"/>
      <c r="V203" s="34"/>
      <c r="W203" s="35" t="s">
        <v>68</v>
      </c>
      <c r="X203" s="545">
        <v>0</v>
      </c>
      <c r="Y203" s="546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324</v>
      </c>
      <c r="B204" s="54" t="s">
        <v>325</v>
      </c>
      <c r="C204" s="31">
        <v>4301051411</v>
      </c>
      <c r="D204" s="553">
        <v>4680115881617</v>
      </c>
      <c r="E204" s="554"/>
      <c r="F204" s="544">
        <v>1.35</v>
      </c>
      <c r="G204" s="32">
        <v>6</v>
      </c>
      <c r="H204" s="544">
        <v>8.1</v>
      </c>
      <c r="I204" s="544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0"/>
      <c r="R204" s="550"/>
      <c r="S204" s="550"/>
      <c r="T204" s="551"/>
      <c r="U204" s="34"/>
      <c r="V204" s="34"/>
      <c r="W204" s="35" t="s">
        <v>68</v>
      </c>
      <c r="X204" s="545">
        <v>0</v>
      </c>
      <c r="Y204" s="546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3">
        <v>4680115880573</v>
      </c>
      <c r="E205" s="554"/>
      <c r="F205" s="544">
        <v>1.45</v>
      </c>
      <c r="G205" s="32">
        <v>6</v>
      </c>
      <c r="H205" s="544">
        <v>8.6999999999999993</v>
      </c>
      <c r="I205" s="544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5">
        <v>0</v>
      </c>
      <c r="Y205" s="546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3">
        <v>4680115882195</v>
      </c>
      <c r="E206" s="554"/>
      <c r="F206" s="544">
        <v>0.4</v>
      </c>
      <c r="G206" s="32">
        <v>6</v>
      </c>
      <c r="H206" s="544">
        <v>2.4</v>
      </c>
      <c r="I206" s="544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5">
        <v>0</v>
      </c>
      <c r="Y206" s="546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4301051752</v>
      </c>
      <c r="D207" s="553">
        <v>4680115882607</v>
      </c>
      <c r="E207" s="554"/>
      <c r="F207" s="544">
        <v>0.3</v>
      </c>
      <c r="G207" s="32">
        <v>6</v>
      </c>
      <c r="H207" s="544">
        <v>1.8</v>
      </c>
      <c r="I207" s="544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5">
        <v>0</v>
      </c>
      <c r="Y207" s="546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3">
        <v>4680115880092</v>
      </c>
      <c r="E208" s="554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5">
        <v>0</v>
      </c>
      <c r="Y208" s="546">
        <f t="shared" si="21"/>
        <v>0</v>
      </c>
      <c r="Z208" s="36" t="str">
        <f t="shared" si="26"/>
        <v/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337</v>
      </c>
      <c r="B209" s="54" t="s">
        <v>338</v>
      </c>
      <c r="C209" s="31">
        <v>4301051668</v>
      </c>
      <c r="D209" s="553">
        <v>4680115880221</v>
      </c>
      <c r="E209" s="554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0"/>
      <c r="R209" s="550"/>
      <c r="S209" s="550"/>
      <c r="T209" s="551"/>
      <c r="U209" s="34"/>
      <c r="V209" s="34"/>
      <c r="W209" s="35" t="s">
        <v>68</v>
      </c>
      <c r="X209" s="545">
        <v>0</v>
      </c>
      <c r="Y209" s="546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3">
        <v>4680115880504</v>
      </c>
      <c r="E210" s="554"/>
      <c r="F210" s="544">
        <v>0.4</v>
      </c>
      <c r="G210" s="32">
        <v>6</v>
      </c>
      <c r="H210" s="544">
        <v>2.4</v>
      </c>
      <c r="I210" s="544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6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0"/>
      <c r="R210" s="550"/>
      <c r="S210" s="550"/>
      <c r="T210" s="551"/>
      <c r="U210" s="34"/>
      <c r="V210" s="34"/>
      <c r="W210" s="35" t="s">
        <v>68</v>
      </c>
      <c r="X210" s="545">
        <v>0</v>
      </c>
      <c r="Y210" s="546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3">
        <v>4680115882164</v>
      </c>
      <c r="E211" s="554"/>
      <c r="F211" s="544">
        <v>0.4</v>
      </c>
      <c r="G211" s="32">
        <v>6</v>
      </c>
      <c r="H211" s="544">
        <v>2.4</v>
      </c>
      <c r="I211" s="544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0"/>
      <c r="R211" s="550"/>
      <c r="S211" s="550"/>
      <c r="T211" s="551"/>
      <c r="U211" s="34"/>
      <c r="V211" s="34"/>
      <c r="W211" s="35" t="s">
        <v>68</v>
      </c>
      <c r="X211" s="545">
        <v>0</v>
      </c>
      <c r="Y211" s="546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0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1"/>
      <c r="P212" s="564" t="s">
        <v>70</v>
      </c>
      <c r="Q212" s="565"/>
      <c r="R212" s="565"/>
      <c r="S212" s="565"/>
      <c r="T212" s="565"/>
      <c r="U212" s="565"/>
      <c r="V212" s="566"/>
      <c r="W212" s="37" t="s">
        <v>71</v>
      </c>
      <c r="X212" s="547">
        <f>IFERROR(X203/H203,"0")+IFERROR(X204/H204,"0")+IFERROR(X205/H205,"0")+IFERROR(X206/H206,"0")+IFERROR(X207/H207,"0")+IFERROR(X208/H208,"0")+IFERROR(X209/H209,"0")+IFERROR(X210/H210,"0")+IFERROR(X211/H211,"0")</f>
        <v>0</v>
      </c>
      <c r="Y212" s="547">
        <f>IFERROR(Y203/H203,"0")+IFERROR(Y204/H204,"0")+IFERROR(Y205/H205,"0")+IFERROR(Y206/H206,"0")+IFERROR(Y207/H207,"0")+IFERROR(Y208/H208,"0")+IFERROR(Y209/H209,"0")+IFERROR(Y210/H210,"0")+IFERROR(Y211/H211,"0")</f>
        <v>0</v>
      </c>
      <c r="Z212" s="547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48"/>
      <c r="AB212" s="548"/>
      <c r="AC212" s="548"/>
    </row>
    <row r="213" spans="1:68" x14ac:dyDescent="0.2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71"/>
      <c r="P213" s="564" t="s">
        <v>70</v>
      </c>
      <c r="Q213" s="565"/>
      <c r="R213" s="565"/>
      <c r="S213" s="565"/>
      <c r="T213" s="565"/>
      <c r="U213" s="565"/>
      <c r="V213" s="566"/>
      <c r="W213" s="37" t="s">
        <v>68</v>
      </c>
      <c r="X213" s="547">
        <f>IFERROR(SUM(X203:X211),"0")</f>
        <v>0</v>
      </c>
      <c r="Y213" s="547">
        <f>IFERROR(SUM(Y203:Y211),"0")</f>
        <v>0</v>
      </c>
      <c r="Z213" s="37"/>
      <c r="AA213" s="548"/>
      <c r="AB213" s="548"/>
      <c r="AC213" s="548"/>
    </row>
    <row r="214" spans="1:68" ht="14.25" customHeight="1" x14ac:dyDescent="0.25">
      <c r="A214" s="558" t="s">
        <v>164</v>
      </c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  <c r="T214" s="559"/>
      <c r="U214" s="559"/>
      <c r="V214" s="559"/>
      <c r="W214" s="559"/>
      <c r="X214" s="559"/>
      <c r="Y214" s="559"/>
      <c r="Z214" s="559"/>
      <c r="AA214" s="541"/>
      <c r="AB214" s="541"/>
      <c r="AC214" s="541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3">
        <v>4680115880818</v>
      </c>
      <c r="E215" s="554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3">
        <v>4680115880801</v>
      </c>
      <c r="E216" s="554"/>
      <c r="F216" s="544">
        <v>0.4</v>
      </c>
      <c r="G216" s="32">
        <v>6</v>
      </c>
      <c r="H216" s="544">
        <v>2.4</v>
      </c>
      <c r="I216" s="544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0"/>
      <c r="R216" s="550"/>
      <c r="S216" s="550"/>
      <c r="T216" s="551"/>
      <c r="U216" s="34"/>
      <c r="V216" s="34"/>
      <c r="W216" s="35" t="s">
        <v>68</v>
      </c>
      <c r="X216" s="545">
        <v>0</v>
      </c>
      <c r="Y216" s="546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0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1"/>
      <c r="P217" s="564" t="s">
        <v>70</v>
      </c>
      <c r="Q217" s="565"/>
      <c r="R217" s="565"/>
      <c r="S217" s="565"/>
      <c r="T217" s="565"/>
      <c r="U217" s="565"/>
      <c r="V217" s="566"/>
      <c r="W217" s="37" t="s">
        <v>71</v>
      </c>
      <c r="X217" s="547">
        <f>IFERROR(X215/H215,"0")+IFERROR(X216/H216,"0")</f>
        <v>0</v>
      </c>
      <c r="Y217" s="547">
        <f>IFERROR(Y215/H215,"0")+IFERROR(Y216/H216,"0")</f>
        <v>0</v>
      </c>
      <c r="Z217" s="547">
        <f>IFERROR(IF(Z215="",0,Z215),"0")+IFERROR(IF(Z216="",0,Z216),"0")</f>
        <v>0</v>
      </c>
      <c r="AA217" s="548"/>
      <c r="AB217" s="548"/>
      <c r="AC217" s="548"/>
    </row>
    <row r="218" spans="1:68" x14ac:dyDescent="0.2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71"/>
      <c r="P218" s="564" t="s">
        <v>70</v>
      </c>
      <c r="Q218" s="565"/>
      <c r="R218" s="565"/>
      <c r="S218" s="565"/>
      <c r="T218" s="565"/>
      <c r="U218" s="565"/>
      <c r="V218" s="566"/>
      <c r="W218" s="37" t="s">
        <v>68</v>
      </c>
      <c r="X218" s="547">
        <f>IFERROR(SUM(X215:X216),"0")</f>
        <v>0</v>
      </c>
      <c r="Y218" s="547">
        <f>IFERROR(SUM(Y215:Y216),"0")</f>
        <v>0</v>
      </c>
      <c r="Z218" s="37"/>
      <c r="AA218" s="548"/>
      <c r="AB218" s="548"/>
      <c r="AC218" s="548"/>
    </row>
    <row r="219" spans="1:68" ht="16.5" customHeight="1" x14ac:dyDescent="0.25">
      <c r="A219" s="599" t="s">
        <v>350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0"/>
      <c r="AB219" s="540"/>
      <c r="AC219" s="540"/>
    </row>
    <row r="220" spans="1:68" ht="14.25" customHeight="1" x14ac:dyDescent="0.25">
      <c r="A220" s="558" t="s">
        <v>102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1"/>
      <c r="AB220" s="541"/>
      <c r="AC220" s="541"/>
    </row>
    <row r="221" spans="1:68" ht="27" customHeight="1" x14ac:dyDescent="0.25">
      <c r="A221" s="54" t="s">
        <v>351</v>
      </c>
      <c r="B221" s="54" t="s">
        <v>352</v>
      </c>
      <c r="C221" s="31">
        <v>4301011826</v>
      </c>
      <c r="D221" s="553">
        <v>4680115884137</v>
      </c>
      <c r="E221" s="554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5">
        <v>0</v>
      </c>
      <c r="Y221" s="546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354</v>
      </c>
      <c r="B222" s="54" t="s">
        <v>355</v>
      </c>
      <c r="C222" s="31">
        <v>4301011724</v>
      </c>
      <c r="D222" s="553">
        <v>4680115884236</v>
      </c>
      <c r="E222" s="554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5">
        <v>0</v>
      </c>
      <c r="Y222" s="546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4301011721</v>
      </c>
      <c r="D223" s="553">
        <v>4680115884175</v>
      </c>
      <c r="E223" s="554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5">
        <v>0</v>
      </c>
      <c r="Y223" s="546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4301012196</v>
      </c>
      <c r="D224" s="553">
        <v>4680115884144</v>
      </c>
      <c r="E224" s="554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22" t="s">
        <v>362</v>
      </c>
      <c r="Q224" s="550"/>
      <c r="R224" s="550"/>
      <c r="S224" s="550"/>
      <c r="T224" s="551"/>
      <c r="U224" s="34"/>
      <c r="V224" s="34"/>
      <c r="W224" s="35" t="s">
        <v>68</v>
      </c>
      <c r="X224" s="545">
        <v>0</v>
      </c>
      <c r="Y224" s="546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360</v>
      </c>
      <c r="B225" s="54" t="s">
        <v>363</v>
      </c>
      <c r="C225" s="31">
        <v>4301011824</v>
      </c>
      <c r="D225" s="553">
        <v>4680115884144</v>
      </c>
      <c r="E225" s="554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5">
        <v>0</v>
      </c>
      <c r="Y225" s="546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4301012149</v>
      </c>
      <c r="D226" s="553">
        <v>4680115886551</v>
      </c>
      <c r="E226" s="554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5">
        <v>0</v>
      </c>
      <c r="Y226" s="546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4301011726</v>
      </c>
      <c r="D227" s="553">
        <v>4680115884182</v>
      </c>
      <c r="E227" s="554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5">
        <v>0</v>
      </c>
      <c r="Y227" s="546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4301012195</v>
      </c>
      <c r="D228" s="553">
        <v>4680115884205</v>
      </c>
      <c r="E228" s="554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">
        <v>371</v>
      </c>
      <c r="Q228" s="550"/>
      <c r="R228" s="550"/>
      <c r="S228" s="550"/>
      <c r="T228" s="551"/>
      <c r="U228" s="34"/>
      <c r="V228" s="34"/>
      <c r="W228" s="35" t="s">
        <v>68</v>
      </c>
      <c r="X228" s="545">
        <v>0</v>
      </c>
      <c r="Y228" s="546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369</v>
      </c>
      <c r="B229" s="54" t="s">
        <v>372</v>
      </c>
      <c r="C229" s="31">
        <v>4301011722</v>
      </c>
      <c r="D229" s="553">
        <v>4680115884205</v>
      </c>
      <c r="E229" s="554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68</v>
      </c>
      <c r="X229" s="545">
        <v>0</v>
      </c>
      <c r="Y229" s="546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0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1"/>
      <c r="P230" s="564" t="s">
        <v>70</v>
      </c>
      <c r="Q230" s="565"/>
      <c r="R230" s="565"/>
      <c r="S230" s="565"/>
      <c r="T230" s="565"/>
      <c r="U230" s="565"/>
      <c r="V230" s="566"/>
      <c r="W230" s="37" t="s">
        <v>71</v>
      </c>
      <c r="X230" s="547">
        <f>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71"/>
      <c r="P231" s="564" t="s">
        <v>70</v>
      </c>
      <c r="Q231" s="565"/>
      <c r="R231" s="565"/>
      <c r="S231" s="565"/>
      <c r="T231" s="565"/>
      <c r="U231" s="565"/>
      <c r="V231" s="566"/>
      <c r="W231" s="37" t="s">
        <v>68</v>
      </c>
      <c r="X231" s="547">
        <f>IFERROR(SUM(X221:X229),"0")</f>
        <v>0</v>
      </c>
      <c r="Y231" s="547">
        <f>IFERROR(SUM(Y221:Y229),"0")</f>
        <v>0</v>
      </c>
      <c r="Z231" s="37"/>
      <c r="AA231" s="548"/>
      <c r="AB231" s="548"/>
      <c r="AC231" s="548"/>
    </row>
    <row r="232" spans="1:68" ht="14.25" customHeight="1" x14ac:dyDescent="0.25">
      <c r="A232" s="558" t="s">
        <v>134</v>
      </c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  <c r="T232" s="559"/>
      <c r="U232" s="559"/>
      <c r="V232" s="559"/>
      <c r="W232" s="559"/>
      <c r="X232" s="559"/>
      <c r="Y232" s="559"/>
      <c r="Z232" s="559"/>
      <c r="AA232" s="541"/>
      <c r="AB232" s="541"/>
      <c r="AC232" s="541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3">
        <v>4680115885981</v>
      </c>
      <c r="E233" s="554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68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0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1"/>
      <c r="P234" s="564" t="s">
        <v>70</v>
      </c>
      <c r="Q234" s="565"/>
      <c r="R234" s="565"/>
      <c r="S234" s="565"/>
      <c r="T234" s="565"/>
      <c r="U234" s="565"/>
      <c r="V234" s="566"/>
      <c r="W234" s="37" t="s">
        <v>71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71"/>
      <c r="P235" s="564" t="s">
        <v>70</v>
      </c>
      <c r="Q235" s="565"/>
      <c r="R235" s="565"/>
      <c r="S235" s="565"/>
      <c r="T235" s="565"/>
      <c r="U235" s="565"/>
      <c r="V235" s="566"/>
      <c r="W235" s="37" t="s">
        <v>68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58" t="s">
        <v>376</v>
      </c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  <c r="T236" s="559"/>
      <c r="U236" s="559"/>
      <c r="V236" s="559"/>
      <c r="W236" s="559"/>
      <c r="X236" s="559"/>
      <c r="Y236" s="559"/>
      <c r="Z236" s="559"/>
      <c r="AA236" s="541"/>
      <c r="AB236" s="541"/>
      <c r="AC236" s="541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3">
        <v>4680115886803</v>
      </c>
      <c r="E237" s="554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18" t="s">
        <v>379</v>
      </c>
      <c r="Q237" s="550"/>
      <c r="R237" s="550"/>
      <c r="S237" s="550"/>
      <c r="T237" s="551"/>
      <c r="U237" s="34"/>
      <c r="V237" s="34"/>
      <c r="W237" s="35" t="s">
        <v>68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0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1"/>
      <c r="P238" s="564" t="s">
        <v>70</v>
      </c>
      <c r="Q238" s="565"/>
      <c r="R238" s="565"/>
      <c r="S238" s="565"/>
      <c r="T238" s="565"/>
      <c r="U238" s="565"/>
      <c r="V238" s="566"/>
      <c r="W238" s="37" t="s">
        <v>71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71"/>
      <c r="P239" s="564" t="s">
        <v>70</v>
      </c>
      <c r="Q239" s="565"/>
      <c r="R239" s="565"/>
      <c r="S239" s="565"/>
      <c r="T239" s="565"/>
      <c r="U239" s="565"/>
      <c r="V239" s="566"/>
      <c r="W239" s="37" t="s">
        <v>68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58" t="s">
        <v>381</v>
      </c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  <c r="T240" s="559"/>
      <c r="U240" s="559"/>
      <c r="V240" s="559"/>
      <c r="W240" s="559"/>
      <c r="X240" s="559"/>
      <c r="Y240" s="559"/>
      <c r="Z240" s="559"/>
      <c r="AA240" s="541"/>
      <c r="AB240" s="541"/>
      <c r="AC240" s="541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3">
        <v>4680115886704</v>
      </c>
      <c r="E241" s="554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3">
        <v>4680115886681</v>
      </c>
      <c r="E242" s="554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26" t="s">
        <v>387</v>
      </c>
      <c r="Q242" s="550"/>
      <c r="R242" s="550"/>
      <c r="S242" s="550"/>
      <c r="T242" s="551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3">
        <v>4680115886735</v>
      </c>
      <c r="E243" s="554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 t="s">
        <v>390</v>
      </c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3">
        <v>4680115886728</v>
      </c>
      <c r="E244" s="554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 t="s">
        <v>390</v>
      </c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3">
        <v>4680115886711</v>
      </c>
      <c r="E245" s="554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68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0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1"/>
      <c r="P246" s="564" t="s">
        <v>70</v>
      </c>
      <c r="Q246" s="565"/>
      <c r="R246" s="565"/>
      <c r="S246" s="565"/>
      <c r="T246" s="565"/>
      <c r="U246" s="565"/>
      <c r="V246" s="566"/>
      <c r="W246" s="37" t="s">
        <v>71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71"/>
      <c r="P247" s="564" t="s">
        <v>70</v>
      </c>
      <c r="Q247" s="565"/>
      <c r="R247" s="565"/>
      <c r="S247" s="565"/>
      <c r="T247" s="565"/>
      <c r="U247" s="565"/>
      <c r="V247" s="566"/>
      <c r="W247" s="37" t="s">
        <v>68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99" t="s">
        <v>395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0"/>
      <c r="AB248" s="540"/>
      <c r="AC248" s="540"/>
    </row>
    <row r="249" spans="1:68" ht="14.25" customHeight="1" x14ac:dyDescent="0.25">
      <c r="A249" s="558" t="s">
        <v>102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1"/>
      <c r="AB249" s="541"/>
      <c r="AC249" s="541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3">
        <v>4680115885837</v>
      </c>
      <c r="E250" s="554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3">
        <v>4680115885851</v>
      </c>
      <c r="E251" s="554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3">
        <v>4680115885806</v>
      </c>
      <c r="E252" s="554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3">
        <v>4680115885844</v>
      </c>
      <c r="E253" s="554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3">
        <v>4680115885820</v>
      </c>
      <c r="E254" s="554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68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0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1"/>
      <c r="P255" s="564" t="s">
        <v>70</v>
      </c>
      <c r="Q255" s="565"/>
      <c r="R255" s="565"/>
      <c r="S255" s="565"/>
      <c r="T255" s="565"/>
      <c r="U255" s="565"/>
      <c r="V255" s="566"/>
      <c r="W255" s="37" t="s">
        <v>71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71"/>
      <c r="P256" s="564" t="s">
        <v>70</v>
      </c>
      <c r="Q256" s="565"/>
      <c r="R256" s="565"/>
      <c r="S256" s="565"/>
      <c r="T256" s="565"/>
      <c r="U256" s="565"/>
      <c r="V256" s="566"/>
      <c r="W256" s="37" t="s">
        <v>68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99" t="s">
        <v>411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0"/>
      <c r="AB257" s="540"/>
      <c r="AC257" s="540"/>
    </row>
    <row r="258" spans="1:68" ht="14.25" customHeight="1" x14ac:dyDescent="0.25">
      <c r="A258" s="558" t="s">
        <v>102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1"/>
      <c r="AB258" s="541"/>
      <c r="AC258" s="541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3">
        <v>4607091383423</v>
      </c>
      <c r="E259" s="554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3">
        <v>4680115886957</v>
      </c>
      <c r="E260" s="554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25" t="s">
        <v>416</v>
      </c>
      <c r="Q260" s="550"/>
      <c r="R260" s="550"/>
      <c r="S260" s="550"/>
      <c r="T260" s="551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3">
        <v>4680115885660</v>
      </c>
      <c r="E261" s="554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3">
        <v>4680115886773</v>
      </c>
      <c r="E262" s="554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7" t="s">
        <v>423</v>
      </c>
      <c r="Q262" s="550"/>
      <c r="R262" s="550"/>
      <c r="S262" s="550"/>
      <c r="T262" s="551"/>
      <c r="U262" s="34"/>
      <c r="V262" s="34"/>
      <c r="W262" s="35" t="s">
        <v>68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0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1"/>
      <c r="P263" s="564" t="s">
        <v>70</v>
      </c>
      <c r="Q263" s="565"/>
      <c r="R263" s="565"/>
      <c r="S263" s="565"/>
      <c r="T263" s="565"/>
      <c r="U263" s="565"/>
      <c r="V263" s="566"/>
      <c r="W263" s="37" t="s">
        <v>71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71"/>
      <c r="P264" s="564" t="s">
        <v>70</v>
      </c>
      <c r="Q264" s="565"/>
      <c r="R264" s="565"/>
      <c r="S264" s="565"/>
      <c r="T264" s="565"/>
      <c r="U264" s="565"/>
      <c r="V264" s="566"/>
      <c r="W264" s="37" t="s">
        <v>68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99" t="s">
        <v>425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0"/>
      <c r="AB265" s="540"/>
      <c r="AC265" s="540"/>
    </row>
    <row r="266" spans="1:68" ht="14.25" customHeight="1" x14ac:dyDescent="0.25">
      <c r="A266" s="558" t="s">
        <v>72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3">
        <v>4680115886186</v>
      </c>
      <c r="E267" s="554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3">
        <v>4680115881228</v>
      </c>
      <c r="E268" s="554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4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3">
        <v>4680115881211</v>
      </c>
      <c r="E269" s="554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68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0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1"/>
      <c r="P270" s="564" t="s">
        <v>70</v>
      </c>
      <c r="Q270" s="565"/>
      <c r="R270" s="565"/>
      <c r="S270" s="565"/>
      <c r="T270" s="565"/>
      <c r="U270" s="565"/>
      <c r="V270" s="566"/>
      <c r="W270" s="37" t="s">
        <v>71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71"/>
      <c r="P271" s="564" t="s">
        <v>70</v>
      </c>
      <c r="Q271" s="565"/>
      <c r="R271" s="565"/>
      <c r="S271" s="565"/>
      <c r="T271" s="565"/>
      <c r="U271" s="565"/>
      <c r="V271" s="566"/>
      <c r="W271" s="37" t="s">
        <v>68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99" t="s">
        <v>435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0"/>
      <c r="AB272" s="540"/>
      <c r="AC272" s="540"/>
    </row>
    <row r="273" spans="1:68" ht="14.25" customHeight="1" x14ac:dyDescent="0.25">
      <c r="A273" s="558" t="s">
        <v>63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3">
        <v>4680115880344</v>
      </c>
      <c r="E274" s="554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68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0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1"/>
      <c r="P275" s="564" t="s">
        <v>70</v>
      </c>
      <c r="Q275" s="565"/>
      <c r="R275" s="565"/>
      <c r="S275" s="565"/>
      <c r="T275" s="565"/>
      <c r="U275" s="565"/>
      <c r="V275" s="566"/>
      <c r="W275" s="37" t="s">
        <v>71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71"/>
      <c r="P276" s="564" t="s">
        <v>70</v>
      </c>
      <c r="Q276" s="565"/>
      <c r="R276" s="565"/>
      <c r="S276" s="565"/>
      <c r="T276" s="565"/>
      <c r="U276" s="565"/>
      <c r="V276" s="566"/>
      <c r="W276" s="37" t="s">
        <v>68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58" t="s">
        <v>72</v>
      </c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  <c r="T277" s="559"/>
      <c r="U277" s="559"/>
      <c r="V277" s="559"/>
      <c r="W277" s="559"/>
      <c r="X277" s="559"/>
      <c r="Y277" s="559"/>
      <c r="Z277" s="559"/>
      <c r="AA277" s="541"/>
      <c r="AB277" s="541"/>
      <c r="AC277" s="541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3">
        <v>4680115884618</v>
      </c>
      <c r="E278" s="554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0"/>
      <c r="R278" s="550"/>
      <c r="S278" s="550"/>
      <c r="T278" s="551"/>
      <c r="U278" s="34"/>
      <c r="V278" s="34"/>
      <c r="W278" s="35" t="s">
        <v>68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0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1"/>
      <c r="P279" s="564" t="s">
        <v>70</v>
      </c>
      <c r="Q279" s="565"/>
      <c r="R279" s="565"/>
      <c r="S279" s="565"/>
      <c r="T279" s="565"/>
      <c r="U279" s="565"/>
      <c r="V279" s="566"/>
      <c r="W279" s="37" t="s">
        <v>71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71"/>
      <c r="P280" s="564" t="s">
        <v>70</v>
      </c>
      <c r="Q280" s="565"/>
      <c r="R280" s="565"/>
      <c r="S280" s="565"/>
      <c r="T280" s="565"/>
      <c r="U280" s="565"/>
      <c r="V280" s="566"/>
      <c r="W280" s="37" t="s">
        <v>68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99" t="s">
        <v>442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0"/>
      <c r="AB281" s="540"/>
      <c r="AC281" s="540"/>
    </row>
    <row r="282" spans="1:68" ht="14.25" customHeight="1" x14ac:dyDescent="0.25">
      <c r="A282" s="558" t="s">
        <v>102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3">
        <v>4680115883703</v>
      </c>
      <c r="E283" s="554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0"/>
      <c r="R283" s="550"/>
      <c r="S283" s="550"/>
      <c r="T283" s="551"/>
      <c r="U283" s="34"/>
      <c r="V283" s="34"/>
      <c r="W283" s="35" t="s">
        <v>68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0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1"/>
      <c r="P284" s="564" t="s">
        <v>70</v>
      </c>
      <c r="Q284" s="565"/>
      <c r="R284" s="565"/>
      <c r="S284" s="565"/>
      <c r="T284" s="565"/>
      <c r="U284" s="565"/>
      <c r="V284" s="566"/>
      <c r="W284" s="37" t="s">
        <v>71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71"/>
      <c r="P285" s="564" t="s">
        <v>70</v>
      </c>
      <c r="Q285" s="565"/>
      <c r="R285" s="565"/>
      <c r="S285" s="565"/>
      <c r="T285" s="565"/>
      <c r="U285" s="565"/>
      <c r="V285" s="566"/>
      <c r="W285" s="37" t="s">
        <v>68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99" t="s">
        <v>447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0"/>
      <c r="AB286" s="540"/>
      <c r="AC286" s="540"/>
    </row>
    <row r="287" spans="1:68" ht="14.25" customHeight="1" x14ac:dyDescent="0.25">
      <c r="A287" s="558" t="s">
        <v>102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3">
        <v>4607091386004</v>
      </c>
      <c r="E288" s="554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5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5">
        <v>0</v>
      </c>
      <c r="Y288" s="546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3">
        <v>4680115885615</v>
      </c>
      <c r="E289" s="554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105</v>
      </c>
      <c r="L289" s="32"/>
      <c r="M289" s="33" t="s">
        <v>81</v>
      </c>
      <c r="N289" s="33"/>
      <c r="O289" s="32">
        <v>55</v>
      </c>
      <c r="P289" s="6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5">
        <v>0</v>
      </c>
      <c r="Y289" s="546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3">
        <v>4680115885646</v>
      </c>
      <c r="E290" s="554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5">
        <v>0</v>
      </c>
      <c r="Y290" s="546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3">
        <v>4680115885554</v>
      </c>
      <c r="E291" s="554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105</v>
      </c>
      <c r="L291" s="32"/>
      <c r="M291" s="33" t="s">
        <v>81</v>
      </c>
      <c r="N291" s="33"/>
      <c r="O291" s="32">
        <v>55</v>
      </c>
      <c r="P29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5">
        <v>80</v>
      </c>
      <c r="Y291" s="546">
        <f t="shared" si="33"/>
        <v>86.4</v>
      </c>
      <c r="Z291" s="36">
        <f>IFERROR(IF(Y291=0,"",ROUNDUP(Y291/H291,0)*0.01898),"")</f>
        <v>0.15184</v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83.222222222222214</v>
      </c>
      <c r="BN291" s="64">
        <f t="shared" si="35"/>
        <v>89.88</v>
      </c>
      <c r="BO291" s="64">
        <f t="shared" si="36"/>
        <v>0.11574074074074073</v>
      </c>
      <c r="BP291" s="64">
        <f t="shared" si="37"/>
        <v>0.125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3">
        <v>4680115885622</v>
      </c>
      <c r="E292" s="554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68</v>
      </c>
      <c r="X292" s="545">
        <v>0</v>
      </c>
      <c r="Y292" s="546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3">
        <v>4680115885608</v>
      </c>
      <c r="E293" s="554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68</v>
      </c>
      <c r="X293" s="545">
        <v>0</v>
      </c>
      <c r="Y293" s="546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70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1"/>
      <c r="P294" s="564" t="s">
        <v>70</v>
      </c>
      <c r="Q294" s="565"/>
      <c r="R294" s="565"/>
      <c r="S294" s="565"/>
      <c r="T294" s="565"/>
      <c r="U294" s="565"/>
      <c r="V294" s="566"/>
      <c r="W294" s="37" t="s">
        <v>71</v>
      </c>
      <c r="X294" s="547">
        <f>IFERROR(X288/H288,"0")+IFERROR(X289/H289,"0")+IFERROR(X290/H290,"0")+IFERROR(X291/H291,"0")+IFERROR(X292/H292,"0")+IFERROR(X293/H293,"0")</f>
        <v>7.4074074074074066</v>
      </c>
      <c r="Y294" s="547">
        <f>IFERROR(Y288/H288,"0")+IFERROR(Y289/H289,"0")+IFERROR(Y290/H290,"0")+IFERROR(Y291/H291,"0")+IFERROR(Y292/H292,"0")+IFERROR(Y293/H293,"0")</f>
        <v>8</v>
      </c>
      <c r="Z294" s="547">
        <f>IFERROR(IF(Z288="",0,Z288),"0")+IFERROR(IF(Z289="",0,Z289),"0")+IFERROR(IF(Z290="",0,Z290),"0")+IFERROR(IF(Z291="",0,Z291),"0")+IFERROR(IF(Z292="",0,Z292),"0")+IFERROR(IF(Z293="",0,Z293),"0")</f>
        <v>0.15184</v>
      </c>
      <c r="AA294" s="548"/>
      <c r="AB294" s="548"/>
      <c r="AC294" s="548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71"/>
      <c r="P295" s="564" t="s">
        <v>70</v>
      </c>
      <c r="Q295" s="565"/>
      <c r="R295" s="565"/>
      <c r="S295" s="565"/>
      <c r="T295" s="565"/>
      <c r="U295" s="565"/>
      <c r="V295" s="566"/>
      <c r="W295" s="37" t="s">
        <v>68</v>
      </c>
      <c r="X295" s="547">
        <f>IFERROR(SUM(X288:X293),"0")</f>
        <v>80</v>
      </c>
      <c r="Y295" s="547">
        <f>IFERROR(SUM(Y288:Y293),"0")</f>
        <v>86.4</v>
      </c>
      <c r="Z295" s="37"/>
      <c r="AA295" s="548"/>
      <c r="AB295" s="548"/>
      <c r="AC295" s="548"/>
    </row>
    <row r="296" spans="1:68" ht="14.25" customHeight="1" x14ac:dyDescent="0.25">
      <c r="A296" s="558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1"/>
      <c r="AB296" s="541"/>
      <c r="AC296" s="541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3">
        <v>4607091387193</v>
      </c>
      <c r="E297" s="554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5">
        <v>30</v>
      </c>
      <c r="Y297" s="546">
        <f t="shared" ref="Y297:Y303" si="38">IFERROR(IF(X297="",0,CEILING((X297/$H297),1)*$H297),"")</f>
        <v>33.6</v>
      </c>
      <c r="Z297" s="36">
        <f>IFERROR(IF(Y297=0,"",ROUNDUP(Y297/H297,0)*0.00902),"")</f>
        <v>7.2160000000000002E-2</v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31.928571428571427</v>
      </c>
      <c r="BN297" s="64">
        <f t="shared" ref="BN297:BN303" si="40">IFERROR(Y297*I297/H297,"0")</f>
        <v>35.76</v>
      </c>
      <c r="BO297" s="64">
        <f t="shared" ref="BO297:BO303" si="41">IFERROR(1/J297*(X297/H297),"0")</f>
        <v>5.4112554112554112E-2</v>
      </c>
      <c r="BP297" s="64">
        <f t="shared" ref="BP297:BP303" si="42">IFERROR(1/J297*(Y297/H297),"0")</f>
        <v>6.0606060606060608E-2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3">
        <v>4607091387230</v>
      </c>
      <c r="E298" s="554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5">
        <v>20</v>
      </c>
      <c r="Y298" s="546">
        <f t="shared" si="38"/>
        <v>21</v>
      </c>
      <c r="Z298" s="36">
        <f>IFERROR(IF(Y298=0,"",ROUNDUP(Y298/H298,0)*0.00902),"")</f>
        <v>4.5100000000000001E-2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9"/>
        <v>21.285714285714281</v>
      </c>
      <c r="BN298" s="64">
        <f t="shared" si="40"/>
        <v>22.349999999999998</v>
      </c>
      <c r="BO298" s="64">
        <f t="shared" si="41"/>
        <v>3.6075036075036072E-2</v>
      </c>
      <c r="BP298" s="64">
        <f t="shared" si="42"/>
        <v>3.787878787878788E-2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3">
        <v>4607091387292</v>
      </c>
      <c r="E299" s="554"/>
      <c r="F299" s="544">
        <v>0.73</v>
      </c>
      <c r="G299" s="32">
        <v>6</v>
      </c>
      <c r="H299" s="544">
        <v>4.38</v>
      </c>
      <c r="I299" s="544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5">
        <v>0</v>
      </c>
      <c r="Y299" s="546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3">
        <v>4607091387285</v>
      </c>
      <c r="E300" s="554"/>
      <c r="F300" s="544">
        <v>0.35</v>
      </c>
      <c r="G300" s="32">
        <v>6</v>
      </c>
      <c r="H300" s="544">
        <v>2.1</v>
      </c>
      <c r="I300" s="544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68</v>
      </c>
      <c r="X300" s="545">
        <v>0</v>
      </c>
      <c r="Y300" s="546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3">
        <v>4607091389845</v>
      </c>
      <c r="E301" s="554"/>
      <c r="F301" s="544">
        <v>0.35</v>
      </c>
      <c r="G301" s="32">
        <v>6</v>
      </c>
      <c r="H301" s="544">
        <v>2.1</v>
      </c>
      <c r="I301" s="544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5">
        <v>0</v>
      </c>
      <c r="Y301" s="546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3">
        <v>4680115882881</v>
      </c>
      <c r="E302" s="554"/>
      <c r="F302" s="544">
        <v>0.28000000000000003</v>
      </c>
      <c r="G302" s="32">
        <v>6</v>
      </c>
      <c r="H302" s="544">
        <v>1.68</v>
      </c>
      <c r="I302" s="544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68</v>
      </c>
      <c r="X302" s="545">
        <v>0</v>
      </c>
      <c r="Y302" s="546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3">
        <v>4607091383836</v>
      </c>
      <c r="E303" s="554"/>
      <c r="F303" s="544">
        <v>0.3</v>
      </c>
      <c r="G303" s="32">
        <v>6</v>
      </c>
      <c r="H303" s="544">
        <v>1.8</v>
      </c>
      <c r="I303" s="544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68</v>
      </c>
      <c r="X303" s="545">
        <v>0</v>
      </c>
      <c r="Y303" s="546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70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1"/>
      <c r="P304" s="564" t="s">
        <v>70</v>
      </c>
      <c r="Q304" s="565"/>
      <c r="R304" s="565"/>
      <c r="S304" s="565"/>
      <c r="T304" s="565"/>
      <c r="U304" s="565"/>
      <c r="V304" s="566"/>
      <c r="W304" s="37" t="s">
        <v>71</v>
      </c>
      <c r="X304" s="547">
        <f>IFERROR(X297/H297,"0")+IFERROR(X298/H298,"0")+IFERROR(X299/H299,"0")+IFERROR(X300/H300,"0")+IFERROR(X301/H301,"0")+IFERROR(X302/H302,"0")+IFERROR(X303/H303,"0")</f>
        <v>11.904761904761905</v>
      </c>
      <c r="Y304" s="547">
        <f>IFERROR(Y297/H297,"0")+IFERROR(Y298/H298,"0")+IFERROR(Y299/H299,"0")+IFERROR(Y300/H300,"0")+IFERROR(Y301/H301,"0")+IFERROR(Y302/H302,"0")+IFERROR(Y303/H303,"0")</f>
        <v>13</v>
      </c>
      <c r="Z304" s="547">
        <f>IFERROR(IF(Z297="",0,Z297),"0")+IFERROR(IF(Z298="",0,Z298),"0")+IFERROR(IF(Z299="",0,Z299),"0")+IFERROR(IF(Z300="",0,Z300),"0")+IFERROR(IF(Z301="",0,Z301),"0")+IFERROR(IF(Z302="",0,Z302),"0")+IFERROR(IF(Z303="",0,Z303),"0")</f>
        <v>0.11726</v>
      </c>
      <c r="AA304" s="548"/>
      <c r="AB304" s="548"/>
      <c r="AC304" s="548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71"/>
      <c r="P305" s="564" t="s">
        <v>70</v>
      </c>
      <c r="Q305" s="565"/>
      <c r="R305" s="565"/>
      <c r="S305" s="565"/>
      <c r="T305" s="565"/>
      <c r="U305" s="565"/>
      <c r="V305" s="566"/>
      <c r="W305" s="37" t="s">
        <v>68</v>
      </c>
      <c r="X305" s="547">
        <f>IFERROR(SUM(X297:X303),"0")</f>
        <v>50</v>
      </c>
      <c r="Y305" s="547">
        <f>IFERROR(SUM(Y297:Y303),"0")</f>
        <v>54.6</v>
      </c>
      <c r="Z305" s="37"/>
      <c r="AA305" s="548"/>
      <c r="AB305" s="548"/>
      <c r="AC305" s="548"/>
    </row>
    <row r="306" spans="1:68" ht="14.25" customHeight="1" x14ac:dyDescent="0.25">
      <c r="A306" s="558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1"/>
      <c r="AB306" s="541"/>
      <c r="AC306" s="541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3">
        <v>4607091387766</v>
      </c>
      <c r="E307" s="554"/>
      <c r="F307" s="544">
        <v>1.3</v>
      </c>
      <c r="G307" s="32">
        <v>6</v>
      </c>
      <c r="H307" s="544">
        <v>7.8</v>
      </c>
      <c r="I307" s="544">
        <v>8.3130000000000006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3">
        <v>4607091387957</v>
      </c>
      <c r="E308" s="554"/>
      <c r="F308" s="544">
        <v>1.3</v>
      </c>
      <c r="G308" s="32">
        <v>6</v>
      </c>
      <c r="H308" s="544">
        <v>7.8</v>
      </c>
      <c r="I308" s="544">
        <v>8.3190000000000008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3">
        <v>4607091387964</v>
      </c>
      <c r="E309" s="554"/>
      <c r="F309" s="544">
        <v>1.35</v>
      </c>
      <c r="G309" s="32">
        <v>6</v>
      </c>
      <c r="H309" s="544">
        <v>8.1</v>
      </c>
      <c r="I309" s="544">
        <v>8.6010000000000009</v>
      </c>
      <c r="J309" s="32">
        <v>64</v>
      </c>
      <c r="K309" s="32" t="s">
        <v>105</v>
      </c>
      <c r="L309" s="32"/>
      <c r="M309" s="33" t="s">
        <v>81</v>
      </c>
      <c r="N309" s="33"/>
      <c r="O309" s="32">
        <v>40</v>
      </c>
      <c r="P30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3">
        <v>4680115884588</v>
      </c>
      <c r="E310" s="554"/>
      <c r="F310" s="544">
        <v>0.5</v>
      </c>
      <c r="G310" s="32">
        <v>6</v>
      </c>
      <c r="H310" s="544">
        <v>3</v>
      </c>
      <c r="I310" s="544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3">
        <v>4607091387513</v>
      </c>
      <c r="E311" s="554"/>
      <c r="F311" s="544">
        <v>0.45</v>
      </c>
      <c r="G311" s="32">
        <v>6</v>
      </c>
      <c r="H311" s="544">
        <v>2.7</v>
      </c>
      <c r="I311" s="544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68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0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1"/>
      <c r="P312" s="564" t="s">
        <v>70</v>
      </c>
      <c r="Q312" s="565"/>
      <c r="R312" s="565"/>
      <c r="S312" s="565"/>
      <c r="T312" s="565"/>
      <c r="U312" s="565"/>
      <c r="V312" s="566"/>
      <c r="W312" s="37" t="s">
        <v>71</v>
      </c>
      <c r="X312" s="547">
        <f>IFERROR(X307/H307,"0")+IFERROR(X308/H308,"0")+IFERROR(X309/H309,"0")+IFERROR(X310/H310,"0")+IFERROR(X311/H311,"0")</f>
        <v>0</v>
      </c>
      <c r="Y312" s="547">
        <f>IFERROR(Y307/H307,"0")+IFERROR(Y308/H308,"0")+IFERROR(Y309/H309,"0")+IFERROR(Y310/H310,"0")+IFERROR(Y311/H311,"0")</f>
        <v>0</v>
      </c>
      <c r="Z312" s="547">
        <f>IFERROR(IF(Z307="",0,Z307),"0")+IFERROR(IF(Z308="",0,Z308),"0")+IFERROR(IF(Z309="",0,Z309),"0")+IFERROR(IF(Z310="",0,Z310),"0")+IFERROR(IF(Z311="",0,Z311),"0")</f>
        <v>0</v>
      </c>
      <c r="AA312" s="548"/>
      <c r="AB312" s="548"/>
      <c r="AC312" s="548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71"/>
      <c r="P313" s="564" t="s">
        <v>70</v>
      </c>
      <c r="Q313" s="565"/>
      <c r="R313" s="565"/>
      <c r="S313" s="565"/>
      <c r="T313" s="565"/>
      <c r="U313" s="565"/>
      <c r="V313" s="566"/>
      <c r="W313" s="37" t="s">
        <v>68</v>
      </c>
      <c r="X313" s="547">
        <f>IFERROR(SUM(X307:X311),"0")</f>
        <v>0</v>
      </c>
      <c r="Y313" s="547">
        <f>IFERROR(SUM(Y307:Y311),"0")</f>
        <v>0</v>
      </c>
      <c r="Z313" s="37"/>
      <c r="AA313" s="548"/>
      <c r="AB313" s="548"/>
      <c r="AC313" s="548"/>
    </row>
    <row r="314" spans="1:68" ht="14.25" customHeight="1" x14ac:dyDescent="0.25">
      <c r="A314" s="558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3">
        <v>4607091380880</v>
      </c>
      <c r="E315" s="554"/>
      <c r="F315" s="544">
        <v>1.4</v>
      </c>
      <c r="G315" s="32">
        <v>6</v>
      </c>
      <c r="H315" s="544">
        <v>8.4</v>
      </c>
      <c r="I315" s="544">
        <v>8.9190000000000005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3">
        <v>4607091384482</v>
      </c>
      <c r="E316" s="554"/>
      <c r="F316" s="544">
        <v>1.3</v>
      </c>
      <c r="G316" s="32">
        <v>6</v>
      </c>
      <c r="H316" s="544">
        <v>7.8</v>
      </c>
      <c r="I316" s="544">
        <v>8.3190000000000008</v>
      </c>
      <c r="J316" s="32">
        <v>64</v>
      </c>
      <c r="K316" s="32" t="s">
        <v>105</v>
      </c>
      <c r="L316" s="32"/>
      <c r="M316" s="33" t="s">
        <v>81</v>
      </c>
      <c r="N316" s="33"/>
      <c r="O316" s="32">
        <v>30</v>
      </c>
      <c r="P316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3">
        <v>4607091380897</v>
      </c>
      <c r="E317" s="554"/>
      <c r="F317" s="544">
        <v>1.4</v>
      </c>
      <c r="G317" s="32">
        <v>6</v>
      </c>
      <c r="H317" s="544">
        <v>8.4</v>
      </c>
      <c r="I317" s="544">
        <v>8.9190000000000005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68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0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1"/>
      <c r="P318" s="564" t="s">
        <v>70</v>
      </c>
      <c r="Q318" s="565"/>
      <c r="R318" s="565"/>
      <c r="S318" s="565"/>
      <c r="T318" s="565"/>
      <c r="U318" s="565"/>
      <c r="V318" s="566"/>
      <c r="W318" s="37" t="s">
        <v>71</v>
      </c>
      <c r="X318" s="547">
        <f>IFERROR(X315/H315,"0")+IFERROR(X316/H316,"0")+IFERROR(X317/H317,"0")</f>
        <v>0</v>
      </c>
      <c r="Y318" s="547">
        <f>IFERROR(Y315/H315,"0")+IFERROR(Y316/H316,"0")+IFERROR(Y317/H317,"0")</f>
        <v>0</v>
      </c>
      <c r="Z318" s="547">
        <f>IFERROR(IF(Z315="",0,Z315),"0")+IFERROR(IF(Z316="",0,Z316),"0")+IFERROR(IF(Z317="",0,Z317),"0")</f>
        <v>0</v>
      </c>
      <c r="AA318" s="548"/>
      <c r="AB318" s="548"/>
      <c r="AC318" s="548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71"/>
      <c r="P319" s="564" t="s">
        <v>70</v>
      </c>
      <c r="Q319" s="565"/>
      <c r="R319" s="565"/>
      <c r="S319" s="565"/>
      <c r="T319" s="565"/>
      <c r="U319" s="565"/>
      <c r="V319" s="566"/>
      <c r="W319" s="37" t="s">
        <v>68</v>
      </c>
      <c r="X319" s="547">
        <f>IFERROR(SUM(X315:X317),"0")</f>
        <v>0</v>
      </c>
      <c r="Y319" s="547">
        <f>IFERROR(SUM(Y315:Y317),"0")</f>
        <v>0</v>
      </c>
      <c r="Z319" s="37"/>
      <c r="AA319" s="548"/>
      <c r="AB319" s="548"/>
      <c r="AC319" s="548"/>
    </row>
    <row r="320" spans="1:68" ht="14.25" customHeight="1" x14ac:dyDescent="0.25">
      <c r="A320" s="558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1"/>
      <c r="AB320" s="541"/>
      <c r="AC320" s="541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3">
        <v>4607091388381</v>
      </c>
      <c r="E321" s="554"/>
      <c r="F321" s="544">
        <v>0.38</v>
      </c>
      <c r="G321" s="32">
        <v>8</v>
      </c>
      <c r="H321" s="544">
        <v>3.04</v>
      </c>
      <c r="I321" s="544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510</v>
      </c>
      <c r="Q321" s="550"/>
      <c r="R321" s="550"/>
      <c r="S321" s="550"/>
      <c r="T321" s="551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3">
        <v>4607091388374</v>
      </c>
      <c r="E322" s="554"/>
      <c r="F322" s="544">
        <v>0.38</v>
      </c>
      <c r="G322" s="32">
        <v>8</v>
      </c>
      <c r="H322" s="544">
        <v>3.04</v>
      </c>
      <c r="I322" s="544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4" t="s">
        <v>514</v>
      </c>
      <c r="Q322" s="550"/>
      <c r="R322" s="550"/>
      <c r="S322" s="550"/>
      <c r="T322" s="551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3">
        <v>4607091383102</v>
      </c>
      <c r="E323" s="554"/>
      <c r="F323" s="544">
        <v>0.17</v>
      </c>
      <c r="G323" s="32">
        <v>15</v>
      </c>
      <c r="H323" s="544">
        <v>2.5499999999999998</v>
      </c>
      <c r="I323" s="544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3">
        <v>4607091388404</v>
      </c>
      <c r="E324" s="554"/>
      <c r="F324" s="544">
        <v>0.17</v>
      </c>
      <c r="G324" s="32">
        <v>15</v>
      </c>
      <c r="H324" s="544">
        <v>2.5499999999999998</v>
      </c>
      <c r="I324" s="544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68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0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1"/>
      <c r="P325" s="564" t="s">
        <v>70</v>
      </c>
      <c r="Q325" s="565"/>
      <c r="R325" s="565"/>
      <c r="S325" s="565"/>
      <c r="T325" s="565"/>
      <c r="U325" s="565"/>
      <c r="V325" s="566"/>
      <c r="W325" s="37" t="s">
        <v>71</v>
      </c>
      <c r="X325" s="547">
        <f>IFERROR(X321/H321,"0")+IFERROR(X322/H322,"0")+IFERROR(X323/H323,"0")+IFERROR(X324/H324,"0")</f>
        <v>0</v>
      </c>
      <c r="Y325" s="547">
        <f>IFERROR(Y321/H321,"0")+IFERROR(Y322/H322,"0")+IFERROR(Y323/H323,"0")+IFERROR(Y324/H324,"0")</f>
        <v>0</v>
      </c>
      <c r="Z325" s="547">
        <f>IFERROR(IF(Z321="",0,Z321),"0")+IFERROR(IF(Z322="",0,Z322),"0")+IFERROR(IF(Z323="",0,Z323),"0")+IFERROR(IF(Z324="",0,Z324),"0")</f>
        <v>0</v>
      </c>
      <c r="AA325" s="548"/>
      <c r="AB325" s="548"/>
      <c r="AC325" s="548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71"/>
      <c r="P326" s="564" t="s">
        <v>70</v>
      </c>
      <c r="Q326" s="565"/>
      <c r="R326" s="565"/>
      <c r="S326" s="565"/>
      <c r="T326" s="565"/>
      <c r="U326" s="565"/>
      <c r="V326" s="566"/>
      <c r="W326" s="37" t="s">
        <v>68</v>
      </c>
      <c r="X326" s="547">
        <f>IFERROR(SUM(X321:X324),"0")</f>
        <v>0</v>
      </c>
      <c r="Y326" s="547">
        <f>IFERROR(SUM(Y321:Y324),"0")</f>
        <v>0</v>
      </c>
      <c r="Z326" s="37"/>
      <c r="AA326" s="548"/>
      <c r="AB326" s="548"/>
      <c r="AC326" s="548"/>
    </row>
    <row r="327" spans="1:68" ht="14.25" customHeight="1" x14ac:dyDescent="0.25">
      <c r="A327" s="558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1"/>
      <c r="AB327" s="541"/>
      <c r="AC327" s="541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3">
        <v>4680115881808</v>
      </c>
      <c r="E328" s="554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3">
        <v>4680115881822</v>
      </c>
      <c r="E329" s="554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3">
        <v>4680115880016</v>
      </c>
      <c r="E330" s="554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68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0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1"/>
      <c r="P331" s="564" t="s">
        <v>70</v>
      </c>
      <c r="Q331" s="565"/>
      <c r="R331" s="565"/>
      <c r="S331" s="565"/>
      <c r="T331" s="565"/>
      <c r="U331" s="565"/>
      <c r="V331" s="566"/>
      <c r="W331" s="37" t="s">
        <v>71</v>
      </c>
      <c r="X331" s="547">
        <f>IFERROR(X328/H328,"0")+IFERROR(X329/H329,"0")+IFERROR(X330/H330,"0")</f>
        <v>0</v>
      </c>
      <c r="Y331" s="547">
        <f>IFERROR(Y328/H328,"0")+IFERROR(Y329/H329,"0")+IFERROR(Y330/H330,"0")</f>
        <v>0</v>
      </c>
      <c r="Z331" s="547">
        <f>IFERROR(IF(Z328="",0,Z328),"0")+IFERROR(IF(Z329="",0,Z329),"0")+IFERROR(IF(Z330="",0,Z330),"0")</f>
        <v>0</v>
      </c>
      <c r="AA331" s="548"/>
      <c r="AB331" s="548"/>
      <c r="AC331" s="548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71"/>
      <c r="P332" s="564" t="s">
        <v>70</v>
      </c>
      <c r="Q332" s="565"/>
      <c r="R332" s="565"/>
      <c r="S332" s="565"/>
      <c r="T332" s="565"/>
      <c r="U332" s="565"/>
      <c r="V332" s="566"/>
      <c r="W332" s="37" t="s">
        <v>68</v>
      </c>
      <c r="X332" s="547">
        <f>IFERROR(SUM(X328:X330),"0")</f>
        <v>0</v>
      </c>
      <c r="Y332" s="547">
        <f>IFERROR(SUM(Y328:Y330),"0")</f>
        <v>0</v>
      </c>
      <c r="Z332" s="37"/>
      <c r="AA332" s="548"/>
      <c r="AB332" s="548"/>
      <c r="AC332" s="548"/>
    </row>
    <row r="333" spans="1:68" ht="16.5" customHeight="1" x14ac:dyDescent="0.25">
      <c r="A333" s="59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0"/>
      <c r="AB333" s="540"/>
      <c r="AC333" s="540"/>
    </row>
    <row r="334" spans="1:68" ht="14.25" customHeight="1" x14ac:dyDescent="0.25">
      <c r="A334" s="558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1"/>
      <c r="AB334" s="541"/>
      <c r="AC334" s="541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53">
        <v>4607091387919</v>
      </c>
      <c r="E335" s="554"/>
      <c r="F335" s="544">
        <v>1.35</v>
      </c>
      <c r="G335" s="32">
        <v>6</v>
      </c>
      <c r="H335" s="544">
        <v>8.1</v>
      </c>
      <c r="I335" s="544">
        <v>8.6189999999999998</v>
      </c>
      <c r="J335" s="32">
        <v>64</v>
      </c>
      <c r="K335" s="32" t="s">
        <v>105</v>
      </c>
      <c r="L335" s="32"/>
      <c r="M335" s="33" t="s">
        <v>76</v>
      </c>
      <c r="N335" s="33"/>
      <c r="O335" s="32">
        <v>45</v>
      </c>
      <c r="P335" s="7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68</v>
      </c>
      <c r="X335" s="545">
        <v>15</v>
      </c>
      <c r="Y335" s="546">
        <f>IFERROR(IF(X335="",0,CEILING((X335/$H335),1)*$H335),"")</f>
        <v>16.2</v>
      </c>
      <c r="Z335" s="36">
        <f>IFERROR(IF(Y335=0,"",ROUNDUP(Y335/H335,0)*0.01898),"")</f>
        <v>3.7960000000000001E-2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15.961111111111112</v>
      </c>
      <c r="BN335" s="64">
        <f>IFERROR(Y335*I335/H335,"0")</f>
        <v>17.238</v>
      </c>
      <c r="BO335" s="64">
        <f>IFERROR(1/J335*(X335/H335),"0")</f>
        <v>2.8935185185185185E-2</v>
      </c>
      <c r="BP335" s="64">
        <f>IFERROR(1/J335*(Y335/H335),"0")</f>
        <v>3.125E-2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3">
        <v>4680115883604</v>
      </c>
      <c r="E336" s="554"/>
      <c r="F336" s="544">
        <v>0.35</v>
      </c>
      <c r="G336" s="32">
        <v>6</v>
      </c>
      <c r="H336" s="544">
        <v>2.1</v>
      </c>
      <c r="I336" s="544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3">
        <v>4680115883567</v>
      </c>
      <c r="E337" s="554"/>
      <c r="F337" s="544">
        <v>0.35</v>
      </c>
      <c r="G337" s="32">
        <v>6</v>
      </c>
      <c r="H337" s="544">
        <v>2.1</v>
      </c>
      <c r="I337" s="544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68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0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1"/>
      <c r="P338" s="564" t="s">
        <v>70</v>
      </c>
      <c r="Q338" s="565"/>
      <c r="R338" s="565"/>
      <c r="S338" s="565"/>
      <c r="T338" s="565"/>
      <c r="U338" s="565"/>
      <c r="V338" s="566"/>
      <c r="W338" s="37" t="s">
        <v>71</v>
      </c>
      <c r="X338" s="547">
        <f>IFERROR(X335/H335,"0")+IFERROR(X336/H336,"0")+IFERROR(X337/H337,"0")</f>
        <v>1.8518518518518519</v>
      </c>
      <c r="Y338" s="547">
        <f>IFERROR(Y335/H335,"0")+IFERROR(Y336/H336,"0")+IFERROR(Y337/H337,"0")</f>
        <v>2</v>
      </c>
      <c r="Z338" s="547">
        <f>IFERROR(IF(Z335="",0,Z335),"0")+IFERROR(IF(Z336="",0,Z336),"0")+IFERROR(IF(Z337="",0,Z337),"0")</f>
        <v>3.7960000000000001E-2</v>
      </c>
      <c r="AA338" s="548"/>
      <c r="AB338" s="548"/>
      <c r="AC338" s="548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71"/>
      <c r="P339" s="564" t="s">
        <v>70</v>
      </c>
      <c r="Q339" s="565"/>
      <c r="R339" s="565"/>
      <c r="S339" s="565"/>
      <c r="T339" s="565"/>
      <c r="U339" s="565"/>
      <c r="V339" s="566"/>
      <c r="W339" s="37" t="s">
        <v>68</v>
      </c>
      <c r="X339" s="547">
        <f>IFERROR(SUM(X335:X337),"0")</f>
        <v>15</v>
      </c>
      <c r="Y339" s="547">
        <f>IFERROR(SUM(Y335:Y337),"0")</f>
        <v>16.2</v>
      </c>
      <c r="Z339" s="37"/>
      <c r="AA339" s="548"/>
      <c r="AB339" s="548"/>
      <c r="AC339" s="548"/>
    </row>
    <row r="340" spans="1:68" ht="27.75" customHeight="1" x14ac:dyDescent="0.2">
      <c r="A340" s="606" t="s">
        <v>539</v>
      </c>
      <c r="B340" s="607"/>
      <c r="C340" s="607"/>
      <c r="D340" s="607"/>
      <c r="E340" s="607"/>
      <c r="F340" s="607"/>
      <c r="G340" s="607"/>
      <c r="H340" s="607"/>
      <c r="I340" s="607"/>
      <c r="J340" s="607"/>
      <c r="K340" s="607"/>
      <c r="L340" s="607"/>
      <c r="M340" s="607"/>
      <c r="N340" s="607"/>
      <c r="O340" s="607"/>
      <c r="P340" s="607"/>
      <c r="Q340" s="607"/>
      <c r="R340" s="607"/>
      <c r="S340" s="607"/>
      <c r="T340" s="607"/>
      <c r="U340" s="607"/>
      <c r="V340" s="607"/>
      <c r="W340" s="607"/>
      <c r="X340" s="607"/>
      <c r="Y340" s="607"/>
      <c r="Z340" s="607"/>
      <c r="AA340" s="48"/>
      <c r="AB340" s="48"/>
      <c r="AC340" s="48"/>
    </row>
    <row r="341" spans="1:68" ht="16.5" customHeight="1" x14ac:dyDescent="0.25">
      <c r="A341" s="59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0"/>
      <c r="AB341" s="540"/>
      <c r="AC341" s="540"/>
    </row>
    <row r="342" spans="1:68" ht="14.25" customHeight="1" x14ac:dyDescent="0.25">
      <c r="A342" s="558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3">
        <v>4680115884847</v>
      </c>
      <c r="E343" s="554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68</v>
      </c>
      <c r="X343" s="545">
        <v>0</v>
      </c>
      <c r="Y343" s="546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3">
        <v>4680115884854</v>
      </c>
      <c r="E344" s="554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5">
        <v>0</v>
      </c>
      <c r="Y344" s="546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3">
        <v>4607091383997</v>
      </c>
      <c r="E345" s="554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68</v>
      </c>
      <c r="X345" s="545">
        <v>0</v>
      </c>
      <c r="Y345" s="546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53">
        <v>4680115884830</v>
      </c>
      <c r="E346" s="554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68</v>
      </c>
      <c r="X346" s="545">
        <v>0</v>
      </c>
      <c r="Y346" s="546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53">
        <v>4680115882638</v>
      </c>
      <c r="E347" s="554"/>
      <c r="F347" s="544">
        <v>0.4</v>
      </c>
      <c r="G347" s="32">
        <v>10</v>
      </c>
      <c r="H347" s="544">
        <v>4</v>
      </c>
      <c r="I347" s="544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5">
        <v>0</v>
      </c>
      <c r="Y347" s="546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53">
        <v>4680115884922</v>
      </c>
      <c r="E348" s="554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68</v>
      </c>
      <c r="X348" s="545">
        <v>0</v>
      </c>
      <c r="Y348" s="546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3">
        <v>4680115884861</v>
      </c>
      <c r="E349" s="554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68</v>
      </c>
      <c r="X349" s="545">
        <v>0</v>
      </c>
      <c r="Y349" s="546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70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1"/>
      <c r="P350" s="564" t="s">
        <v>70</v>
      </c>
      <c r="Q350" s="565"/>
      <c r="R350" s="565"/>
      <c r="S350" s="565"/>
      <c r="T350" s="565"/>
      <c r="U350" s="565"/>
      <c r="V350" s="566"/>
      <c r="W350" s="37" t="s">
        <v>71</v>
      </c>
      <c r="X350" s="547">
        <f>IFERROR(X343/H343,"0")+IFERROR(X344/H344,"0")+IFERROR(X345/H345,"0")+IFERROR(X346/H346,"0")+IFERROR(X347/H347,"0")+IFERROR(X348/H348,"0")+IFERROR(X349/H349,"0")</f>
        <v>0</v>
      </c>
      <c r="Y350" s="547">
        <f>IFERROR(Y343/H343,"0")+IFERROR(Y344/H344,"0")+IFERROR(Y345/H345,"0")+IFERROR(Y346/H346,"0")+IFERROR(Y347/H347,"0")+IFERROR(Y348/H348,"0")+IFERROR(Y349/H349,"0")</f>
        <v>0</v>
      </c>
      <c r="Z350" s="547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548"/>
      <c r="AB350" s="548"/>
      <c r="AC350" s="548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71"/>
      <c r="P351" s="564" t="s">
        <v>70</v>
      </c>
      <c r="Q351" s="565"/>
      <c r="R351" s="565"/>
      <c r="S351" s="565"/>
      <c r="T351" s="565"/>
      <c r="U351" s="565"/>
      <c r="V351" s="566"/>
      <c r="W351" s="37" t="s">
        <v>68</v>
      </c>
      <c r="X351" s="547">
        <f>IFERROR(SUM(X343:X349),"0")</f>
        <v>0</v>
      </c>
      <c r="Y351" s="547">
        <f>IFERROR(SUM(Y343:Y349),"0")</f>
        <v>0</v>
      </c>
      <c r="Z351" s="37"/>
      <c r="AA351" s="548"/>
      <c r="AB351" s="548"/>
      <c r="AC351" s="548"/>
    </row>
    <row r="352" spans="1:68" ht="14.25" customHeight="1" x14ac:dyDescent="0.25">
      <c r="A352" s="558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3">
        <v>4607091383980</v>
      </c>
      <c r="E353" s="554"/>
      <c r="F353" s="544">
        <v>2.5</v>
      </c>
      <c r="G353" s="32">
        <v>6</v>
      </c>
      <c r="H353" s="544">
        <v>15</v>
      </c>
      <c r="I353" s="544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68</v>
      </c>
      <c r="X353" s="545">
        <v>90</v>
      </c>
      <c r="Y353" s="546">
        <f>IFERROR(IF(X353="",0,CEILING((X353/$H353),1)*$H353),"")</f>
        <v>90</v>
      </c>
      <c r="Z353" s="36">
        <f>IFERROR(IF(Y353=0,"",ROUNDUP(Y353/H353,0)*0.02175),"")</f>
        <v>0.1305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92.88000000000001</v>
      </c>
      <c r="BN353" s="64">
        <f>IFERROR(Y353*I353/H353,"0")</f>
        <v>92.88000000000001</v>
      </c>
      <c r="BO353" s="64">
        <f>IFERROR(1/J353*(X353/H353),"0")</f>
        <v>0.125</v>
      </c>
      <c r="BP353" s="64">
        <f>IFERROR(1/J353*(Y353/H353),"0")</f>
        <v>0.125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53">
        <v>4607091384178</v>
      </c>
      <c r="E354" s="554"/>
      <c r="F354" s="544">
        <v>0.4</v>
      </c>
      <c r="G354" s="32">
        <v>10</v>
      </c>
      <c r="H354" s="544">
        <v>4</v>
      </c>
      <c r="I354" s="54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68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0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1"/>
      <c r="P355" s="564" t="s">
        <v>70</v>
      </c>
      <c r="Q355" s="565"/>
      <c r="R355" s="565"/>
      <c r="S355" s="565"/>
      <c r="T355" s="565"/>
      <c r="U355" s="565"/>
      <c r="V355" s="566"/>
      <c r="W355" s="37" t="s">
        <v>71</v>
      </c>
      <c r="X355" s="547">
        <f>IFERROR(X353/H353,"0")+IFERROR(X354/H354,"0")</f>
        <v>6</v>
      </c>
      <c r="Y355" s="547">
        <f>IFERROR(Y353/H353,"0")+IFERROR(Y354/H354,"0")</f>
        <v>6</v>
      </c>
      <c r="Z355" s="547">
        <f>IFERROR(IF(Z353="",0,Z353),"0")+IFERROR(IF(Z354="",0,Z354),"0")</f>
        <v>0.1305</v>
      </c>
      <c r="AA355" s="548"/>
      <c r="AB355" s="548"/>
      <c r="AC355" s="548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71"/>
      <c r="P356" s="564" t="s">
        <v>70</v>
      </c>
      <c r="Q356" s="565"/>
      <c r="R356" s="565"/>
      <c r="S356" s="565"/>
      <c r="T356" s="565"/>
      <c r="U356" s="565"/>
      <c r="V356" s="566"/>
      <c r="W356" s="37" t="s">
        <v>68</v>
      </c>
      <c r="X356" s="547">
        <f>IFERROR(SUM(X353:X354),"0")</f>
        <v>90</v>
      </c>
      <c r="Y356" s="547">
        <f>IFERROR(SUM(Y353:Y354),"0")</f>
        <v>90</v>
      </c>
      <c r="Z356" s="37"/>
      <c r="AA356" s="548"/>
      <c r="AB356" s="548"/>
      <c r="AC356" s="548"/>
    </row>
    <row r="357" spans="1:68" ht="14.25" customHeight="1" x14ac:dyDescent="0.25">
      <c r="A357" s="558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1"/>
      <c r="AB357" s="541"/>
      <c r="AC357" s="541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53">
        <v>4607091383928</v>
      </c>
      <c r="E358" s="554"/>
      <c r="F358" s="544">
        <v>1.5</v>
      </c>
      <c r="G358" s="32">
        <v>6</v>
      </c>
      <c r="H358" s="544">
        <v>9</v>
      </c>
      <c r="I358" s="544">
        <v>9.5250000000000004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3">
        <v>4607091384260</v>
      </c>
      <c r="E359" s="554"/>
      <c r="F359" s="544">
        <v>1.5</v>
      </c>
      <c r="G359" s="32">
        <v>6</v>
      </c>
      <c r="H359" s="544">
        <v>9</v>
      </c>
      <c r="I359" s="544">
        <v>9.5190000000000001</v>
      </c>
      <c r="J359" s="32">
        <v>64</v>
      </c>
      <c r="K359" s="32" t="s">
        <v>105</v>
      </c>
      <c r="L359" s="32"/>
      <c r="M359" s="33" t="s">
        <v>81</v>
      </c>
      <c r="N359" s="33"/>
      <c r="O359" s="32">
        <v>40</v>
      </c>
      <c r="P359" s="79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68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0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1"/>
      <c r="P360" s="564" t="s">
        <v>70</v>
      </c>
      <c r="Q360" s="565"/>
      <c r="R360" s="565"/>
      <c r="S360" s="565"/>
      <c r="T360" s="565"/>
      <c r="U360" s="565"/>
      <c r="V360" s="566"/>
      <c r="W360" s="37" t="s">
        <v>71</v>
      </c>
      <c r="X360" s="547">
        <f>IFERROR(X358/H358,"0")+IFERROR(X359/H359,"0")</f>
        <v>0</v>
      </c>
      <c r="Y360" s="547">
        <f>IFERROR(Y358/H358,"0")+IFERROR(Y359/H359,"0")</f>
        <v>0</v>
      </c>
      <c r="Z360" s="547">
        <f>IFERROR(IF(Z358="",0,Z358),"0")+IFERROR(IF(Z359="",0,Z359),"0")</f>
        <v>0</v>
      </c>
      <c r="AA360" s="548"/>
      <c r="AB360" s="548"/>
      <c r="AC360" s="548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71"/>
      <c r="P361" s="564" t="s">
        <v>70</v>
      </c>
      <c r="Q361" s="565"/>
      <c r="R361" s="565"/>
      <c r="S361" s="565"/>
      <c r="T361" s="565"/>
      <c r="U361" s="565"/>
      <c r="V361" s="566"/>
      <c r="W361" s="37" t="s">
        <v>68</v>
      </c>
      <c r="X361" s="547">
        <f>IFERROR(SUM(X358:X359),"0")</f>
        <v>0</v>
      </c>
      <c r="Y361" s="547">
        <f>IFERROR(SUM(Y358:Y359),"0")</f>
        <v>0</v>
      </c>
      <c r="Z361" s="37"/>
      <c r="AA361" s="548"/>
      <c r="AB361" s="548"/>
      <c r="AC361" s="548"/>
    </row>
    <row r="362" spans="1:68" ht="14.25" customHeight="1" x14ac:dyDescent="0.25">
      <c r="A362" s="558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3">
        <v>4607091384673</v>
      </c>
      <c r="E363" s="554"/>
      <c r="F363" s="544">
        <v>1.5</v>
      </c>
      <c r="G363" s="32">
        <v>6</v>
      </c>
      <c r="H363" s="544">
        <v>9</v>
      </c>
      <c r="I363" s="544">
        <v>9.5190000000000001</v>
      </c>
      <c r="J363" s="32">
        <v>64</v>
      </c>
      <c r="K363" s="32" t="s">
        <v>105</v>
      </c>
      <c r="L363" s="32"/>
      <c r="M363" s="33" t="s">
        <v>81</v>
      </c>
      <c r="N363" s="33"/>
      <c r="O363" s="32">
        <v>40</v>
      </c>
      <c r="P363" s="873" t="s">
        <v>573</v>
      </c>
      <c r="Q363" s="550"/>
      <c r="R363" s="550"/>
      <c r="S363" s="550"/>
      <c r="T363" s="551"/>
      <c r="U363" s="34"/>
      <c r="V363" s="34"/>
      <c r="W363" s="35" t="s">
        <v>68</v>
      </c>
      <c r="X363" s="545">
        <v>0</v>
      </c>
      <c r="Y363" s="546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0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1"/>
      <c r="P364" s="564" t="s">
        <v>70</v>
      </c>
      <c r="Q364" s="565"/>
      <c r="R364" s="565"/>
      <c r="S364" s="565"/>
      <c r="T364" s="565"/>
      <c r="U364" s="565"/>
      <c r="V364" s="566"/>
      <c r="W364" s="37" t="s">
        <v>71</v>
      </c>
      <c r="X364" s="547">
        <f>IFERROR(X363/H363,"0")</f>
        <v>0</v>
      </c>
      <c r="Y364" s="547">
        <f>IFERROR(Y363/H363,"0")</f>
        <v>0</v>
      </c>
      <c r="Z364" s="547">
        <f>IFERROR(IF(Z363="",0,Z363),"0")</f>
        <v>0</v>
      </c>
      <c r="AA364" s="548"/>
      <c r="AB364" s="548"/>
      <c r="AC364" s="548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71"/>
      <c r="P365" s="564" t="s">
        <v>70</v>
      </c>
      <c r="Q365" s="565"/>
      <c r="R365" s="565"/>
      <c r="S365" s="565"/>
      <c r="T365" s="565"/>
      <c r="U365" s="565"/>
      <c r="V365" s="566"/>
      <c r="W365" s="37" t="s">
        <v>68</v>
      </c>
      <c r="X365" s="547">
        <f>IFERROR(SUM(X363:X363),"0")</f>
        <v>0</v>
      </c>
      <c r="Y365" s="547">
        <f>IFERROR(SUM(Y363:Y363),"0")</f>
        <v>0</v>
      </c>
      <c r="Z365" s="37"/>
      <c r="AA365" s="548"/>
      <c r="AB365" s="548"/>
      <c r="AC365" s="548"/>
    </row>
    <row r="366" spans="1:68" ht="16.5" customHeight="1" x14ac:dyDescent="0.25">
      <c r="A366" s="59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0"/>
      <c r="AB366" s="540"/>
      <c r="AC366" s="540"/>
    </row>
    <row r="367" spans="1:68" ht="14.25" customHeight="1" x14ac:dyDescent="0.25">
      <c r="A367" s="558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1"/>
      <c r="AB367" s="541"/>
      <c r="AC367" s="541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3">
        <v>4680115881907</v>
      </c>
      <c r="E368" s="554"/>
      <c r="F368" s="544">
        <v>1.8</v>
      </c>
      <c r="G368" s="32">
        <v>6</v>
      </c>
      <c r="H368" s="544">
        <v>10.8</v>
      </c>
      <c r="I368" s="544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0"/>
      <c r="R368" s="550"/>
      <c r="S368" s="550"/>
      <c r="T368" s="551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3">
        <v>4680115884885</v>
      </c>
      <c r="E369" s="554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53">
        <v>4680115884908</v>
      </c>
      <c r="E370" s="554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68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0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1"/>
      <c r="P371" s="564" t="s">
        <v>70</v>
      </c>
      <c r="Q371" s="565"/>
      <c r="R371" s="565"/>
      <c r="S371" s="565"/>
      <c r="T371" s="565"/>
      <c r="U371" s="565"/>
      <c r="V371" s="566"/>
      <c r="W371" s="37" t="s">
        <v>71</v>
      </c>
      <c r="X371" s="547">
        <f>IFERROR(X368/H368,"0")+IFERROR(X369/H369,"0")+IFERROR(X370/H370,"0")</f>
        <v>0</v>
      </c>
      <c r="Y371" s="547">
        <f>IFERROR(Y368/H368,"0")+IFERROR(Y369/H369,"0")+IFERROR(Y370/H370,"0")</f>
        <v>0</v>
      </c>
      <c r="Z371" s="547">
        <f>IFERROR(IF(Z368="",0,Z368),"0")+IFERROR(IF(Z369="",0,Z369),"0")+IFERROR(IF(Z370="",0,Z370),"0")</f>
        <v>0</v>
      </c>
      <c r="AA371" s="548"/>
      <c r="AB371" s="548"/>
      <c r="AC371" s="548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71"/>
      <c r="P372" s="564" t="s">
        <v>70</v>
      </c>
      <c r="Q372" s="565"/>
      <c r="R372" s="565"/>
      <c r="S372" s="565"/>
      <c r="T372" s="565"/>
      <c r="U372" s="565"/>
      <c r="V372" s="566"/>
      <c r="W372" s="37" t="s">
        <v>68</v>
      </c>
      <c r="X372" s="547">
        <f>IFERROR(SUM(X368:X370),"0")</f>
        <v>0</v>
      </c>
      <c r="Y372" s="547">
        <f>IFERROR(SUM(Y368:Y370),"0")</f>
        <v>0</v>
      </c>
      <c r="Z372" s="37"/>
      <c r="AA372" s="548"/>
      <c r="AB372" s="548"/>
      <c r="AC372" s="548"/>
    </row>
    <row r="373" spans="1:68" ht="14.25" customHeight="1" x14ac:dyDescent="0.25">
      <c r="A373" s="558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1"/>
      <c r="AB373" s="541"/>
      <c r="AC373" s="541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53">
        <v>4607091384802</v>
      </c>
      <c r="E374" s="554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68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0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1"/>
      <c r="P375" s="564" t="s">
        <v>70</v>
      </c>
      <c r="Q375" s="565"/>
      <c r="R375" s="565"/>
      <c r="S375" s="565"/>
      <c r="T375" s="565"/>
      <c r="U375" s="565"/>
      <c r="V375" s="566"/>
      <c r="W375" s="37" t="s">
        <v>71</v>
      </c>
      <c r="X375" s="547">
        <f>IFERROR(X374/H374,"0")</f>
        <v>0</v>
      </c>
      <c r="Y375" s="547">
        <f>IFERROR(Y374/H374,"0")</f>
        <v>0</v>
      </c>
      <c r="Z375" s="547">
        <f>IFERROR(IF(Z374="",0,Z374),"0")</f>
        <v>0</v>
      </c>
      <c r="AA375" s="548"/>
      <c r="AB375" s="548"/>
      <c r="AC375" s="548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71"/>
      <c r="P376" s="564" t="s">
        <v>70</v>
      </c>
      <c r="Q376" s="565"/>
      <c r="R376" s="565"/>
      <c r="S376" s="565"/>
      <c r="T376" s="565"/>
      <c r="U376" s="565"/>
      <c r="V376" s="566"/>
      <c r="W376" s="37" t="s">
        <v>68</v>
      </c>
      <c r="X376" s="547">
        <f>IFERROR(SUM(X374:X374),"0")</f>
        <v>0</v>
      </c>
      <c r="Y376" s="547">
        <f>IFERROR(SUM(Y374:Y374),"0")</f>
        <v>0</v>
      </c>
      <c r="Z376" s="37"/>
      <c r="AA376" s="548"/>
      <c r="AB376" s="548"/>
      <c r="AC376" s="548"/>
    </row>
    <row r="377" spans="1:68" ht="14.25" customHeight="1" x14ac:dyDescent="0.25">
      <c r="A377" s="558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3">
        <v>4607091384246</v>
      </c>
      <c r="E378" s="554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105</v>
      </c>
      <c r="L378" s="32"/>
      <c r="M378" s="33" t="s">
        <v>81</v>
      </c>
      <c r="N378" s="33"/>
      <c r="O378" s="32">
        <v>40</v>
      </c>
      <c r="P378" s="6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53">
        <v>4607091384253</v>
      </c>
      <c r="E379" s="554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68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0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1"/>
      <c r="P380" s="564" t="s">
        <v>70</v>
      </c>
      <c r="Q380" s="565"/>
      <c r="R380" s="565"/>
      <c r="S380" s="565"/>
      <c r="T380" s="565"/>
      <c r="U380" s="565"/>
      <c r="V380" s="566"/>
      <c r="W380" s="37" t="s">
        <v>71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71"/>
      <c r="P381" s="564" t="s">
        <v>70</v>
      </c>
      <c r="Q381" s="565"/>
      <c r="R381" s="565"/>
      <c r="S381" s="565"/>
      <c r="T381" s="565"/>
      <c r="U381" s="565"/>
      <c r="V381" s="566"/>
      <c r="W381" s="37" t="s">
        <v>68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58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1"/>
      <c r="AB382" s="541"/>
      <c r="AC382" s="541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53">
        <v>4607091389357</v>
      </c>
      <c r="E383" s="554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105</v>
      </c>
      <c r="L383" s="32"/>
      <c r="M383" s="33" t="s">
        <v>81</v>
      </c>
      <c r="N383" s="33"/>
      <c r="O383" s="32">
        <v>40</v>
      </c>
      <c r="P383" s="86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0"/>
      <c r="R383" s="550"/>
      <c r="S383" s="550"/>
      <c r="T383" s="551"/>
      <c r="U383" s="34"/>
      <c r="V383" s="34"/>
      <c r="W383" s="35" t="s">
        <v>68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0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1"/>
      <c r="P384" s="564" t="s">
        <v>70</v>
      </c>
      <c r="Q384" s="565"/>
      <c r="R384" s="565"/>
      <c r="S384" s="565"/>
      <c r="T384" s="565"/>
      <c r="U384" s="565"/>
      <c r="V384" s="566"/>
      <c r="W384" s="37" t="s">
        <v>71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71"/>
      <c r="P385" s="564" t="s">
        <v>70</v>
      </c>
      <c r="Q385" s="565"/>
      <c r="R385" s="565"/>
      <c r="S385" s="565"/>
      <c r="T385" s="565"/>
      <c r="U385" s="565"/>
      <c r="V385" s="566"/>
      <c r="W385" s="37" t="s">
        <v>68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6" t="s">
        <v>595</v>
      </c>
      <c r="B386" s="607"/>
      <c r="C386" s="607"/>
      <c r="D386" s="607"/>
      <c r="E386" s="607"/>
      <c r="F386" s="607"/>
      <c r="G386" s="607"/>
      <c r="H386" s="607"/>
      <c r="I386" s="607"/>
      <c r="J386" s="607"/>
      <c r="K386" s="607"/>
      <c r="L386" s="607"/>
      <c r="M386" s="607"/>
      <c r="N386" s="607"/>
      <c r="O386" s="607"/>
      <c r="P386" s="607"/>
      <c r="Q386" s="607"/>
      <c r="R386" s="607"/>
      <c r="S386" s="607"/>
      <c r="T386" s="607"/>
      <c r="U386" s="607"/>
      <c r="V386" s="607"/>
      <c r="W386" s="607"/>
      <c r="X386" s="607"/>
      <c r="Y386" s="607"/>
      <c r="Z386" s="607"/>
      <c r="AA386" s="48"/>
      <c r="AB386" s="48"/>
      <c r="AC386" s="48"/>
    </row>
    <row r="387" spans="1:68" ht="16.5" customHeight="1" x14ac:dyDescent="0.25">
      <c r="A387" s="59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0"/>
      <c r="AB387" s="540"/>
      <c r="AC387" s="540"/>
    </row>
    <row r="388" spans="1:68" ht="14.25" customHeight="1" x14ac:dyDescent="0.25">
      <c r="A388" s="558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1"/>
      <c r="AB388" s="541"/>
      <c r="AC388" s="541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53">
        <v>4680115886100</v>
      </c>
      <c r="E389" s="554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5">
        <v>0</v>
      </c>
      <c r="Y389" s="546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53">
        <v>4680115886117</v>
      </c>
      <c r="E390" s="554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5">
        <v>0</v>
      </c>
      <c r="Y390" s="546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53">
        <v>4680115886117</v>
      </c>
      <c r="E391" s="554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5">
        <v>0</v>
      </c>
      <c r="Y391" s="546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3">
        <v>4680115886124</v>
      </c>
      <c r="E392" s="554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0"/>
      <c r="R392" s="550"/>
      <c r="S392" s="550"/>
      <c r="T392" s="551"/>
      <c r="U392" s="34"/>
      <c r="V392" s="34"/>
      <c r="W392" s="35" t="s">
        <v>68</v>
      </c>
      <c r="X392" s="545">
        <v>0</v>
      </c>
      <c r="Y392" s="546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53">
        <v>4680115883147</v>
      </c>
      <c r="E393" s="554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0"/>
      <c r="R393" s="550"/>
      <c r="S393" s="550"/>
      <c r="T393" s="551"/>
      <c r="U393" s="34"/>
      <c r="V393" s="34"/>
      <c r="W393" s="35" t="s">
        <v>68</v>
      </c>
      <c r="X393" s="545">
        <v>0</v>
      </c>
      <c r="Y393" s="546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3">
        <v>4607091384338</v>
      </c>
      <c r="E394" s="554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68</v>
      </c>
      <c r="X394" s="545">
        <v>0</v>
      </c>
      <c r="Y394" s="546">
        <f t="shared" si="48"/>
        <v>0</v>
      </c>
      <c r="Z394" s="36" t="str">
        <f t="shared" si="53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3">
        <v>4607091389524</v>
      </c>
      <c r="E395" s="554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5">
        <v>0</v>
      </c>
      <c r="Y395" s="546">
        <f t="shared" si="48"/>
        <v>0</v>
      </c>
      <c r="Z395" s="36" t="str">
        <f t="shared" si="53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53">
        <v>4680115883161</v>
      </c>
      <c r="E396" s="554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0"/>
      <c r="R396" s="550"/>
      <c r="S396" s="550"/>
      <c r="T396" s="551"/>
      <c r="U396" s="34"/>
      <c r="V396" s="34"/>
      <c r="W396" s="35" t="s">
        <v>68</v>
      </c>
      <c r="X396" s="545">
        <v>0</v>
      </c>
      <c r="Y396" s="546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3">
        <v>4607091389531</v>
      </c>
      <c r="E397" s="554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0"/>
      <c r="R397" s="550"/>
      <c r="S397" s="550"/>
      <c r="T397" s="551"/>
      <c r="U397" s="34"/>
      <c r="V397" s="34"/>
      <c r="W397" s="35" t="s">
        <v>68</v>
      </c>
      <c r="X397" s="545">
        <v>0</v>
      </c>
      <c r="Y397" s="546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53">
        <v>4607091384345</v>
      </c>
      <c r="E398" s="554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0"/>
      <c r="R398" s="550"/>
      <c r="S398" s="550"/>
      <c r="T398" s="551"/>
      <c r="U398" s="34"/>
      <c r="V398" s="34"/>
      <c r="W398" s="35" t="s">
        <v>68</v>
      </c>
      <c r="X398" s="545">
        <v>0</v>
      </c>
      <c r="Y398" s="546">
        <f t="shared" si="48"/>
        <v>0</v>
      </c>
      <c r="Z398" s="36" t="str">
        <f t="shared" si="53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70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1"/>
      <c r="P399" s="564" t="s">
        <v>70</v>
      </c>
      <c r="Q399" s="565"/>
      <c r="R399" s="565"/>
      <c r="S399" s="565"/>
      <c r="T399" s="565"/>
      <c r="U399" s="565"/>
      <c r="V399" s="566"/>
      <c r="W399" s="37" t="s">
        <v>71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71"/>
      <c r="P400" s="564" t="s">
        <v>70</v>
      </c>
      <c r="Q400" s="565"/>
      <c r="R400" s="565"/>
      <c r="S400" s="565"/>
      <c r="T400" s="565"/>
      <c r="U400" s="565"/>
      <c r="V400" s="566"/>
      <c r="W400" s="37" t="s">
        <v>68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58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1"/>
      <c r="AB401" s="541"/>
      <c r="AC401" s="541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53">
        <v>4607091384352</v>
      </c>
      <c r="E402" s="554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110</v>
      </c>
      <c r="L402" s="32"/>
      <c r="M402" s="33" t="s">
        <v>81</v>
      </c>
      <c r="N402" s="33"/>
      <c r="O402" s="32">
        <v>45</v>
      </c>
      <c r="P402" s="6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0"/>
      <c r="R402" s="550"/>
      <c r="S402" s="550"/>
      <c r="T402" s="551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53">
        <v>4607091389654</v>
      </c>
      <c r="E403" s="554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75</v>
      </c>
      <c r="L403" s="32"/>
      <c r="M403" s="33" t="s">
        <v>81</v>
      </c>
      <c r="N403" s="33"/>
      <c r="O403" s="32">
        <v>45</v>
      </c>
      <c r="P403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0"/>
      <c r="R403" s="550"/>
      <c r="S403" s="550"/>
      <c r="T403" s="551"/>
      <c r="U403" s="34"/>
      <c r="V403" s="34"/>
      <c r="W403" s="35" t="s">
        <v>68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70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1"/>
      <c r="P404" s="564" t="s">
        <v>70</v>
      </c>
      <c r="Q404" s="565"/>
      <c r="R404" s="565"/>
      <c r="S404" s="565"/>
      <c r="T404" s="565"/>
      <c r="U404" s="565"/>
      <c r="V404" s="566"/>
      <c r="W404" s="37" t="s">
        <v>71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71"/>
      <c r="P405" s="564" t="s">
        <v>70</v>
      </c>
      <c r="Q405" s="565"/>
      <c r="R405" s="565"/>
      <c r="S405" s="565"/>
      <c r="T405" s="565"/>
      <c r="U405" s="565"/>
      <c r="V405" s="566"/>
      <c r="W405" s="37" t="s">
        <v>68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9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0"/>
      <c r="AB406" s="540"/>
      <c r="AC406" s="540"/>
    </row>
    <row r="407" spans="1:68" ht="14.25" customHeight="1" x14ac:dyDescent="0.25">
      <c r="A407" s="558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1"/>
      <c r="AB407" s="541"/>
      <c r="AC407" s="541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53">
        <v>4680115885240</v>
      </c>
      <c r="E408" s="554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0"/>
      <c r="R408" s="550"/>
      <c r="S408" s="550"/>
      <c r="T408" s="551"/>
      <c r="U408" s="34"/>
      <c r="V408" s="34"/>
      <c r="W408" s="35" t="s">
        <v>68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0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1"/>
      <c r="P409" s="564" t="s">
        <v>70</v>
      </c>
      <c r="Q409" s="565"/>
      <c r="R409" s="565"/>
      <c r="S409" s="565"/>
      <c r="T409" s="565"/>
      <c r="U409" s="565"/>
      <c r="V409" s="566"/>
      <c r="W409" s="37" t="s">
        <v>71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71"/>
      <c r="P410" s="564" t="s">
        <v>70</v>
      </c>
      <c r="Q410" s="565"/>
      <c r="R410" s="565"/>
      <c r="S410" s="565"/>
      <c r="T410" s="565"/>
      <c r="U410" s="565"/>
      <c r="V410" s="566"/>
      <c r="W410" s="37" t="s">
        <v>68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58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1"/>
      <c r="AB411" s="541"/>
      <c r="AC411" s="541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53">
        <v>4680115886094</v>
      </c>
      <c r="E412" s="554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0"/>
      <c r="R412" s="550"/>
      <c r="S412" s="550"/>
      <c r="T412" s="551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53">
        <v>4607091389425</v>
      </c>
      <c r="E413" s="554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0"/>
      <c r="R413" s="550"/>
      <c r="S413" s="550"/>
      <c r="T413" s="551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53">
        <v>4680115880771</v>
      </c>
      <c r="E414" s="554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0"/>
      <c r="R414" s="550"/>
      <c r="S414" s="550"/>
      <c r="T414" s="551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3">
        <v>4607091389500</v>
      </c>
      <c r="E415" s="554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0"/>
      <c r="R415" s="550"/>
      <c r="S415" s="550"/>
      <c r="T415" s="551"/>
      <c r="U415" s="34"/>
      <c r="V415" s="34"/>
      <c r="W415" s="35" t="s">
        <v>68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0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1"/>
      <c r="P416" s="564" t="s">
        <v>70</v>
      </c>
      <c r="Q416" s="565"/>
      <c r="R416" s="565"/>
      <c r="S416" s="565"/>
      <c r="T416" s="565"/>
      <c r="U416" s="565"/>
      <c r="V416" s="566"/>
      <c r="W416" s="37" t="s">
        <v>71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71"/>
      <c r="P417" s="564" t="s">
        <v>70</v>
      </c>
      <c r="Q417" s="565"/>
      <c r="R417" s="565"/>
      <c r="S417" s="565"/>
      <c r="T417" s="565"/>
      <c r="U417" s="565"/>
      <c r="V417" s="566"/>
      <c r="W417" s="37" t="s">
        <v>68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9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0"/>
      <c r="AB418" s="540"/>
      <c r="AC418" s="540"/>
    </row>
    <row r="419" spans="1:68" ht="14.25" customHeight="1" x14ac:dyDescent="0.25">
      <c r="A419" s="558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3">
        <v>4680115885110</v>
      </c>
      <c r="E420" s="554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0"/>
      <c r="R420" s="550"/>
      <c r="S420" s="550"/>
      <c r="T420" s="551"/>
      <c r="U420" s="34"/>
      <c r="V420" s="34"/>
      <c r="W420" s="35" t="s">
        <v>68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0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1"/>
      <c r="P421" s="564" t="s">
        <v>70</v>
      </c>
      <c r="Q421" s="565"/>
      <c r="R421" s="565"/>
      <c r="S421" s="565"/>
      <c r="T421" s="565"/>
      <c r="U421" s="565"/>
      <c r="V421" s="566"/>
      <c r="W421" s="37" t="s">
        <v>71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71"/>
      <c r="P422" s="564" t="s">
        <v>70</v>
      </c>
      <c r="Q422" s="565"/>
      <c r="R422" s="565"/>
      <c r="S422" s="565"/>
      <c r="T422" s="565"/>
      <c r="U422" s="565"/>
      <c r="V422" s="566"/>
      <c r="W422" s="37" t="s">
        <v>68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16.5" customHeight="1" x14ac:dyDescent="0.25">
      <c r="A423" s="59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0"/>
      <c r="AB423" s="540"/>
      <c r="AC423" s="540"/>
    </row>
    <row r="424" spans="1:68" ht="14.25" customHeight="1" x14ac:dyDescent="0.25">
      <c r="A424" s="558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1"/>
      <c r="AB424" s="541"/>
      <c r="AC424" s="541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53">
        <v>4680115885103</v>
      </c>
      <c r="E425" s="554"/>
      <c r="F425" s="544">
        <v>0.27</v>
      </c>
      <c r="G425" s="32">
        <v>6</v>
      </c>
      <c r="H425" s="544">
        <v>1.62</v>
      </c>
      <c r="I425" s="544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0"/>
      <c r="R425" s="550"/>
      <c r="S425" s="550"/>
      <c r="T425" s="551"/>
      <c r="U425" s="34"/>
      <c r="V425" s="34"/>
      <c r="W425" s="35" t="s">
        <v>68</v>
      </c>
      <c r="X425" s="545">
        <v>0</v>
      </c>
      <c r="Y425" s="546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0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1"/>
      <c r="P426" s="564" t="s">
        <v>70</v>
      </c>
      <c r="Q426" s="565"/>
      <c r="R426" s="565"/>
      <c r="S426" s="565"/>
      <c r="T426" s="565"/>
      <c r="U426" s="565"/>
      <c r="V426" s="566"/>
      <c r="W426" s="37" t="s">
        <v>71</v>
      </c>
      <c r="X426" s="547">
        <f>IFERROR(X425/H425,"0")</f>
        <v>0</v>
      </c>
      <c r="Y426" s="547">
        <f>IFERROR(Y425/H425,"0")</f>
        <v>0</v>
      </c>
      <c r="Z426" s="547">
        <f>IFERROR(IF(Z425="",0,Z425),"0")</f>
        <v>0</v>
      </c>
      <c r="AA426" s="548"/>
      <c r="AB426" s="548"/>
      <c r="AC426" s="548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71"/>
      <c r="P427" s="564" t="s">
        <v>70</v>
      </c>
      <c r="Q427" s="565"/>
      <c r="R427" s="565"/>
      <c r="S427" s="565"/>
      <c r="T427" s="565"/>
      <c r="U427" s="565"/>
      <c r="V427" s="566"/>
      <c r="W427" s="37" t="s">
        <v>68</v>
      </c>
      <c r="X427" s="547">
        <f>IFERROR(SUM(X425:X425),"0")</f>
        <v>0</v>
      </c>
      <c r="Y427" s="547">
        <f>IFERROR(SUM(Y425:Y425),"0")</f>
        <v>0</v>
      </c>
      <c r="Z427" s="37"/>
      <c r="AA427" s="548"/>
      <c r="AB427" s="548"/>
      <c r="AC427" s="548"/>
    </row>
    <row r="428" spans="1:68" ht="27.75" customHeight="1" x14ac:dyDescent="0.2">
      <c r="A428" s="606" t="s">
        <v>651</v>
      </c>
      <c r="B428" s="607"/>
      <c r="C428" s="607"/>
      <c r="D428" s="607"/>
      <c r="E428" s="607"/>
      <c r="F428" s="607"/>
      <c r="G428" s="607"/>
      <c r="H428" s="607"/>
      <c r="I428" s="607"/>
      <c r="J428" s="607"/>
      <c r="K428" s="607"/>
      <c r="L428" s="607"/>
      <c r="M428" s="607"/>
      <c r="N428" s="607"/>
      <c r="O428" s="607"/>
      <c r="P428" s="607"/>
      <c r="Q428" s="607"/>
      <c r="R428" s="607"/>
      <c r="S428" s="607"/>
      <c r="T428" s="607"/>
      <c r="U428" s="607"/>
      <c r="V428" s="607"/>
      <c r="W428" s="607"/>
      <c r="X428" s="607"/>
      <c r="Y428" s="607"/>
      <c r="Z428" s="607"/>
      <c r="AA428" s="48"/>
      <c r="AB428" s="48"/>
      <c r="AC428" s="48"/>
    </row>
    <row r="429" spans="1:68" ht="16.5" customHeight="1" x14ac:dyDescent="0.25">
      <c r="A429" s="59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0"/>
      <c r="AB429" s="540"/>
      <c r="AC429" s="540"/>
    </row>
    <row r="430" spans="1:68" ht="14.25" customHeight="1" x14ac:dyDescent="0.25">
      <c r="A430" s="558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3">
        <v>4607091389067</v>
      </c>
      <c r="E431" s="554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0"/>
      <c r="R431" s="550"/>
      <c r="S431" s="550"/>
      <c r="T431" s="551"/>
      <c r="U431" s="34"/>
      <c r="V431" s="34"/>
      <c r="W431" s="35" t="s">
        <v>68</v>
      </c>
      <c r="X431" s="545">
        <v>0</v>
      </c>
      <c r="Y431" s="546">
        <f t="shared" ref="Y431:Y441" si="54">IFERROR(IF(X431="",0,CEILING((X431/$H431),1)*$H431),"")</f>
        <v>0</v>
      </c>
      <c r="Z431" s="36" t="str">
        <f t="shared" ref="Z431:Z436" si="55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1" si="56">IFERROR(X431*I431/H431,"0")</f>
        <v>0</v>
      </c>
      <c r="BN431" s="64">
        <f t="shared" ref="BN431:BN441" si="57">IFERROR(Y431*I431/H431,"0")</f>
        <v>0</v>
      </c>
      <c r="BO431" s="64">
        <f t="shared" ref="BO431:BO441" si="58">IFERROR(1/J431*(X431/H431),"0")</f>
        <v>0</v>
      </c>
      <c r="BP431" s="64">
        <f t="shared" ref="BP431:BP441" si="59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53">
        <v>4680115885271</v>
      </c>
      <c r="E432" s="554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0"/>
      <c r="R432" s="550"/>
      <c r="S432" s="550"/>
      <c r="T432" s="551"/>
      <c r="U432" s="34"/>
      <c r="V432" s="34"/>
      <c r="W432" s="35" t="s">
        <v>68</v>
      </c>
      <c r="X432" s="545">
        <v>0</v>
      </c>
      <c r="Y432" s="546">
        <f t="shared" si="54"/>
        <v>0</v>
      </c>
      <c r="Z432" s="36" t="str">
        <f t="shared" si="55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3">
        <v>4607091383522</v>
      </c>
      <c r="E433" s="554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6" t="s">
        <v>660</v>
      </c>
      <c r="Q433" s="550"/>
      <c r="R433" s="550"/>
      <c r="S433" s="550"/>
      <c r="T433" s="551"/>
      <c r="U433" s="34"/>
      <c r="V433" s="34"/>
      <c r="W433" s="35" t="s">
        <v>68</v>
      </c>
      <c r="X433" s="545">
        <v>0</v>
      </c>
      <c r="Y433" s="546">
        <f t="shared" si="54"/>
        <v>0</v>
      </c>
      <c r="Z433" s="36" t="str">
        <f t="shared" si="55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662</v>
      </c>
      <c r="B434" s="54" t="s">
        <v>663</v>
      </c>
      <c r="C434" s="31">
        <v>4301011376</v>
      </c>
      <c r="D434" s="553">
        <v>4680115885226</v>
      </c>
      <c r="E434" s="554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105</v>
      </c>
      <c r="L434" s="32"/>
      <c r="M434" s="33" t="s">
        <v>81</v>
      </c>
      <c r="N434" s="33"/>
      <c r="O434" s="32">
        <v>60</v>
      </c>
      <c r="P434" s="8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5">
        <v>0</v>
      </c>
      <c r="Y434" s="546">
        <f t="shared" si="54"/>
        <v>0</v>
      </c>
      <c r="Z434" s="36" t="str">
        <f t="shared" si="55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53">
        <v>4680115884502</v>
      </c>
      <c r="E435" s="554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5">
        <v>0</v>
      </c>
      <c r="Y435" s="546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3">
        <v>4607091389104</v>
      </c>
      <c r="E436" s="554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0"/>
      <c r="R436" s="550"/>
      <c r="S436" s="550"/>
      <c r="T436" s="551"/>
      <c r="U436" s="34"/>
      <c r="V436" s="34"/>
      <c r="W436" s="35" t="s">
        <v>68</v>
      </c>
      <c r="X436" s="545">
        <v>0</v>
      </c>
      <c r="Y436" s="546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3">
        <v>4680115886391</v>
      </c>
      <c r="E437" s="554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81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68</v>
      </c>
      <c r="X437" s="545">
        <v>0</v>
      </c>
      <c r="Y437" s="546">
        <f t="shared" si="54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3">
        <v>4680115880603</v>
      </c>
      <c r="E438" s="554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5">
        <v>0</v>
      </c>
      <c r="Y438" s="546">
        <f t="shared" si="54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4301012036</v>
      </c>
      <c r="D439" s="553">
        <v>4680115882782</v>
      </c>
      <c r="E439" s="554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110</v>
      </c>
      <c r="L439" s="32"/>
      <c r="M439" s="33" t="s">
        <v>106</v>
      </c>
      <c r="N439" s="33"/>
      <c r="O439" s="32">
        <v>60</v>
      </c>
      <c r="P439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5">
        <v>0</v>
      </c>
      <c r="Y439" s="546">
        <f t="shared" si="54"/>
        <v>0</v>
      </c>
      <c r="Z439" s="36" t="str">
        <f>IFERROR(IF(Y439=0,"",ROUNDUP(Y439/H439,0)*0.00937),"")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4301012050</v>
      </c>
      <c r="D440" s="553">
        <v>4680115885479</v>
      </c>
      <c r="E440" s="554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5">
        <v>0</v>
      </c>
      <c r="Y440" s="546">
        <f t="shared" si="54"/>
        <v>0</v>
      </c>
      <c r="Z440" s="36" t="str">
        <f>IFERROR(IF(Y440=0,"",ROUNDUP(Y440/H440,0)*0.00651),"")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4301012034</v>
      </c>
      <c r="D441" s="553">
        <v>4607091389982</v>
      </c>
      <c r="E441" s="554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0"/>
      <c r="R441" s="550"/>
      <c r="S441" s="550"/>
      <c r="T441" s="551"/>
      <c r="U441" s="34"/>
      <c r="V441" s="34"/>
      <c r="W441" s="35" t="s">
        <v>68</v>
      </c>
      <c r="X441" s="545">
        <v>0</v>
      </c>
      <c r="Y441" s="546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x14ac:dyDescent="0.2">
      <c r="A442" s="570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1"/>
      <c r="P442" s="564" t="s">
        <v>70</v>
      </c>
      <c r="Q442" s="565"/>
      <c r="R442" s="565"/>
      <c r="S442" s="565"/>
      <c r="T442" s="565"/>
      <c r="U442" s="565"/>
      <c r="V442" s="566"/>
      <c r="W442" s="37" t="s">
        <v>71</v>
      </c>
      <c r="X442" s="547">
        <f>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547">
        <f>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54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1"/>
      <c r="P443" s="564" t="s">
        <v>70</v>
      </c>
      <c r="Q443" s="565"/>
      <c r="R443" s="565"/>
      <c r="S443" s="565"/>
      <c r="T443" s="565"/>
      <c r="U443" s="565"/>
      <c r="V443" s="566"/>
      <c r="W443" s="37" t="s">
        <v>68</v>
      </c>
      <c r="X443" s="547">
        <f>IFERROR(SUM(X431:X441),"0")</f>
        <v>0</v>
      </c>
      <c r="Y443" s="547">
        <f>IFERROR(SUM(Y431:Y441),"0")</f>
        <v>0</v>
      </c>
      <c r="Z443" s="37"/>
      <c r="AA443" s="548"/>
      <c r="AB443" s="548"/>
      <c r="AC443" s="548"/>
    </row>
    <row r="444" spans="1:68" ht="14.25" customHeight="1" x14ac:dyDescent="0.25">
      <c r="A444" s="558" t="s">
        <v>134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681</v>
      </c>
      <c r="B445" s="54" t="s">
        <v>682</v>
      </c>
      <c r="C445" s="31">
        <v>4301020334</v>
      </c>
      <c r="D445" s="553">
        <v>4607091388930</v>
      </c>
      <c r="E445" s="554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105</v>
      </c>
      <c r="L445" s="32"/>
      <c r="M445" s="33" t="s">
        <v>81</v>
      </c>
      <c r="N445" s="33"/>
      <c r="O445" s="32">
        <v>70</v>
      </c>
      <c r="P445" s="60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0"/>
      <c r="R445" s="550"/>
      <c r="S445" s="550"/>
      <c r="T445" s="551"/>
      <c r="U445" s="34"/>
      <c r="V445" s="34"/>
      <c r="W445" s="35" t="s">
        <v>68</v>
      </c>
      <c r="X445" s="545">
        <v>0</v>
      </c>
      <c r="Y445" s="546">
        <f>IFERROR(IF(X445="",0,CEILING((X445/$H445),1)*$H445),"")</f>
        <v>0</v>
      </c>
      <c r="Z445" s="36" t="str">
        <f>IFERROR(IF(Y445=0,"",ROUNDUP(Y445/H445,0)*0.01196),"")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684</v>
      </c>
      <c r="B446" s="54" t="s">
        <v>685</v>
      </c>
      <c r="C446" s="31">
        <v>4301020384</v>
      </c>
      <c r="D446" s="553">
        <v>4680115886407</v>
      </c>
      <c r="E446" s="554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81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0"/>
      <c r="R446" s="550"/>
      <c r="S446" s="550"/>
      <c r="T446" s="551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686</v>
      </c>
      <c r="B447" s="54" t="s">
        <v>687</v>
      </c>
      <c r="C447" s="31">
        <v>4301020385</v>
      </c>
      <c r="D447" s="553">
        <v>4680115880054</v>
      </c>
      <c r="E447" s="554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0"/>
      <c r="R447" s="550"/>
      <c r="S447" s="550"/>
      <c r="T447" s="551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683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0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1"/>
      <c r="P448" s="564" t="s">
        <v>70</v>
      </c>
      <c r="Q448" s="565"/>
      <c r="R448" s="565"/>
      <c r="S448" s="565"/>
      <c r="T448" s="565"/>
      <c r="U448" s="565"/>
      <c r="V448" s="566"/>
      <c r="W448" s="37" t="s">
        <v>71</v>
      </c>
      <c r="X448" s="547">
        <f>IFERROR(X445/H445,"0")+IFERROR(X446/H446,"0")+IFERROR(X447/H447,"0")</f>
        <v>0</v>
      </c>
      <c r="Y448" s="547">
        <f>IFERROR(Y445/H445,"0")+IFERROR(Y446/H446,"0")+IFERROR(Y447/H447,"0")</f>
        <v>0</v>
      </c>
      <c r="Z448" s="547">
        <f>IFERROR(IF(Z445="",0,Z445),"0")+IFERROR(IF(Z446="",0,Z446),"0")+IFERROR(IF(Z447="",0,Z447),"0")</f>
        <v>0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1"/>
      <c r="P449" s="564" t="s">
        <v>70</v>
      </c>
      <c r="Q449" s="565"/>
      <c r="R449" s="565"/>
      <c r="S449" s="565"/>
      <c r="T449" s="565"/>
      <c r="U449" s="565"/>
      <c r="V449" s="566"/>
      <c r="W449" s="37" t="s">
        <v>68</v>
      </c>
      <c r="X449" s="547">
        <f>IFERROR(SUM(X445:X447),"0")</f>
        <v>0</v>
      </c>
      <c r="Y449" s="547">
        <f>IFERROR(SUM(Y445:Y447),"0")</f>
        <v>0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688</v>
      </c>
      <c r="B451" s="54" t="s">
        <v>689</v>
      </c>
      <c r="C451" s="31">
        <v>4301031349</v>
      </c>
      <c r="D451" s="553">
        <v>4680115883116</v>
      </c>
      <c r="E451" s="554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105</v>
      </c>
      <c r="L451" s="32"/>
      <c r="M451" s="33" t="s">
        <v>106</v>
      </c>
      <c r="N451" s="33"/>
      <c r="O451" s="32">
        <v>70</v>
      </c>
      <c r="P451" s="72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5">
        <v>0</v>
      </c>
      <c r="Y451" s="546">
        <f t="shared" ref="Y451:Y456" si="60"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ref="BM451:BM456" si="61">IFERROR(X451*I451/H451,"0")</f>
        <v>0</v>
      </c>
      <c r="BN451" s="64">
        <f t="shared" ref="BN451:BN456" si="62">IFERROR(Y451*I451/H451,"0")</f>
        <v>0</v>
      </c>
      <c r="BO451" s="64">
        <f t="shared" ref="BO451:BO456" si="63">IFERROR(1/J451*(X451/H451),"0")</f>
        <v>0</v>
      </c>
      <c r="BP451" s="64">
        <f t="shared" ref="BP451:BP456" si="64">IFERROR(1/J451*(Y451/H451),"0")</f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4301031350</v>
      </c>
      <c r="D452" s="553">
        <v>4680115883093</v>
      </c>
      <c r="E452" s="554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5">
        <v>0</v>
      </c>
      <c r="Y452" s="546">
        <f t="shared" si="60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61"/>
        <v>0</v>
      </c>
      <c r="BN452" s="64">
        <f t="shared" si="62"/>
        <v>0</v>
      </c>
      <c r="BO452" s="64">
        <f t="shared" si="63"/>
        <v>0</v>
      </c>
      <c r="BP452" s="64">
        <f t="shared" si="64"/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4301031353</v>
      </c>
      <c r="D453" s="553">
        <v>4680115883109</v>
      </c>
      <c r="E453" s="554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5">
        <v>25</v>
      </c>
      <c r="Y453" s="546">
        <f t="shared" si="60"/>
        <v>26.400000000000002</v>
      </c>
      <c r="Z453" s="36">
        <f>IFERROR(IF(Y453=0,"",ROUNDUP(Y453/H453,0)*0.01196),"")</f>
        <v>5.9799999999999999E-2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1"/>
        <v>26.704545454545453</v>
      </c>
      <c r="BN453" s="64">
        <f t="shared" si="62"/>
        <v>28.200000000000003</v>
      </c>
      <c r="BO453" s="64">
        <f t="shared" si="63"/>
        <v>4.5527389277389273E-2</v>
      </c>
      <c r="BP453" s="64">
        <f t="shared" si="64"/>
        <v>4.807692307692308E-2</v>
      </c>
    </row>
    <row r="454" spans="1:68" ht="27" customHeight="1" x14ac:dyDescent="0.25">
      <c r="A454" s="54" t="s">
        <v>697</v>
      </c>
      <c r="B454" s="54" t="s">
        <v>698</v>
      </c>
      <c r="C454" s="31">
        <v>4301031419</v>
      </c>
      <c r="D454" s="553">
        <v>4680115882072</v>
      </c>
      <c r="E454" s="554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70</v>
      </c>
      <c r="P454" s="5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0"/>
      <c r="R454" s="550"/>
      <c r="S454" s="550"/>
      <c r="T454" s="551"/>
      <c r="U454" s="34"/>
      <c r="V454" s="34"/>
      <c r="W454" s="35" t="s">
        <v>68</v>
      </c>
      <c r="X454" s="545">
        <v>0</v>
      </c>
      <c r="Y454" s="546">
        <f t="shared" si="60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699</v>
      </c>
      <c r="B455" s="54" t="s">
        <v>700</v>
      </c>
      <c r="C455" s="31">
        <v>4301031418</v>
      </c>
      <c r="D455" s="553">
        <v>4680115882102</v>
      </c>
      <c r="E455" s="554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5">
        <v>0</v>
      </c>
      <c r="Y455" s="546">
        <f t="shared" si="60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4301031417</v>
      </c>
      <c r="D456" s="553">
        <v>4680115882096</v>
      </c>
      <c r="E456" s="554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0"/>
      <c r="R456" s="550"/>
      <c r="S456" s="550"/>
      <c r="T456" s="551"/>
      <c r="U456" s="34"/>
      <c r="V456" s="34"/>
      <c r="W456" s="35" t="s">
        <v>68</v>
      </c>
      <c r="X456" s="545">
        <v>0</v>
      </c>
      <c r="Y456" s="546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x14ac:dyDescent="0.2">
      <c r="A457" s="570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1"/>
      <c r="P457" s="564" t="s">
        <v>70</v>
      </c>
      <c r="Q457" s="565"/>
      <c r="R457" s="565"/>
      <c r="S457" s="565"/>
      <c r="T457" s="565"/>
      <c r="U457" s="565"/>
      <c r="V457" s="566"/>
      <c r="W457" s="37" t="s">
        <v>71</v>
      </c>
      <c r="X457" s="547">
        <f>IFERROR(X451/H451,"0")+IFERROR(X452/H452,"0")+IFERROR(X453/H453,"0")+IFERROR(X454/H454,"0")+IFERROR(X455/H455,"0")+IFERROR(X456/H456,"0")</f>
        <v>4.7348484848484844</v>
      </c>
      <c r="Y457" s="547">
        <f>IFERROR(Y451/H451,"0")+IFERROR(Y452/H452,"0")+IFERROR(Y453/H453,"0")+IFERROR(Y454/H454,"0")+IFERROR(Y455/H455,"0")+IFERROR(Y456/H456,"0")</f>
        <v>5</v>
      </c>
      <c r="Z457" s="547">
        <f>IFERROR(IF(Z451="",0,Z451),"0")+IFERROR(IF(Z452="",0,Z452),"0")+IFERROR(IF(Z453="",0,Z453),"0")+IFERROR(IF(Z454="",0,Z454),"0")+IFERROR(IF(Z455="",0,Z455),"0")+IFERROR(IF(Z456="",0,Z456),"0")</f>
        <v>5.9799999999999999E-2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1"/>
      <c r="P458" s="564" t="s">
        <v>70</v>
      </c>
      <c r="Q458" s="565"/>
      <c r="R458" s="565"/>
      <c r="S458" s="565"/>
      <c r="T458" s="565"/>
      <c r="U458" s="565"/>
      <c r="V458" s="566"/>
      <c r="W458" s="37" t="s">
        <v>68</v>
      </c>
      <c r="X458" s="547">
        <f>IFERROR(SUM(X451:X456),"0")</f>
        <v>25</v>
      </c>
      <c r="Y458" s="547">
        <f>IFERROR(SUM(Y451:Y456),"0")</f>
        <v>26.400000000000002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703</v>
      </c>
      <c r="B460" s="54" t="s">
        <v>704</v>
      </c>
      <c r="C460" s="31">
        <v>4301051232</v>
      </c>
      <c r="D460" s="553">
        <v>4607091383409</v>
      </c>
      <c r="E460" s="554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706</v>
      </c>
      <c r="B461" s="54" t="s">
        <v>707</v>
      </c>
      <c r="C461" s="31">
        <v>4301051233</v>
      </c>
      <c r="D461" s="553">
        <v>4607091383416</v>
      </c>
      <c r="E461" s="554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105</v>
      </c>
      <c r="L461" s="32"/>
      <c r="M461" s="33" t="s">
        <v>81</v>
      </c>
      <c r="N461" s="33"/>
      <c r="O461" s="32">
        <v>45</v>
      </c>
      <c r="P461" s="7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4301051064</v>
      </c>
      <c r="D462" s="553">
        <v>4680115883536</v>
      </c>
      <c r="E462" s="554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81</v>
      </c>
      <c r="N462" s="33"/>
      <c r="O462" s="32">
        <v>45</v>
      </c>
      <c r="P462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0"/>
      <c r="R462" s="550"/>
      <c r="S462" s="550"/>
      <c r="T462" s="551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0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1"/>
      <c r="P463" s="564" t="s">
        <v>70</v>
      </c>
      <c r="Q463" s="565"/>
      <c r="R463" s="565"/>
      <c r="S463" s="565"/>
      <c r="T463" s="565"/>
      <c r="U463" s="565"/>
      <c r="V463" s="566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1"/>
      <c r="P464" s="564" t="s">
        <v>70</v>
      </c>
      <c r="Q464" s="565"/>
      <c r="R464" s="565"/>
      <c r="S464" s="565"/>
      <c r="T464" s="565"/>
      <c r="U464" s="565"/>
      <c r="V464" s="566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6" t="s">
        <v>712</v>
      </c>
      <c r="B465" s="607"/>
      <c r="C465" s="607"/>
      <c r="D465" s="607"/>
      <c r="E465" s="607"/>
      <c r="F465" s="607"/>
      <c r="G465" s="607"/>
      <c r="H465" s="607"/>
      <c r="I465" s="607"/>
      <c r="J465" s="607"/>
      <c r="K465" s="607"/>
      <c r="L465" s="607"/>
      <c r="M465" s="607"/>
      <c r="N465" s="607"/>
      <c r="O465" s="607"/>
      <c r="P465" s="607"/>
      <c r="Q465" s="607"/>
      <c r="R465" s="607"/>
      <c r="S465" s="607"/>
      <c r="T465" s="607"/>
      <c r="U465" s="607"/>
      <c r="V465" s="607"/>
      <c r="W465" s="607"/>
      <c r="X465" s="607"/>
      <c r="Y465" s="607"/>
      <c r="Z465" s="607"/>
      <c r="AA465" s="48"/>
      <c r="AB465" s="48"/>
      <c r="AC465" s="48"/>
    </row>
    <row r="466" spans="1:68" ht="16.5" customHeight="1" x14ac:dyDescent="0.25">
      <c r="A466" s="599" t="s">
        <v>712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102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713</v>
      </c>
      <c r="B468" s="54" t="s">
        <v>714</v>
      </c>
      <c r="C468" s="31">
        <v>4301011763</v>
      </c>
      <c r="D468" s="553">
        <v>4640242181011</v>
      </c>
      <c r="E468" s="554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105</v>
      </c>
      <c r="L468" s="32"/>
      <c r="M468" s="33" t="s">
        <v>81</v>
      </c>
      <c r="N468" s="33"/>
      <c r="O468" s="32">
        <v>55</v>
      </c>
      <c r="P468" s="60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4301011585</v>
      </c>
      <c r="D469" s="553">
        <v>4640242180441</v>
      </c>
      <c r="E469" s="554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4301011584</v>
      </c>
      <c r="D470" s="553">
        <v>4640242180564</v>
      </c>
      <c r="E470" s="554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4301011764</v>
      </c>
      <c r="D471" s="553">
        <v>4640242181189</v>
      </c>
      <c r="E471" s="554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110</v>
      </c>
      <c r="L471" s="32"/>
      <c r="M471" s="33" t="s">
        <v>81</v>
      </c>
      <c r="N471" s="33"/>
      <c r="O471" s="32">
        <v>55</v>
      </c>
      <c r="P471" s="63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0"/>
      <c r="R471" s="550"/>
      <c r="S471" s="550"/>
      <c r="T471" s="551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715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0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1"/>
      <c r="P472" s="564" t="s">
        <v>70</v>
      </c>
      <c r="Q472" s="565"/>
      <c r="R472" s="565"/>
      <c r="S472" s="565"/>
      <c r="T472" s="565"/>
      <c r="U472" s="565"/>
      <c r="V472" s="566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1"/>
      <c r="P473" s="564" t="s">
        <v>70</v>
      </c>
      <c r="Q473" s="565"/>
      <c r="R473" s="565"/>
      <c r="S473" s="565"/>
      <c r="T473" s="565"/>
      <c r="U473" s="565"/>
      <c r="V473" s="566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134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724</v>
      </c>
      <c r="B475" s="54" t="s">
        <v>725</v>
      </c>
      <c r="C475" s="31">
        <v>4301020400</v>
      </c>
      <c r="D475" s="553">
        <v>4640242180519</v>
      </c>
      <c r="E475" s="554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0"/>
      <c r="R475" s="550"/>
      <c r="S475" s="550"/>
      <c r="T475" s="551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726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727</v>
      </c>
      <c r="B476" s="54" t="s">
        <v>728</v>
      </c>
      <c r="C476" s="31">
        <v>4301020260</v>
      </c>
      <c r="D476" s="553">
        <v>4640242180526</v>
      </c>
      <c r="E476" s="554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">
        <v>729</v>
      </c>
      <c r="Q476" s="550"/>
      <c r="R476" s="550"/>
      <c r="S476" s="550"/>
      <c r="T476" s="551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731</v>
      </c>
      <c r="B477" s="54" t="s">
        <v>732</v>
      </c>
      <c r="C477" s="31">
        <v>4301020295</v>
      </c>
      <c r="D477" s="553">
        <v>4640242181363</v>
      </c>
      <c r="E477" s="554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110</v>
      </c>
      <c r="L477" s="32"/>
      <c r="M477" s="33" t="s">
        <v>106</v>
      </c>
      <c r="N477" s="33"/>
      <c r="O477" s="32">
        <v>50</v>
      </c>
      <c r="P477" s="7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0"/>
      <c r="R477" s="550"/>
      <c r="S477" s="550"/>
      <c r="T477" s="551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0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1"/>
      <c r="P478" s="564" t="s">
        <v>70</v>
      </c>
      <c r="Q478" s="565"/>
      <c r="R478" s="565"/>
      <c r="S478" s="565"/>
      <c r="T478" s="565"/>
      <c r="U478" s="565"/>
      <c r="V478" s="566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1"/>
      <c r="P479" s="564" t="s">
        <v>70</v>
      </c>
      <c r="Q479" s="565"/>
      <c r="R479" s="565"/>
      <c r="S479" s="565"/>
      <c r="T479" s="565"/>
      <c r="U479" s="565"/>
      <c r="V479" s="566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734</v>
      </c>
      <c r="B481" s="54" t="s">
        <v>735</v>
      </c>
      <c r="C481" s="31">
        <v>4301031280</v>
      </c>
      <c r="D481" s="553">
        <v>4640242180816</v>
      </c>
      <c r="E481" s="554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737</v>
      </c>
      <c r="B482" s="54" t="s">
        <v>738</v>
      </c>
      <c r="C482" s="31">
        <v>4301031244</v>
      </c>
      <c r="D482" s="553">
        <v>4640242180595</v>
      </c>
      <c r="E482" s="554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0"/>
      <c r="R482" s="550"/>
      <c r="S482" s="550"/>
      <c r="T482" s="551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0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1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1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740</v>
      </c>
      <c r="B486" s="54" t="s">
        <v>741</v>
      </c>
      <c r="C486" s="31">
        <v>4301052046</v>
      </c>
      <c r="D486" s="553">
        <v>4640242180533</v>
      </c>
      <c r="E486" s="554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105</v>
      </c>
      <c r="L486" s="32"/>
      <c r="M486" s="33" t="s">
        <v>76</v>
      </c>
      <c r="N486" s="33"/>
      <c r="O486" s="32">
        <v>45</v>
      </c>
      <c r="P486" s="83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0"/>
      <c r="R486" s="550"/>
      <c r="S486" s="550"/>
      <c r="T486" s="551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742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70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1"/>
      <c r="P487" s="564" t="s">
        <v>70</v>
      </c>
      <c r="Q487" s="565"/>
      <c r="R487" s="565"/>
      <c r="S487" s="565"/>
      <c r="T487" s="565"/>
      <c r="U487" s="565"/>
      <c r="V487" s="566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1"/>
      <c r="P488" s="564" t="s">
        <v>70</v>
      </c>
      <c r="Q488" s="565"/>
      <c r="R488" s="565"/>
      <c r="S488" s="565"/>
      <c r="T488" s="565"/>
      <c r="U488" s="565"/>
      <c r="V488" s="566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customHeight="1" x14ac:dyDescent="0.25">
      <c r="A489" s="558" t="s">
        <v>164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743</v>
      </c>
      <c r="B490" s="54" t="s">
        <v>744</v>
      </c>
      <c r="C490" s="31">
        <v>4301060491</v>
      </c>
      <c r="D490" s="553">
        <v>4640242180120</v>
      </c>
      <c r="E490" s="554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746</v>
      </c>
      <c r="B491" s="54" t="s">
        <v>747</v>
      </c>
      <c r="C491" s="31">
        <v>4301060493</v>
      </c>
      <c r="D491" s="553">
        <v>4640242180137</v>
      </c>
      <c r="E491" s="554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105</v>
      </c>
      <c r="L491" s="32"/>
      <c r="M491" s="33" t="s">
        <v>81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0"/>
      <c r="R491" s="550"/>
      <c r="S491" s="550"/>
      <c r="T491" s="551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0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1"/>
      <c r="P492" s="564" t="s">
        <v>70</v>
      </c>
      <c r="Q492" s="565"/>
      <c r="R492" s="565"/>
      <c r="S492" s="565"/>
      <c r="T492" s="565"/>
      <c r="U492" s="565"/>
      <c r="V492" s="566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1"/>
      <c r="P493" s="564" t="s">
        <v>70</v>
      </c>
      <c r="Q493" s="565"/>
      <c r="R493" s="565"/>
      <c r="S493" s="565"/>
      <c r="T493" s="565"/>
      <c r="U493" s="565"/>
      <c r="V493" s="566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99" t="s">
        <v>749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134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750</v>
      </c>
      <c r="B496" s="54" t="s">
        <v>751</v>
      </c>
      <c r="C496" s="31">
        <v>4301020314</v>
      </c>
      <c r="D496" s="553">
        <v>4640242180090</v>
      </c>
      <c r="E496" s="554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105</v>
      </c>
      <c r="L496" s="32"/>
      <c r="M496" s="33" t="s">
        <v>106</v>
      </c>
      <c r="N496" s="33"/>
      <c r="O496" s="32">
        <v>50</v>
      </c>
      <c r="P496" s="707" t="s">
        <v>752</v>
      </c>
      <c r="Q496" s="550"/>
      <c r="R496" s="550"/>
      <c r="S496" s="550"/>
      <c r="T496" s="551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753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0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1"/>
      <c r="P497" s="564" t="s">
        <v>70</v>
      </c>
      <c r="Q497" s="565"/>
      <c r="R497" s="565"/>
      <c r="S497" s="565"/>
      <c r="T497" s="565"/>
      <c r="U497" s="565"/>
      <c r="V497" s="566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1"/>
      <c r="P498" s="564" t="s">
        <v>70</v>
      </c>
      <c r="Q498" s="565"/>
      <c r="R498" s="565"/>
      <c r="S498" s="565"/>
      <c r="T498" s="565"/>
      <c r="U498" s="565"/>
      <c r="V498" s="566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3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4"/>
      <c r="P499" s="587" t="s">
        <v>754</v>
      </c>
      <c r="Q499" s="588"/>
      <c r="R499" s="588"/>
      <c r="S499" s="588"/>
      <c r="T499" s="588"/>
      <c r="U499" s="588"/>
      <c r="V499" s="589"/>
      <c r="W499" s="37" t="s">
        <v>68</v>
      </c>
      <c r="X499" s="547">
        <f>IFERROR(X24+X33+X37+X45+X49+X59+X65+X71+X79+X84+X91+X98+X106+X112+X119+X123+X129+X134+X139+X145+X151+X157+X169+X175+X179+X185+X190+X201+X213+X218+X231+X235+X239+X247+X256+X264+X271+X276+X280+X285+X295+X305+X313+X319+X326+X332+X339+X351+X356+X361+X365+X372+X376+X381+X385+X400+X405+X410+X417+X422+X427+X443+X449+X458+X464+X473+X479+X484+X488+X493+X498,"0")</f>
        <v>340</v>
      </c>
      <c r="Y499" s="547">
        <f>IFERROR(Y24+Y33+Y37+Y45+Y49+Y59+Y65+Y71+Y79+Y84+Y91+Y98+Y106+Y112+Y119+Y123+Y129+Y134+Y139+Y145+Y151+Y157+Y169+Y175+Y179+Y185+Y190+Y201+Y213+Y218+Y231+Y235+Y239+Y247+Y256+Y264+Y271+Y276+Y280+Y285+Y295+Y305+Y313+Y319+Y326+Y332+Y339+Y351+Y356+Y361+Y365+Y372+Y376+Y381+Y385+Y400+Y405+Y410+Y417+Y422+Y427+Y443+Y449+Y458+Y464+Y473+Y479+Y484+Y488+Y493+Y498,"0")</f>
        <v>360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4"/>
      <c r="P500" s="587" t="s">
        <v>755</v>
      </c>
      <c r="Q500" s="588"/>
      <c r="R500" s="588"/>
      <c r="S500" s="588"/>
      <c r="T500" s="588"/>
      <c r="U500" s="588"/>
      <c r="V500" s="589"/>
      <c r="W500" s="37" t="s">
        <v>68</v>
      </c>
      <c r="X500" s="547">
        <f>IFERROR(SUM(BM22:BM496),"0")</f>
        <v>355.20438672438667</v>
      </c>
      <c r="Y500" s="547">
        <f>IFERROR(SUM(BN22:BN496),"0")</f>
        <v>376.18799999999999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4"/>
      <c r="P501" s="587" t="s">
        <v>756</v>
      </c>
      <c r="Q501" s="588"/>
      <c r="R501" s="588"/>
      <c r="S501" s="588"/>
      <c r="T501" s="588"/>
      <c r="U501" s="588"/>
      <c r="V501" s="589"/>
      <c r="W501" s="37" t="s">
        <v>757</v>
      </c>
      <c r="X501" s="38">
        <f>ROUNDUP(SUM(BO22:BO496),0)</f>
        <v>1</v>
      </c>
      <c r="Y501" s="38">
        <f>ROUNDUP(SUM(BP22:BP496),0)</f>
        <v>1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4"/>
      <c r="P502" s="587" t="s">
        <v>758</v>
      </c>
      <c r="Q502" s="588"/>
      <c r="R502" s="588"/>
      <c r="S502" s="588"/>
      <c r="T502" s="588"/>
      <c r="U502" s="588"/>
      <c r="V502" s="589"/>
      <c r="W502" s="37" t="s">
        <v>68</v>
      </c>
      <c r="X502" s="547">
        <f>GrossWeightTotal+PalletQtyTotal*25</f>
        <v>380.20438672438667</v>
      </c>
      <c r="Y502" s="547">
        <f>GrossWeightTotalR+PalletQtyTotalR*25</f>
        <v>401.18799999999999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4"/>
      <c r="P503" s="587" t="s">
        <v>759</v>
      </c>
      <c r="Q503" s="588"/>
      <c r="R503" s="588"/>
      <c r="S503" s="588"/>
      <c r="T503" s="588"/>
      <c r="U503" s="588"/>
      <c r="V503" s="589"/>
      <c r="W503" s="37" t="s">
        <v>757</v>
      </c>
      <c r="X503" s="547">
        <f>IFERROR(X23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442+X448+X457+X463+X472+X478+X483+X487+X492+X497,"0")</f>
        <v>39.306277056277054</v>
      </c>
      <c r="Y503" s="547">
        <f>IFERROR(Y23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442+Y448+Y457+Y463+Y472+Y478+Y483+Y487+Y492+Y497,"0")</f>
        <v>42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4"/>
      <c r="P504" s="587" t="s">
        <v>760</v>
      </c>
      <c r="Q504" s="588"/>
      <c r="R504" s="588"/>
      <c r="S504" s="588"/>
      <c r="T504" s="588"/>
      <c r="U504" s="588"/>
      <c r="V504" s="589"/>
      <c r="W504" s="39" t="s">
        <v>761</v>
      </c>
      <c r="X504" s="37"/>
      <c r="Y504" s="37"/>
      <c r="Z504" s="37">
        <f>IFERROR(Z23+Z32+Z36+Z44+Z48+Z58+Z64+Z70+Z78+Z83+Z90+Z97+Z105+Z111+Z118+Z122+Z128+Z133+Z138+Z144+Z150+Z156+Z168+Z174+Z178+Z184+Z189+Z200+Z212+Z217+Z230+Z234+Z238+Z246+Z255+Z263+Z270+Z275+Z279+Z284+Z294+Z304+Z312+Z318+Z325+Z331+Z338+Z350+Z355+Z360+Z364+Z371+Z375+Z380+Z384+Z399+Z404+Z409+Z416+Z421+Z426+Z442+Z448+Z457+Z463+Z472+Z478+Z483+Z487+Z492+Z497,"0")</f>
        <v>0.64919999999999989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762</v>
      </c>
      <c r="B506" s="542" t="s">
        <v>62</v>
      </c>
      <c r="C506" s="560" t="s">
        <v>100</v>
      </c>
      <c r="D506" s="639"/>
      <c r="E506" s="639"/>
      <c r="F506" s="639"/>
      <c r="G506" s="639"/>
      <c r="H506" s="640"/>
      <c r="I506" s="560" t="s">
        <v>249</v>
      </c>
      <c r="J506" s="639"/>
      <c r="K506" s="639"/>
      <c r="L506" s="639"/>
      <c r="M506" s="639"/>
      <c r="N506" s="639"/>
      <c r="O506" s="639"/>
      <c r="P506" s="639"/>
      <c r="Q506" s="639"/>
      <c r="R506" s="639"/>
      <c r="S506" s="640"/>
      <c r="T506" s="560" t="s">
        <v>539</v>
      </c>
      <c r="U506" s="640"/>
      <c r="V506" s="560" t="s">
        <v>595</v>
      </c>
      <c r="W506" s="639"/>
      <c r="X506" s="639"/>
      <c r="Y506" s="640"/>
      <c r="Z506" s="542" t="s">
        <v>651</v>
      </c>
      <c r="AA506" s="560" t="s">
        <v>712</v>
      </c>
      <c r="AB506" s="640"/>
      <c r="AC506" s="52"/>
      <c r="AF506" s="543"/>
    </row>
    <row r="507" spans="1:32" ht="14.25" customHeight="1" thickTop="1" x14ac:dyDescent="0.2">
      <c r="A507" s="768" t="s">
        <v>763</v>
      </c>
      <c r="B507" s="560" t="s">
        <v>62</v>
      </c>
      <c r="C507" s="560" t="s">
        <v>101</v>
      </c>
      <c r="D507" s="560" t="s">
        <v>116</v>
      </c>
      <c r="E507" s="560" t="s">
        <v>171</v>
      </c>
      <c r="F507" s="560" t="s">
        <v>191</v>
      </c>
      <c r="G507" s="560" t="s">
        <v>221</v>
      </c>
      <c r="H507" s="560" t="s">
        <v>100</v>
      </c>
      <c r="I507" s="560" t="s">
        <v>250</v>
      </c>
      <c r="J507" s="560" t="s">
        <v>290</v>
      </c>
      <c r="K507" s="560" t="s">
        <v>350</v>
      </c>
      <c r="L507" s="560" t="s">
        <v>395</v>
      </c>
      <c r="M507" s="560" t="s">
        <v>411</v>
      </c>
      <c r="N507" s="543"/>
      <c r="O507" s="560" t="s">
        <v>425</v>
      </c>
      <c r="P507" s="560" t="s">
        <v>435</v>
      </c>
      <c r="Q507" s="560" t="s">
        <v>442</v>
      </c>
      <c r="R507" s="560" t="s">
        <v>447</v>
      </c>
      <c r="S507" s="560" t="s">
        <v>529</v>
      </c>
      <c r="T507" s="560" t="s">
        <v>540</v>
      </c>
      <c r="U507" s="560" t="s">
        <v>575</v>
      </c>
      <c r="V507" s="560" t="s">
        <v>596</v>
      </c>
      <c r="W507" s="560" t="s">
        <v>628</v>
      </c>
      <c r="X507" s="560" t="s">
        <v>643</v>
      </c>
      <c r="Y507" s="560" t="s">
        <v>647</v>
      </c>
      <c r="Z507" s="560" t="s">
        <v>651</v>
      </c>
      <c r="AA507" s="560" t="s">
        <v>712</v>
      </c>
      <c r="AB507" s="560" t="s">
        <v>749</v>
      </c>
      <c r="AC507" s="52"/>
      <c r="AF507" s="543"/>
    </row>
    <row r="508" spans="1:32" ht="13.5" customHeight="1" thickBot="1" x14ac:dyDescent="0.25">
      <c r="A508" s="769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764</v>
      </c>
      <c r="B509" s="46">
        <f>IFERROR(Y22*1,"0")+IFERROR(Y26*1,"0")+IFERROR(Y27*1,"0")+IFERROR(Y28*1,"0")+IFERROR(Y29*1,"0")+IFERROR(Y30*1,"0")+IFERROR(Y31*1,"0")+IFERROR(Y35*1,"0")</f>
        <v>0</v>
      </c>
      <c r="C509" s="46">
        <f>IFERROR(Y41*1,"0")+IFERROR(Y42*1,"0")+IFERROR(Y43*1,"0")+IFERROR(Y47*1,"0")</f>
        <v>0</v>
      </c>
      <c r="D509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86.4</v>
      </c>
      <c r="E509" s="46">
        <f>IFERROR(Y87*1,"0")+IFERROR(Y88*1,"0")+IFERROR(Y89*1,"0")+IFERROR(Y93*1,"0")+IFERROR(Y94*1,"0")+IFERROR(Y95*1,"0")+IFERROR(Y96*1,"0")</f>
        <v>0</v>
      </c>
      <c r="F509" s="46">
        <f>IFERROR(Y101*1,"0")+IFERROR(Y102*1,"0")+IFERROR(Y103*1,"0")+IFERROR(Y104*1,"0")+IFERROR(Y108*1,"0")+IFERROR(Y109*1,"0")+IFERROR(Y110*1,"0")+IFERROR(Y114*1,"0")+IFERROR(Y115*1,"0")+IFERROR(Y116*1,"0")+IFERROR(Y117*1,"0")+IFERROR(Y121*1,"0")</f>
        <v>0</v>
      </c>
      <c r="G509" s="46">
        <f>IFERROR(Y126*1,"0")+IFERROR(Y127*1,"0")+IFERROR(Y131*1,"0")+IFERROR(Y132*1,"0")+IFERROR(Y136*1,"0")+IFERROR(Y137*1,"0")</f>
        <v>0</v>
      </c>
      <c r="H509" s="46">
        <f>IFERROR(Y142*1,"0")+IFERROR(Y143*1,"0")+IFERROR(Y147*1,"0")+IFERROR(Y148*1,"0")+IFERROR(Y149*1,"0")</f>
        <v>0</v>
      </c>
      <c r="I509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9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09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9" s="46">
        <f>IFERROR(Y250*1,"0")+IFERROR(Y251*1,"0")+IFERROR(Y252*1,"0")+IFERROR(Y253*1,"0")+IFERROR(Y254*1,"0")</f>
        <v>0</v>
      </c>
      <c r="M509" s="46">
        <f>IFERROR(Y259*1,"0")+IFERROR(Y260*1,"0")+IFERROR(Y261*1,"0")+IFERROR(Y262*1,"0")</f>
        <v>0</v>
      </c>
      <c r="N509" s="543"/>
      <c r="O509" s="46">
        <f>IFERROR(Y267*1,"0")+IFERROR(Y268*1,"0")+IFERROR(Y269*1,"0")</f>
        <v>0</v>
      </c>
      <c r="P509" s="46">
        <f>IFERROR(Y274*1,"0")+IFERROR(Y278*1,"0")</f>
        <v>0</v>
      </c>
      <c r="Q509" s="46">
        <f>IFERROR(Y283*1,"0")</f>
        <v>0</v>
      </c>
      <c r="R509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141</v>
      </c>
      <c r="S509" s="46">
        <f>IFERROR(Y335*1,"0")+IFERROR(Y336*1,"0")+IFERROR(Y337*1,"0")</f>
        <v>16.2</v>
      </c>
      <c r="T509" s="46">
        <f>IFERROR(Y343*1,"0")+IFERROR(Y344*1,"0")+IFERROR(Y345*1,"0")+IFERROR(Y346*1,"0")+IFERROR(Y347*1,"0")+IFERROR(Y348*1,"0")+IFERROR(Y349*1,"0")+IFERROR(Y353*1,"0")+IFERROR(Y354*1,"0")+IFERROR(Y358*1,"0")+IFERROR(Y359*1,"0")+IFERROR(Y363*1,"0")</f>
        <v>90</v>
      </c>
      <c r="U509" s="46">
        <f>IFERROR(Y368*1,"0")+IFERROR(Y369*1,"0")+IFERROR(Y370*1,"0")+IFERROR(Y374*1,"0")+IFERROR(Y378*1,"0")+IFERROR(Y379*1,"0")+IFERROR(Y383*1,"0")</f>
        <v>0</v>
      </c>
      <c r="V509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9" s="46">
        <f>IFERROR(Y408*1,"0")+IFERROR(Y412*1,"0")+IFERROR(Y413*1,"0")+IFERROR(Y414*1,"0")+IFERROR(Y415*1,"0")</f>
        <v>0</v>
      </c>
      <c r="X509" s="46">
        <f>IFERROR(Y420*1,"0")</f>
        <v>0</v>
      </c>
      <c r="Y509" s="46">
        <f>IFERROR(Y425*1,"0")</f>
        <v>0</v>
      </c>
      <c r="Z509" s="46">
        <f>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26.400000000000002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6p3GIHPGLSErpD0kCHwhed2kp3rmS1zX6oQmV10PuxnFOrxnnRtsgztPZYuFTvy+g5MVeQO4oFwg04pyCC1Row==" saltValue="m0rUeGWc7wC7JUE5TQk6Ew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10:C10"/>
    <mergeCell ref="P126:T126"/>
    <mergeCell ref="P361:V361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X17:X18"/>
    <mergeCell ref="P307:T307"/>
    <mergeCell ref="D250:E250"/>
    <mergeCell ref="D110:E110"/>
    <mergeCell ref="D408:E408"/>
    <mergeCell ref="Z507:Z508"/>
    <mergeCell ref="V12:W12"/>
    <mergeCell ref="A200:O201"/>
    <mergeCell ref="D433:E433"/>
    <mergeCell ref="D262:E262"/>
    <mergeCell ref="P368:T368"/>
    <mergeCell ref="P122:V122"/>
    <mergeCell ref="A362:Z362"/>
    <mergeCell ref="D237:E237"/>
    <mergeCell ref="A39:Z39"/>
    <mergeCell ref="P285:V285"/>
    <mergeCell ref="A44:O45"/>
    <mergeCell ref="P383:T383"/>
    <mergeCell ref="I507:I508"/>
    <mergeCell ref="P501:V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A487:O488"/>
    <mergeCell ref="D196:E196"/>
    <mergeCell ref="P145:V145"/>
    <mergeCell ref="P23:V23"/>
    <mergeCell ref="P443:V443"/>
    <mergeCell ref="P381:V381"/>
    <mergeCell ref="A333:Z333"/>
    <mergeCell ref="D54:E54"/>
    <mergeCell ref="P185:V185"/>
    <mergeCell ref="P427:V427"/>
    <mergeCell ref="A8:C8"/>
    <mergeCell ref="D293:E293"/>
    <mergeCell ref="A153:Z153"/>
    <mergeCell ref="D268:E268"/>
    <mergeCell ref="P138:V138"/>
    <mergeCell ref="D395:E395"/>
    <mergeCell ref="A51:Z51"/>
    <mergeCell ref="A83:O84"/>
    <mergeCell ref="P93:T93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P136:T136"/>
    <mergeCell ref="P434:T434"/>
    <mergeCell ref="P305:V305"/>
    <mergeCell ref="D244:E244"/>
    <mergeCell ref="P228:T228"/>
    <mergeCell ref="D171:E171"/>
    <mergeCell ref="D336:E336"/>
    <mergeCell ref="D29:E29"/>
    <mergeCell ref="P344:T344"/>
    <mergeCell ref="D216:E216"/>
    <mergeCell ref="A20:Z20"/>
    <mergeCell ref="A125:Z125"/>
    <mergeCell ref="P493:V493"/>
    <mergeCell ref="D452:E452"/>
    <mergeCell ref="P371:V371"/>
    <mergeCell ref="D252:E252"/>
    <mergeCell ref="P110:T110"/>
    <mergeCell ref="P408:T408"/>
    <mergeCell ref="A249:Z249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107:Z107"/>
    <mergeCell ref="A497:O498"/>
    <mergeCell ref="P57:T57"/>
    <mergeCell ref="D165:E165"/>
    <mergeCell ref="D475:E475"/>
    <mergeCell ref="P486:T486"/>
    <mergeCell ref="P75:T75"/>
    <mergeCell ref="P317:T317"/>
    <mergeCell ref="D323:E323"/>
    <mergeCell ref="D394:E394"/>
    <mergeCell ref="D223:E223"/>
    <mergeCell ref="A263:O264"/>
    <mergeCell ref="P121:T121"/>
    <mergeCell ref="P293:T293"/>
    <mergeCell ref="D471:E471"/>
    <mergeCell ref="A494:Z494"/>
    <mergeCell ref="AD17:AF18"/>
    <mergeCell ref="D101:E101"/>
    <mergeCell ref="A430:Z430"/>
    <mergeCell ref="D76:E76"/>
    <mergeCell ref="F5:G5"/>
    <mergeCell ref="P365:V365"/>
    <mergeCell ref="H507:H508"/>
    <mergeCell ref="P169:V169"/>
    <mergeCell ref="P144:V144"/>
    <mergeCell ref="J507:J508"/>
    <mergeCell ref="P442:V442"/>
    <mergeCell ref="A25:Z25"/>
    <mergeCell ref="L507:L508"/>
    <mergeCell ref="D455:E455"/>
    <mergeCell ref="P67:T67"/>
    <mergeCell ref="P119:V119"/>
    <mergeCell ref="A236:Z236"/>
    <mergeCell ref="A36:O37"/>
    <mergeCell ref="P253:T253"/>
    <mergeCell ref="D392:E392"/>
    <mergeCell ref="D221:E221"/>
    <mergeCell ref="A465:Z465"/>
    <mergeCell ref="P82:T82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P218:V218"/>
    <mergeCell ref="P198:T198"/>
    <mergeCell ref="A170:Z170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T506:U506"/>
    <mergeCell ref="P284:V284"/>
    <mergeCell ref="D321:E321"/>
    <mergeCell ref="P278:T278"/>
    <mergeCell ref="P129:V129"/>
    <mergeCell ref="P101:T101"/>
    <mergeCell ref="A128:O129"/>
    <mergeCell ref="D215:E215"/>
    <mergeCell ref="A426:O427"/>
    <mergeCell ref="A255:O256"/>
    <mergeCell ref="A364:O365"/>
    <mergeCell ref="P492:V492"/>
    <mergeCell ref="P415:T415"/>
    <mergeCell ref="P479:V479"/>
    <mergeCell ref="A168:O169"/>
    <mergeCell ref="P336:T336"/>
    <mergeCell ref="A248:Z248"/>
    <mergeCell ref="P174:V174"/>
    <mergeCell ref="P350:V350"/>
    <mergeCell ref="P410:V410"/>
    <mergeCell ref="P102:T102"/>
    <mergeCell ref="P189:V189"/>
    <mergeCell ref="P196:T196"/>
    <mergeCell ref="D177:E177"/>
    <mergeCell ref="S507:S508"/>
    <mergeCell ref="A478:O479"/>
    <mergeCell ref="K507:K508"/>
    <mergeCell ref="P348:T348"/>
    <mergeCell ref="P323:T323"/>
    <mergeCell ref="D358:E358"/>
    <mergeCell ref="P70:V70"/>
    <mergeCell ref="B507:B508"/>
    <mergeCell ref="A327:Z327"/>
    <mergeCell ref="P134:V134"/>
    <mergeCell ref="P97:V97"/>
    <mergeCell ref="P339:V339"/>
    <mergeCell ref="D389:E389"/>
    <mergeCell ref="A220:Z220"/>
    <mergeCell ref="A318:O319"/>
    <mergeCell ref="C506:H506"/>
    <mergeCell ref="P114:T114"/>
    <mergeCell ref="P241:T241"/>
    <mergeCell ref="D155:E155"/>
    <mergeCell ref="D149:E149"/>
    <mergeCell ref="P470:T470"/>
    <mergeCell ref="D447:E447"/>
    <mergeCell ref="P426:V426"/>
    <mergeCell ref="P301:T301"/>
    <mergeCell ref="P490:T490"/>
    <mergeCell ref="D292:E292"/>
    <mergeCell ref="P346:T346"/>
    <mergeCell ref="A178:O179"/>
    <mergeCell ref="A105:O106"/>
    <mergeCell ref="D227:E227"/>
    <mergeCell ref="A463:O464"/>
    <mergeCell ref="P321:T321"/>
    <mergeCell ref="A9:C9"/>
    <mergeCell ref="P32:V32"/>
    <mergeCell ref="Q13:R13"/>
    <mergeCell ref="P41:T41"/>
    <mergeCell ref="D22:E22"/>
    <mergeCell ref="P255:V255"/>
    <mergeCell ref="A64:O65"/>
    <mergeCell ref="M17:M18"/>
    <mergeCell ref="O17:O18"/>
    <mergeCell ref="P354:T354"/>
    <mergeCell ref="D226:E226"/>
    <mergeCell ref="P183:T183"/>
    <mergeCell ref="D164:E164"/>
    <mergeCell ref="D462:E462"/>
    <mergeCell ref="P62:T62"/>
    <mergeCell ref="A130:Z130"/>
    <mergeCell ref="P35:T35"/>
    <mergeCell ref="A466:Z466"/>
    <mergeCell ref="G17:G18"/>
    <mergeCell ref="P184:V184"/>
    <mergeCell ref="D159:E159"/>
    <mergeCell ref="A232:Z232"/>
    <mergeCell ref="P188:T188"/>
    <mergeCell ref="A467:Z467"/>
    <mergeCell ref="A296:Z296"/>
    <mergeCell ref="D288:E288"/>
    <mergeCell ref="P123:V123"/>
    <mergeCell ref="P421:V421"/>
    <mergeCell ref="D136:E136"/>
    <mergeCell ref="D434:E434"/>
    <mergeCell ref="D225:E225"/>
    <mergeCell ref="A399:O400"/>
    <mergeCell ref="D461:E461"/>
    <mergeCell ref="P61:T61"/>
    <mergeCell ref="A444:Z444"/>
    <mergeCell ref="P359:T359"/>
    <mergeCell ref="A273:Z273"/>
    <mergeCell ref="D436:E436"/>
    <mergeCell ref="P376:V376"/>
    <mergeCell ref="P78:V78"/>
    <mergeCell ref="H5:M5"/>
    <mergeCell ref="P473:V473"/>
    <mergeCell ref="A154:Z154"/>
    <mergeCell ref="A214:Z214"/>
    <mergeCell ref="D439:E439"/>
    <mergeCell ref="P396:T396"/>
    <mergeCell ref="A341:Z341"/>
    <mergeCell ref="D317:E317"/>
    <mergeCell ref="V507:V508"/>
    <mergeCell ref="P461:T461"/>
    <mergeCell ref="A306:Z306"/>
    <mergeCell ref="X507:X508"/>
    <mergeCell ref="P225:T225"/>
    <mergeCell ref="D6:M6"/>
    <mergeCell ref="A85:Z85"/>
    <mergeCell ref="P162:T162"/>
    <mergeCell ref="P502:V502"/>
    <mergeCell ref="P331:V331"/>
    <mergeCell ref="P460:T460"/>
    <mergeCell ref="D143:E143"/>
    <mergeCell ref="D441:E441"/>
    <mergeCell ref="P398:T398"/>
    <mergeCell ref="A384:O385"/>
    <mergeCell ref="P227:T227"/>
    <mergeCell ref="V6:W9"/>
    <mergeCell ref="D199:E199"/>
    <mergeCell ref="P234:V234"/>
    <mergeCell ref="P109:T109"/>
    <mergeCell ref="A507:A508"/>
    <mergeCell ref="D435:E435"/>
    <mergeCell ref="D413:E413"/>
    <mergeCell ref="C507:C508"/>
    <mergeCell ref="A404:O405"/>
    <mergeCell ref="P345:T345"/>
    <mergeCell ref="P274:T274"/>
    <mergeCell ref="P222:T222"/>
    <mergeCell ref="P193:T193"/>
    <mergeCell ref="P22:T22"/>
    <mergeCell ref="D415:E415"/>
    <mergeCell ref="D194:E194"/>
    <mergeCell ref="P271:V271"/>
    <mergeCell ref="P458:V458"/>
    <mergeCell ref="A388:Z388"/>
    <mergeCell ref="D446:E446"/>
    <mergeCell ref="A277:Z277"/>
    <mergeCell ref="P44:V44"/>
    <mergeCell ref="D368:E368"/>
    <mergeCell ref="P177:T177"/>
    <mergeCell ref="V506:Y506"/>
    <mergeCell ref="A141:Z141"/>
    <mergeCell ref="A144:O145"/>
    <mergeCell ref="A135:Z135"/>
    <mergeCell ref="AA17:AA18"/>
    <mergeCell ref="A377:Z377"/>
    <mergeCell ref="AC17:AC18"/>
    <mergeCell ref="H10:M10"/>
    <mergeCell ref="A409:O410"/>
    <mergeCell ref="P108:T108"/>
    <mergeCell ref="D393:E393"/>
    <mergeCell ref="D89:E89"/>
    <mergeCell ref="A72:Z72"/>
    <mergeCell ref="P254:T254"/>
    <mergeCell ref="P251:T251"/>
    <mergeCell ref="P343:T343"/>
    <mergeCell ref="D420:E420"/>
    <mergeCell ref="Z17:Z18"/>
    <mergeCell ref="AB17:AB18"/>
    <mergeCell ref="P475:T475"/>
    <mergeCell ref="D481:E481"/>
    <mergeCell ref="A294:O295"/>
    <mergeCell ref="P335:T335"/>
    <mergeCell ref="P269:T269"/>
    <mergeCell ref="W507:W508"/>
    <mergeCell ref="P207:T207"/>
    <mergeCell ref="P299:T299"/>
    <mergeCell ref="P150:V150"/>
    <mergeCell ref="P326:V326"/>
    <mergeCell ref="A40:Z40"/>
    <mergeCell ref="P457:V457"/>
    <mergeCell ref="P393:T393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233:T233"/>
    <mergeCell ref="D347:E347"/>
    <mergeCell ref="D114:E114"/>
    <mergeCell ref="D412:E412"/>
    <mergeCell ref="P143:T143"/>
    <mergeCell ref="P441:T441"/>
    <mergeCell ref="P477:T477"/>
    <mergeCell ref="D349:E349"/>
    <mergeCell ref="P157:V157"/>
    <mergeCell ref="D476:E476"/>
    <mergeCell ref="P384:V384"/>
    <mergeCell ref="P213:V213"/>
    <mergeCell ref="A38:Z38"/>
    <mergeCell ref="H17:H18"/>
    <mergeCell ref="D198:E198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77:T77"/>
    <mergeCell ref="P204:T204"/>
    <mergeCell ref="D283:E283"/>
    <mergeCell ref="D269:E269"/>
    <mergeCell ref="P275:V275"/>
    <mergeCell ref="P27:T27"/>
    <mergeCell ref="A284:O285"/>
    <mergeCell ref="D75:E75"/>
    <mergeCell ref="A78:O79"/>
    <mergeCell ref="P247:V247"/>
    <mergeCell ref="D206:E206"/>
    <mergeCell ref="A66:Z66"/>
    <mergeCell ref="P26:T26"/>
    <mergeCell ref="P324:T324"/>
    <mergeCell ref="A270:O271"/>
    <mergeCell ref="A92:Z92"/>
    <mergeCell ref="P338:V338"/>
    <mergeCell ref="P71:V71"/>
    <mergeCell ref="P313:V313"/>
    <mergeCell ref="P58:V58"/>
    <mergeCell ref="P500:V500"/>
    <mergeCell ref="D490:E490"/>
    <mergeCell ref="A419:Z419"/>
    <mergeCell ref="D477:E477"/>
    <mergeCell ref="P446:T446"/>
    <mergeCell ref="P440:T440"/>
    <mergeCell ref="A418:Z418"/>
    <mergeCell ref="D440:E440"/>
    <mergeCell ref="P390:T390"/>
    <mergeCell ref="P483:V483"/>
    <mergeCell ref="D298:E298"/>
    <mergeCell ref="A158:Z158"/>
    <mergeCell ref="P404:V404"/>
    <mergeCell ref="A457:O458"/>
    <mergeCell ref="P105:V105"/>
    <mergeCell ref="A489:Z489"/>
    <mergeCell ref="D74:E74"/>
    <mergeCell ref="D188:E188"/>
    <mergeCell ref="D68:E68"/>
    <mergeCell ref="P224:T224"/>
    <mergeCell ref="P491:T491"/>
    <mergeCell ref="P322:T322"/>
    <mergeCell ref="P260:T260"/>
    <mergeCell ref="P211:T211"/>
    <mergeCell ref="D132:E132"/>
    <mergeCell ref="P89:T89"/>
    <mergeCell ref="P309:T309"/>
    <mergeCell ref="D172:E172"/>
    <mergeCell ref="A156:O157"/>
    <mergeCell ref="P88:T88"/>
    <mergeCell ref="P226:T226"/>
    <mergeCell ref="P462:T462"/>
    <mergeCell ref="D383:E383"/>
    <mergeCell ref="D207:E207"/>
    <mergeCell ref="P164:T164"/>
    <mergeCell ref="D299:E299"/>
    <mergeCell ref="A150:O151"/>
    <mergeCell ref="D370:E370"/>
    <mergeCell ref="P405:V405"/>
    <mergeCell ref="A401:Z401"/>
    <mergeCell ref="A406:Z406"/>
    <mergeCell ref="P385:V385"/>
    <mergeCell ref="P216:T216"/>
    <mergeCell ref="D137:E137"/>
    <mergeCell ref="P360:V360"/>
    <mergeCell ref="A217:O218"/>
    <mergeCell ref="P151:V151"/>
    <mergeCell ref="P87:T87"/>
    <mergeCell ref="P451:T451"/>
    <mergeCell ref="P449:V449"/>
    <mergeCell ref="D335:E335"/>
    <mergeCell ref="A375:O376"/>
    <mergeCell ref="P245:T245"/>
    <mergeCell ref="D222:E222"/>
    <mergeCell ref="D310:E310"/>
    <mergeCell ref="T5:U5"/>
    <mergeCell ref="P76:T76"/>
    <mergeCell ref="V5:W5"/>
    <mergeCell ref="P496:T496"/>
    <mergeCell ref="P374:T374"/>
    <mergeCell ref="P294:V294"/>
    <mergeCell ref="P203:T203"/>
    <mergeCell ref="D233:E233"/>
    <mergeCell ref="P212:V212"/>
    <mergeCell ref="D469:E469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495:Z495"/>
    <mergeCell ref="P355:V355"/>
    <mergeCell ref="D251:E251"/>
    <mergeCell ref="A180:Z180"/>
    <mergeCell ref="A411:Z411"/>
    <mergeCell ref="D343:E343"/>
    <mergeCell ref="P397:T397"/>
    <mergeCell ref="A240:Z240"/>
    <mergeCell ref="A12:M12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A480:Z480"/>
    <mergeCell ref="D345:E345"/>
    <mergeCell ref="P318:V318"/>
    <mergeCell ref="P256:V256"/>
    <mergeCell ref="P84:V84"/>
    <mergeCell ref="D43:E43"/>
    <mergeCell ref="A272:Z272"/>
    <mergeCell ref="D52:E52"/>
    <mergeCell ref="D27:E27"/>
    <mergeCell ref="A338:O339"/>
    <mergeCell ref="P208:T208"/>
    <mergeCell ref="D396:E396"/>
    <mergeCell ref="A138:O139"/>
    <mergeCell ref="D456:E456"/>
    <mergeCell ref="P15:T1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A133:O134"/>
    <mergeCell ref="D391:E391"/>
    <mergeCell ref="P43:T43"/>
    <mergeCell ref="D328:E328"/>
    <mergeCell ref="P65:V65"/>
    <mergeCell ref="A5:C5"/>
    <mergeCell ref="P64:V64"/>
    <mergeCell ref="A485:Z485"/>
    <mergeCell ref="A423:Z423"/>
    <mergeCell ref="D337:E337"/>
    <mergeCell ref="D166:E166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A474:Z474"/>
    <mergeCell ref="P380:V380"/>
    <mergeCell ref="P137:T137"/>
    <mergeCell ref="D9:E9"/>
    <mergeCell ref="P197:T197"/>
    <mergeCell ref="F9:G9"/>
    <mergeCell ref="A6:C6"/>
    <mergeCell ref="D309:E309"/>
    <mergeCell ref="P167:T167"/>
    <mergeCell ref="P142:T142"/>
    <mergeCell ref="D148:E148"/>
    <mergeCell ref="D88:E88"/>
    <mergeCell ref="D26:E26"/>
    <mergeCell ref="A459:Z459"/>
    <mergeCell ref="P403:T403"/>
    <mergeCell ref="P378:T378"/>
    <mergeCell ref="D324:E324"/>
    <mergeCell ref="P117:T117"/>
    <mergeCell ref="D311:E311"/>
    <mergeCell ref="D115:E115"/>
    <mergeCell ref="P55:T55"/>
    <mergeCell ref="P182:T182"/>
    <mergeCell ref="P417:V417"/>
    <mergeCell ref="Q12:R12"/>
    <mergeCell ref="D261:E261"/>
    <mergeCell ref="P133:V133"/>
    <mergeCell ref="D390:E390"/>
    <mergeCell ref="P53:T53"/>
    <mergeCell ref="D167:E167"/>
    <mergeCell ref="P289:T289"/>
    <mergeCell ref="Q9:R9"/>
    <mergeCell ref="G507:G508"/>
    <mergeCell ref="D451:E451"/>
    <mergeCell ref="A113:Z113"/>
    <mergeCell ref="P49:V49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499:O504"/>
    <mergeCell ref="P469:T469"/>
    <mergeCell ref="P507:P508"/>
    <mergeCell ref="D161:E161"/>
    <mergeCell ref="D403:E403"/>
    <mergeCell ref="P238:V238"/>
    <mergeCell ref="P68:T68"/>
    <mergeCell ref="A483:O484"/>
    <mergeCell ref="P353:T353"/>
    <mergeCell ref="A312:O313"/>
    <mergeCell ref="A265:Z265"/>
    <mergeCell ref="P52:T52"/>
    <mergeCell ref="P201:V201"/>
    <mergeCell ref="D160:E160"/>
    <mergeCell ref="P481:T481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P463:V463"/>
    <mergeCell ref="P303:T303"/>
    <mergeCell ref="P132:T132"/>
    <mergeCell ref="A122:O123"/>
    <mergeCell ref="A357:Z357"/>
    <mergeCell ref="D63:E63"/>
    <mergeCell ref="D330:E330"/>
    <mergeCell ref="P304:V304"/>
    <mergeCell ref="D96:E96"/>
    <mergeCell ref="D1:F1"/>
    <mergeCell ref="P488:V488"/>
    <mergeCell ref="P47:T47"/>
    <mergeCell ref="P111:V111"/>
    <mergeCell ref="P409:V409"/>
    <mergeCell ref="J17:J18"/>
    <mergeCell ref="D82:E82"/>
    <mergeCell ref="L17:L18"/>
    <mergeCell ref="P48:V48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P194:T194"/>
    <mergeCell ref="P250:T250"/>
    <mergeCell ref="D31:E31"/>
    <mergeCell ref="A416:O417"/>
    <mergeCell ref="D329:E329"/>
    <mergeCell ref="D229:E229"/>
    <mergeCell ref="D77:E77"/>
    <mergeCell ref="A46:Z46"/>
    <mergeCell ref="P337:T337"/>
    <mergeCell ref="D209:E209"/>
    <mergeCell ref="A282:Z282"/>
    <mergeCell ref="P166:T166"/>
    <mergeCell ref="D147:E147"/>
    <mergeCell ref="D445:E445"/>
    <mergeCell ref="P402:T402"/>
    <mergeCell ref="D301:E301"/>
    <mergeCell ref="D274:E274"/>
    <mergeCell ref="D245:E245"/>
    <mergeCell ref="P116:T116"/>
    <mergeCell ref="D224:E224"/>
    <mergeCell ref="P103:T103"/>
    <mergeCell ref="P268:T268"/>
    <mergeCell ref="P59:V59"/>
    <mergeCell ref="D211:E211"/>
    <mergeCell ref="P190:V190"/>
    <mergeCell ref="P131:T131"/>
    <mergeCell ref="P187:T187"/>
    <mergeCell ref="D108:E108"/>
    <mergeCell ref="A111:O112"/>
    <mergeCell ref="D369:E369"/>
    <mergeCell ref="A304:O305"/>
    <mergeCell ref="A387:Z387"/>
    <mergeCell ref="A287:Z287"/>
    <mergeCell ref="A281:Z281"/>
    <mergeCell ref="P399:V399"/>
    <mergeCell ref="D316:E316"/>
    <mergeCell ref="Y507:Y508"/>
    <mergeCell ref="D210:E210"/>
    <mergeCell ref="AA507:AA508"/>
    <mergeCell ref="A421:O422"/>
    <mergeCell ref="A492:O493"/>
    <mergeCell ref="D308:E308"/>
    <mergeCell ref="I506:S506"/>
    <mergeCell ref="P223:T223"/>
    <mergeCell ref="E507:E508"/>
    <mergeCell ref="AA506:AB506"/>
    <mergeCell ref="U507:U508"/>
    <mergeCell ref="M507:M508"/>
    <mergeCell ref="O507:O508"/>
    <mergeCell ref="D460:E460"/>
    <mergeCell ref="P497:V497"/>
    <mergeCell ref="P484:V484"/>
    <mergeCell ref="P263:V263"/>
    <mergeCell ref="A424:Z424"/>
    <mergeCell ref="P499:V499"/>
    <mergeCell ref="D67:E67"/>
    <mergeCell ref="A140:Z140"/>
    <mergeCell ref="D5:E5"/>
    <mergeCell ref="D303:E303"/>
    <mergeCell ref="A238:O239"/>
    <mergeCell ref="D496:E496"/>
    <mergeCell ref="P453:T453"/>
    <mergeCell ref="D507:D508"/>
    <mergeCell ref="P42:T42"/>
    <mergeCell ref="D290:E290"/>
    <mergeCell ref="F507:F508"/>
    <mergeCell ref="P98:V98"/>
    <mergeCell ref="D94:E94"/>
    <mergeCell ref="P471:T471"/>
    <mergeCell ref="A32:O33"/>
    <mergeCell ref="P259:T259"/>
    <mergeCell ref="P148:T148"/>
    <mergeCell ref="D69:E69"/>
    <mergeCell ref="P175:V175"/>
    <mergeCell ref="P482:T482"/>
    <mergeCell ref="D354:E354"/>
    <mergeCell ref="P106:V106"/>
    <mergeCell ref="P33:V33"/>
    <mergeCell ref="P264:V264"/>
    <mergeCell ref="P487:V487"/>
    <mergeCell ref="P95:T95"/>
    <mergeCell ref="A212:O213"/>
    <mergeCell ref="D470:E470"/>
    <mergeCell ref="H1:Q1"/>
    <mergeCell ref="A448:O449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A472:O473"/>
    <mergeCell ref="P171:T171"/>
    <mergeCell ref="D117:E117"/>
    <mergeCell ref="P413:T413"/>
    <mergeCell ref="P242:T242"/>
    <mergeCell ref="D353:E353"/>
    <mergeCell ref="D55:E55"/>
    <mergeCell ref="D30:E30"/>
    <mergeCell ref="D7:M7"/>
    <mergeCell ref="A373:Z373"/>
    <mergeCell ref="P91:V91"/>
    <mergeCell ref="P156:V156"/>
    <mergeCell ref="A152:Z152"/>
    <mergeCell ref="A450:Z450"/>
    <mergeCell ref="P394:T394"/>
    <mergeCell ref="A380:O381"/>
    <mergeCell ref="D315:E315"/>
    <mergeCell ref="A184:O185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237:T237"/>
    <mergeCell ref="P31:T31"/>
    <mergeCell ref="P329:T329"/>
    <mergeCell ref="V10:W10"/>
    <mergeCell ref="A124:Z124"/>
    <mergeCell ref="D431:E431"/>
    <mergeCell ref="P468:T468"/>
    <mergeCell ref="P316:T316"/>
    <mergeCell ref="D126:E126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P445:T445"/>
    <mergeCell ref="A50:Z50"/>
    <mergeCell ref="W17:W18"/>
    <mergeCell ref="P90:V90"/>
    <mergeCell ref="A86:Z86"/>
    <mergeCell ref="P332:V332"/>
    <mergeCell ref="A331:O332"/>
    <mergeCell ref="P217:V217"/>
    <mergeCell ref="P325:V325"/>
    <mergeCell ref="D142:E142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400:V400"/>
    <mergeCell ref="D73:E73"/>
    <mergeCell ref="P30:T30"/>
    <mergeCell ref="P375:V375"/>
    <mergeCell ref="P179:V179"/>
    <mergeCell ref="P464:V464"/>
    <mergeCell ref="P290:T290"/>
    <mergeCell ref="P452:T452"/>
    <mergeCell ref="A202:Z202"/>
    <mergeCell ref="P448:V448"/>
    <mergeCell ref="P504:V504"/>
    <mergeCell ref="A258:Z258"/>
    <mergeCell ref="P230:V230"/>
    <mergeCell ref="A234:O235"/>
    <mergeCell ref="P168:V168"/>
    <mergeCell ref="H9:I9"/>
    <mergeCell ref="P24:V24"/>
    <mergeCell ref="P389:T389"/>
    <mergeCell ref="A334:Z334"/>
    <mergeCell ref="P454:T454"/>
    <mergeCell ref="D297:E297"/>
    <mergeCell ref="P155:T155"/>
    <mergeCell ref="A350:O351"/>
    <mergeCell ref="P391:T391"/>
    <mergeCell ref="A70:O71"/>
    <mergeCell ref="P328:T328"/>
    <mergeCell ref="A80:Z80"/>
    <mergeCell ref="D205:E205"/>
    <mergeCell ref="D363:E363"/>
    <mergeCell ref="P172:T172"/>
    <mergeCell ref="P104:T104"/>
    <mergeCell ref="P37:V37"/>
    <mergeCell ref="B17:B18"/>
    <mergeCell ref="A266:Z266"/>
    <mergeCell ref="D131:E131"/>
    <mergeCell ref="P235:V235"/>
    <mergeCell ref="A60:Z60"/>
    <mergeCell ref="P252:T252"/>
    <mergeCell ref="P81:T81"/>
    <mergeCell ref="P244:T244"/>
    <mergeCell ref="P73:T73"/>
    <mergeCell ref="D187:E187"/>
    <mergeCell ref="P437:T437"/>
    <mergeCell ref="P315:T315"/>
    <mergeCell ref="P302:T302"/>
    <mergeCell ref="A352:Z352"/>
    <mergeCell ref="A34:Z34"/>
    <mergeCell ref="AB507:AB508"/>
    <mergeCell ref="R507:R508"/>
    <mergeCell ref="T507:T508"/>
    <mergeCell ref="D486:E486"/>
    <mergeCell ref="P455:T455"/>
    <mergeCell ref="D195:E195"/>
    <mergeCell ref="P379:T379"/>
    <mergeCell ref="P56:T56"/>
    <mergeCell ref="D482:E482"/>
    <mergeCell ref="P503:V503"/>
    <mergeCell ref="A386:Z386"/>
    <mergeCell ref="D378:E378"/>
    <mergeCell ref="P472:V472"/>
    <mergeCell ref="P118:V118"/>
    <mergeCell ref="P416:V416"/>
    <mergeCell ref="P45:V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IrbpKdWazsqHDdUrTALIRYTt/31VTVpkq6aI3WEzIFqoJ9K+J8McaEHbqhzL26PAcHjx10UCyUKjsiTcrhoZuw==" saltValue="krCj50IKiYsS2XlpEZEq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2025-10-07T10:28:51Z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