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2EA76FD-E023-4856-A624-56D91343F2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09" i="1" s="1"/>
  <c r="P425" i="1"/>
  <c r="X422" i="1"/>
  <c r="Y421" i="1"/>
  <c r="X421" i="1"/>
  <c r="BP420" i="1"/>
  <c r="BO420" i="1"/>
  <c r="BN420" i="1"/>
  <c r="BM420" i="1"/>
  <c r="Z420" i="1"/>
  <c r="Z421" i="1" s="1"/>
  <c r="Y420" i="1"/>
  <c r="X509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Y285" i="1" s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Y271" i="1" s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Y213" i="1" s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F509" i="1" s="1"/>
  <c r="P101" i="1"/>
  <c r="X98" i="1"/>
  <c r="X97" i="1"/>
  <c r="BO96" i="1"/>
  <c r="BM96" i="1"/>
  <c r="Y96" i="1"/>
  <c r="Y98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64" i="1"/>
  <c r="BP68" i="1"/>
  <c r="BN68" i="1"/>
  <c r="Y70" i="1"/>
  <c r="BP74" i="1"/>
  <c r="BN74" i="1"/>
  <c r="Z74" i="1"/>
  <c r="BP82" i="1"/>
  <c r="BN82" i="1"/>
  <c r="Z82" i="1"/>
  <c r="Z83" i="1" s="1"/>
  <c r="Y84" i="1"/>
  <c r="BP109" i="1"/>
  <c r="BN109" i="1"/>
  <c r="Z109" i="1"/>
  <c r="BP117" i="1"/>
  <c r="BN117" i="1"/>
  <c r="Z117" i="1"/>
  <c r="Y119" i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BP195" i="1"/>
  <c r="BN195" i="1"/>
  <c r="Z195" i="1"/>
  <c r="BP199" i="1"/>
  <c r="BN199" i="1"/>
  <c r="Z199" i="1"/>
  <c r="BP251" i="1"/>
  <c r="BN251" i="1"/>
  <c r="Z251" i="1"/>
  <c r="Y255" i="1"/>
  <c r="Y279" i="1"/>
  <c r="BP278" i="1"/>
  <c r="BN278" i="1"/>
  <c r="Z278" i="1"/>
  <c r="Z279" i="1" s="1"/>
  <c r="Y280" i="1"/>
  <c r="BP292" i="1"/>
  <c r="BN292" i="1"/>
  <c r="Z292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Y351" i="1"/>
  <c r="Y356" i="1"/>
  <c r="BP353" i="1"/>
  <c r="BN353" i="1"/>
  <c r="Z353" i="1"/>
  <c r="Z355" i="1" s="1"/>
  <c r="Y355" i="1"/>
  <c r="Y37" i="1"/>
  <c r="Y45" i="1"/>
  <c r="Y49" i="1"/>
  <c r="Y58" i="1"/>
  <c r="Y78" i="1"/>
  <c r="E509" i="1"/>
  <c r="Y90" i="1"/>
  <c r="BP87" i="1"/>
  <c r="BN87" i="1"/>
  <c r="Z87" i="1"/>
  <c r="BP96" i="1"/>
  <c r="BN96" i="1"/>
  <c r="Z96" i="1"/>
  <c r="Y106" i="1"/>
  <c r="BP101" i="1"/>
  <c r="BN101" i="1"/>
  <c r="Z101" i="1"/>
  <c r="Y105" i="1"/>
  <c r="Z111" i="1"/>
  <c r="Y122" i="1"/>
  <c r="BP121" i="1"/>
  <c r="BN121" i="1"/>
  <c r="Z121" i="1"/>
  <c r="Z122" i="1" s="1"/>
  <c r="G509" i="1"/>
  <c r="Y129" i="1"/>
  <c r="BP126" i="1"/>
  <c r="BN126" i="1"/>
  <c r="Z126" i="1"/>
  <c r="Z128" i="1" s="1"/>
  <c r="Z150" i="1"/>
  <c r="Y190" i="1"/>
  <c r="BP187" i="1"/>
  <c r="BN187" i="1"/>
  <c r="Z187" i="1"/>
  <c r="Z189" i="1" s="1"/>
  <c r="Y201" i="1"/>
  <c r="Y212" i="1"/>
  <c r="BP203" i="1"/>
  <c r="BN203" i="1"/>
  <c r="Z203" i="1"/>
  <c r="BP207" i="1"/>
  <c r="BN207" i="1"/>
  <c r="Z207" i="1"/>
  <c r="BP211" i="1"/>
  <c r="BN211" i="1"/>
  <c r="Z211" i="1"/>
  <c r="Y218" i="1"/>
  <c r="BP215" i="1"/>
  <c r="Y217" i="1"/>
  <c r="BN215" i="1"/>
  <c r="Z215" i="1"/>
  <c r="Z217" i="1" s="1"/>
  <c r="BP242" i="1"/>
  <c r="BN242" i="1"/>
  <c r="Z242" i="1"/>
  <c r="Y246" i="1"/>
  <c r="BP261" i="1"/>
  <c r="BN261" i="1"/>
  <c r="Z261" i="1"/>
  <c r="Y264" i="1"/>
  <c r="BP269" i="1"/>
  <c r="BN269" i="1"/>
  <c r="Z269" i="1"/>
  <c r="P509" i="1"/>
  <c r="Y275" i="1"/>
  <c r="BP274" i="1"/>
  <c r="BN274" i="1"/>
  <c r="Z274" i="1"/>
  <c r="Z275" i="1" s="1"/>
  <c r="Y276" i="1"/>
  <c r="Q509" i="1"/>
  <c r="Y284" i="1"/>
  <c r="BP283" i="1"/>
  <c r="BN283" i="1"/>
  <c r="Z283" i="1"/>
  <c r="Z284" i="1" s="1"/>
  <c r="R509" i="1"/>
  <c r="Y295" i="1"/>
  <c r="BP288" i="1"/>
  <c r="BN288" i="1"/>
  <c r="Z288" i="1"/>
  <c r="Y294" i="1"/>
  <c r="BP349" i="1"/>
  <c r="BN349" i="1"/>
  <c r="Z349" i="1"/>
  <c r="H9" i="1"/>
  <c r="B509" i="1"/>
  <c r="X500" i="1"/>
  <c r="X502" i="1" s="1"/>
  <c r="X501" i="1"/>
  <c r="X503" i="1"/>
  <c r="Y24" i="1"/>
  <c r="Z27" i="1"/>
  <c r="Z32" i="1" s="1"/>
  <c r="BN27" i="1"/>
  <c r="Y500" i="1" s="1"/>
  <c r="Z29" i="1"/>
  <c r="BN29" i="1"/>
  <c r="Z31" i="1"/>
  <c r="BN31" i="1"/>
  <c r="Z35" i="1"/>
  <c r="Z36" i="1" s="1"/>
  <c r="BN35" i="1"/>
  <c r="BP35" i="1"/>
  <c r="Y501" i="1" s="1"/>
  <c r="Z41" i="1"/>
  <c r="BN41" i="1"/>
  <c r="BP41" i="1"/>
  <c r="Z43" i="1"/>
  <c r="BN43" i="1"/>
  <c r="Y44" i="1"/>
  <c r="Y503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Z78" i="1" s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2" i="1" s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Z255" i="1" s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Z304" i="1" s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Z350" i="1" s="1"/>
  <c r="BP347" i="1"/>
  <c r="BN347" i="1"/>
  <c r="Z347" i="1"/>
  <c r="BP359" i="1"/>
  <c r="BN359" i="1"/>
  <c r="Z359" i="1"/>
  <c r="Z360" i="1" s="1"/>
  <c r="Y361" i="1"/>
  <c r="Z371" i="1"/>
  <c r="BP369" i="1"/>
  <c r="BN369" i="1"/>
  <c r="Z369" i="1"/>
  <c r="Z380" i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Z472" i="1"/>
  <c r="BP469" i="1"/>
  <c r="BN469" i="1"/>
  <c r="Z469" i="1"/>
  <c r="Y473" i="1"/>
  <c r="BP476" i="1"/>
  <c r="BN476" i="1"/>
  <c r="Z476" i="1"/>
  <c r="Z483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Y502" i="1" l="1"/>
  <c r="Z457" i="1"/>
  <c r="Z105" i="1"/>
  <c r="Z338" i="1"/>
  <c r="Z399" i="1"/>
  <c r="Z416" i="1"/>
  <c r="Z44" i="1"/>
  <c r="Z504" i="1" s="1"/>
  <c r="Y499" i="1"/>
  <c r="Z294" i="1"/>
  <c r="Z212" i="1"/>
  <c r="Z90" i="1"/>
</calcChain>
</file>

<file path=xl/sharedStrings.xml><?xml version="1.0" encoding="utf-8"?>
<sst xmlns="http://schemas.openxmlformats.org/spreadsheetml/2006/main" count="2188" uniqueCount="793">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</sst>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6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2" t="s">
        <v>0</v>
      </c>
      <c r="E1" s="577"/>
      <c r="F1" s="577"/>
      <c r="G1" s="12" t="s">
        <v>1</v>
      </c>
      <c r="H1" s="622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588"/>
      <c r="C5" s="589"/>
      <c r="D5" s="627"/>
      <c r="E5" s="628"/>
      <c r="F5" s="833" t="s">
        <v>9</v>
      </c>
      <c r="G5" s="589"/>
      <c r="H5" s="627"/>
      <c r="I5" s="777"/>
      <c r="J5" s="777"/>
      <c r="K5" s="777"/>
      <c r="L5" s="777"/>
      <c r="M5" s="628"/>
      <c r="N5" s="58"/>
      <c r="P5" s="24" t="s">
        <v>10</v>
      </c>
      <c r="Q5" s="849">
        <v>45939</v>
      </c>
      <c r="R5" s="664"/>
      <c r="T5" s="704" t="s">
        <v>11</v>
      </c>
      <c r="U5" s="674"/>
      <c r="V5" s="706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588"/>
      <c r="C6" s="58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5" t="s">
        <v>16</v>
      </c>
      <c r="U6" s="674"/>
      <c r="V6" s="762" t="s">
        <v>17</v>
      </c>
      <c r="W6" s="59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9"/>
      <c r="U7" s="674"/>
      <c r="V7" s="763"/>
      <c r="W7" s="764"/>
      <c r="AB7" s="51"/>
      <c r="AC7" s="51"/>
      <c r="AD7" s="51"/>
      <c r="AE7" s="51"/>
    </row>
    <row r="8" spans="1:32" s="539" customFormat="1" ht="25.5" customHeight="1" x14ac:dyDescent="0.2">
      <c r="A8" s="871" t="s">
        <v>18</v>
      </c>
      <c r="B8" s="565"/>
      <c r="C8" s="566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0.375</v>
      </c>
      <c r="R8" s="610"/>
      <c r="T8" s="559"/>
      <c r="U8" s="674"/>
      <c r="V8" s="763"/>
      <c r="W8" s="764"/>
      <c r="AB8" s="51"/>
      <c r="AC8" s="51"/>
      <c r="AD8" s="51"/>
      <c r="AE8" s="51"/>
    </row>
    <row r="9" spans="1:32" s="539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3"/>
      <c r="E9" s="563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7"/>
      <c r="P9" s="26" t="s">
        <v>20</v>
      </c>
      <c r="Q9" s="660"/>
      <c r="R9" s="661"/>
      <c r="T9" s="559"/>
      <c r="U9" s="674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3"/>
      <c r="E10" s="563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16"/>
      <c r="R10" s="717"/>
      <c r="U10" s="24" t="s">
        <v>22</v>
      </c>
      <c r="V10" s="597" t="s">
        <v>23</v>
      </c>
      <c r="W10" s="59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3"/>
      <c r="R11" s="664"/>
      <c r="U11" s="24" t="s">
        <v>26</v>
      </c>
      <c r="V11" s="803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0" t="s">
        <v>28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29</v>
      </c>
      <c r="Q12" s="675"/>
      <c r="R12" s="610"/>
      <c r="S12" s="23"/>
      <c r="U12" s="24"/>
      <c r="V12" s="577"/>
      <c r="W12" s="559"/>
      <c r="AB12" s="51"/>
      <c r="AC12" s="51"/>
      <c r="AD12" s="51"/>
      <c r="AE12" s="51"/>
    </row>
    <row r="13" spans="1:32" s="539" customFormat="1" ht="23.25" customHeight="1" x14ac:dyDescent="0.2">
      <c r="A13" s="700" t="s">
        <v>30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31</v>
      </c>
      <c r="Q13" s="803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0" t="s">
        <v>32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3" t="s">
        <v>33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693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1" t="s">
        <v>35</v>
      </c>
      <c r="B17" s="591" t="s">
        <v>36</v>
      </c>
      <c r="C17" s="679" t="s">
        <v>37</v>
      </c>
      <c r="D17" s="591" t="s">
        <v>38</v>
      </c>
      <c r="E17" s="646"/>
      <c r="F17" s="591" t="s">
        <v>39</v>
      </c>
      <c r="G17" s="591" t="s">
        <v>40</v>
      </c>
      <c r="H17" s="591" t="s">
        <v>41</v>
      </c>
      <c r="I17" s="591" t="s">
        <v>42</v>
      </c>
      <c r="J17" s="591" t="s">
        <v>43</v>
      </c>
      <c r="K17" s="591" t="s">
        <v>44</v>
      </c>
      <c r="L17" s="591" t="s">
        <v>45</v>
      </c>
      <c r="M17" s="591" t="s">
        <v>46</v>
      </c>
      <c r="N17" s="591" t="s">
        <v>47</v>
      </c>
      <c r="O17" s="591" t="s">
        <v>48</v>
      </c>
      <c r="P17" s="591" t="s">
        <v>49</v>
      </c>
      <c r="Q17" s="645"/>
      <c r="R17" s="645"/>
      <c r="S17" s="645"/>
      <c r="T17" s="646"/>
      <c r="U17" s="870" t="s">
        <v>50</v>
      </c>
      <c r="V17" s="589"/>
      <c r="W17" s="591" t="s">
        <v>51</v>
      </c>
      <c r="X17" s="591" t="s">
        <v>52</v>
      </c>
      <c r="Y17" s="868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92"/>
      <c r="B18" s="592"/>
      <c r="C18" s="592"/>
      <c r="D18" s="647"/>
      <c r="E18" s="649"/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647"/>
      <c r="Q18" s="648"/>
      <c r="R18" s="648"/>
      <c r="S18" s="648"/>
      <c r="T18" s="649"/>
      <c r="U18" s="67" t="s">
        <v>60</v>
      </c>
      <c r="V18" s="67" t="s">
        <v>61</v>
      </c>
      <c r="W18" s="592"/>
      <c r="X18" s="592"/>
      <c r="Y18" s="869"/>
      <c r="Z18" s="776"/>
      <c r="AA18" s="756"/>
      <c r="AB18" s="756"/>
      <c r="AC18" s="756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9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0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1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1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3">
        <v>4680115887350</v>
      </c>
      <c r="E26" s="554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3">
        <v>4680115885912</v>
      </c>
      <c r="E27" s="554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0"/>
      <c r="R27" s="550"/>
      <c r="S27" s="550"/>
      <c r="T27" s="551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3">
        <v>4607091388237</v>
      </c>
      <c r="E28" s="554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0"/>
      <c r="R28" s="550"/>
      <c r="S28" s="550"/>
      <c r="T28" s="551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3">
        <v>4680115886230</v>
      </c>
      <c r="E29" s="554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3">
        <v>4680115885905</v>
      </c>
      <c r="E30" s="554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0"/>
      <c r="R30" s="550"/>
      <c r="S30" s="550"/>
      <c r="T30" s="551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3">
        <v>4607091388244</v>
      </c>
      <c r="E31" s="554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0"/>
      <c r="R31" s="550"/>
      <c r="S31" s="550"/>
      <c r="T31" s="551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0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1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71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customHeight="1" x14ac:dyDescent="0.25">
      <c r="A34" s="558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0"/>
      <c r="R35" s="550"/>
      <c r="S35" s="550"/>
      <c r="T35" s="551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0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1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71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9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0"/>
      <c r="AB39" s="540"/>
      <c r="AC39" s="540"/>
    </row>
    <row r="40" spans="1:68" ht="14.25" customHeight="1" x14ac:dyDescent="0.25">
      <c r="A40" s="558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0"/>
      <c r="R42" s="550"/>
      <c r="S42" s="550"/>
      <c r="T42" s="551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0"/>
      <c r="R43" s="550"/>
      <c r="S43" s="550"/>
      <c r="T43" s="551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0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1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47">
        <f>IFERROR(X41/H41,"0")+IFERROR(X42/H42,"0")+IFERROR(X43/H43,"0")</f>
        <v>0</v>
      </c>
      <c r="Y44" s="547">
        <f>IFERROR(Y41/H41,"0")+IFERROR(Y42/H42,"0")+IFERROR(Y43/H43,"0")</f>
        <v>0</v>
      </c>
      <c r="Z44" s="547">
        <f>IFERROR(IF(Z41="",0,Z41),"0")+IFERROR(IF(Z42="",0,Z42),"0")+IFERROR(IF(Z43="",0,Z43),"0")</f>
        <v>0</v>
      </c>
      <c r="AA44" s="548"/>
      <c r="AB44" s="548"/>
      <c r="AC44" s="548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71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47">
        <f>IFERROR(SUM(X41:X43),"0")</f>
        <v>0</v>
      </c>
      <c r="Y45" s="547">
        <f>IFERROR(SUM(Y41:Y43),"0")</f>
        <v>0</v>
      </c>
      <c r="Z45" s="37"/>
      <c r="AA45" s="548"/>
      <c r="AB45" s="548"/>
      <c r="AC45" s="548"/>
    </row>
    <row r="46" spans="1:68" ht="14.25" customHeight="1" x14ac:dyDescent="0.25">
      <c r="A46" s="558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0"/>
      <c r="R47" s="550"/>
      <c r="S47" s="550"/>
      <c r="T47" s="551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0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1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71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customHeight="1" x14ac:dyDescent="0.25">
      <c r="A50" s="59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0"/>
      <c r="AB50" s="540"/>
      <c r="AC50" s="540"/>
    </row>
    <row r="51" spans="1:68" ht="14.25" customHeight="1" x14ac:dyDescent="0.25">
      <c r="A51" s="558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0"/>
      <c r="R53" s="550"/>
      <c r="S53" s="550"/>
      <c r="T53" s="551"/>
      <c r="U53" s="34"/>
      <c r="V53" s="34"/>
      <c r="W53" s="35" t="s">
        <v>68</v>
      </c>
      <c r="X53" s="545">
        <v>120</v>
      </c>
      <c r="Y53" s="546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124.83333333333331</v>
      </c>
      <c r="BN53" s="64">
        <f t="shared" si="8"/>
        <v>134.82000000000002</v>
      </c>
      <c r="BO53" s="64">
        <f t="shared" si="9"/>
        <v>0.1736111111111111</v>
      </c>
      <c r="BP53" s="64">
        <f t="shared" si="10"/>
        <v>0.18750000000000003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0"/>
      <c r="R54" s="550"/>
      <c r="S54" s="550"/>
      <c r="T54" s="551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0"/>
      <c r="R55" s="550"/>
      <c r="S55" s="550"/>
      <c r="T55" s="551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0"/>
      <c r="R57" s="550"/>
      <c r="S57" s="550"/>
      <c r="T57" s="551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0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1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47">
        <f>IFERROR(X52/H52,"0")+IFERROR(X53/H53,"0")+IFERROR(X54/H54,"0")+IFERROR(X55/H55,"0")+IFERROR(X56/H56,"0")+IFERROR(X57/H57,"0")</f>
        <v>11.111111111111111</v>
      </c>
      <c r="Y58" s="547">
        <f>IFERROR(Y52/H52,"0")+IFERROR(Y53/H53,"0")+IFERROR(Y54/H54,"0")+IFERROR(Y55/H55,"0")+IFERROR(Y56/H56,"0")+IFERROR(Y57/H57,"0")</f>
        <v>12.000000000000002</v>
      </c>
      <c r="Z58" s="547">
        <f>IFERROR(IF(Z52="",0,Z52),"0")+IFERROR(IF(Z53="",0,Z53),"0")+IFERROR(IF(Z54="",0,Z54),"0")+IFERROR(IF(Z55="",0,Z55),"0")+IFERROR(IF(Z56="",0,Z56),"0")+IFERROR(IF(Z57="",0,Z57),"0")</f>
        <v>0.22776000000000002</v>
      </c>
      <c r="AA58" s="548"/>
      <c r="AB58" s="548"/>
      <c r="AC58" s="548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71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47">
        <f>IFERROR(SUM(X52:X57),"0")</f>
        <v>120</v>
      </c>
      <c r="Y59" s="547">
        <f>IFERROR(SUM(Y52:Y57),"0")</f>
        <v>129.60000000000002</v>
      </c>
      <c r="Z59" s="37"/>
      <c r="AA59" s="548"/>
      <c r="AB59" s="548"/>
      <c r="AC59" s="548"/>
    </row>
    <row r="60" spans="1:68" ht="14.25" customHeight="1" x14ac:dyDescent="0.25">
      <c r="A60" s="558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0"/>
      <c r="R63" s="550"/>
      <c r="S63" s="550"/>
      <c r="T63" s="551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0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1"/>
      <c r="P64" s="564" t="s">
        <v>70</v>
      </c>
      <c r="Q64" s="565"/>
      <c r="R64" s="565"/>
      <c r="S64" s="565"/>
      <c r="T64" s="565"/>
      <c r="U64" s="565"/>
      <c r="V64" s="566"/>
      <c r="W64" s="37" t="s">
        <v>71</v>
      </c>
      <c r="X64" s="547">
        <f>IFERROR(X61/H61,"0")+IFERROR(X62/H62,"0")+IFERROR(X63/H63,"0")</f>
        <v>0</v>
      </c>
      <c r="Y64" s="547">
        <f>IFERROR(Y61/H61,"0")+IFERROR(Y62/H62,"0")+IFERROR(Y63/H63,"0")</f>
        <v>0</v>
      </c>
      <c r="Z64" s="547">
        <f>IFERROR(IF(Z61="",0,Z61),"0")+IFERROR(IF(Z62="",0,Z62),"0")+IFERROR(IF(Z63="",0,Z63),"0")</f>
        <v>0</v>
      </c>
      <c r="AA64" s="548"/>
      <c r="AB64" s="548"/>
      <c r="AC64" s="548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71"/>
      <c r="P65" s="564" t="s">
        <v>70</v>
      </c>
      <c r="Q65" s="565"/>
      <c r="R65" s="565"/>
      <c r="S65" s="565"/>
      <c r="T65" s="565"/>
      <c r="U65" s="565"/>
      <c r="V65" s="566"/>
      <c r="W65" s="37" t="s">
        <v>68</v>
      </c>
      <c r="X65" s="547">
        <f>IFERROR(SUM(X61:X63),"0")</f>
        <v>0</v>
      </c>
      <c r="Y65" s="547">
        <f>IFERROR(SUM(Y61:Y63),"0")</f>
        <v>0</v>
      </c>
      <c r="Z65" s="37"/>
      <c r="AA65" s="548"/>
      <c r="AB65" s="548"/>
      <c r="AC65" s="548"/>
    </row>
    <row r="66" spans="1:68" ht="14.25" customHeight="1" x14ac:dyDescent="0.25">
      <c r="A66" s="558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0"/>
      <c r="R69" s="550"/>
      <c r="S69" s="550"/>
      <c r="T69" s="551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0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1"/>
      <c r="P70" s="564" t="s">
        <v>70</v>
      </c>
      <c r="Q70" s="565"/>
      <c r="R70" s="565"/>
      <c r="S70" s="565"/>
      <c r="T70" s="565"/>
      <c r="U70" s="565"/>
      <c r="V70" s="566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71"/>
      <c r="P71" s="564" t="s">
        <v>70</v>
      </c>
      <c r="Q71" s="565"/>
      <c r="R71" s="565"/>
      <c r="S71" s="565"/>
      <c r="T71" s="565"/>
      <c r="U71" s="565"/>
      <c r="V71" s="566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customHeight="1" x14ac:dyDescent="0.25">
      <c r="A72" s="558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0"/>
      <c r="R77" s="550"/>
      <c r="S77" s="550"/>
      <c r="T77" s="551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0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1"/>
      <c r="P78" s="564" t="s">
        <v>70</v>
      </c>
      <c r="Q78" s="565"/>
      <c r="R78" s="565"/>
      <c r="S78" s="565"/>
      <c r="T78" s="565"/>
      <c r="U78" s="565"/>
      <c r="V78" s="566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71"/>
      <c r="P79" s="564" t="s">
        <v>70</v>
      </c>
      <c r="Q79" s="565"/>
      <c r="R79" s="565"/>
      <c r="S79" s="565"/>
      <c r="T79" s="565"/>
      <c r="U79" s="565"/>
      <c r="V79" s="566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customHeight="1" x14ac:dyDescent="0.25">
      <c r="A80" s="558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0"/>
      <c r="R82" s="550"/>
      <c r="S82" s="550"/>
      <c r="T82" s="551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0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1"/>
      <c r="P83" s="564" t="s">
        <v>70</v>
      </c>
      <c r="Q83" s="565"/>
      <c r="R83" s="565"/>
      <c r="S83" s="565"/>
      <c r="T83" s="565"/>
      <c r="U83" s="565"/>
      <c r="V83" s="566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71"/>
      <c r="P84" s="564" t="s">
        <v>70</v>
      </c>
      <c r="Q84" s="565"/>
      <c r="R84" s="565"/>
      <c r="S84" s="565"/>
      <c r="T84" s="565"/>
      <c r="U84" s="565"/>
      <c r="V84" s="566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customHeight="1" x14ac:dyDescent="0.25">
      <c r="A85" s="59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0"/>
      <c r="AB85" s="540"/>
      <c r="AC85" s="540"/>
    </row>
    <row r="86" spans="1:68" ht="14.25" customHeight="1" x14ac:dyDescent="0.25">
      <c r="A86" s="558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0"/>
      <c r="R87" s="550"/>
      <c r="S87" s="550"/>
      <c r="T87" s="551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0"/>
      <c r="R88" s="550"/>
      <c r="S88" s="550"/>
      <c r="T88" s="551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0"/>
      <c r="R89" s="550"/>
      <c r="S89" s="550"/>
      <c r="T89" s="551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0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1"/>
      <c r="P90" s="564" t="s">
        <v>70</v>
      </c>
      <c r="Q90" s="565"/>
      <c r="R90" s="565"/>
      <c r="S90" s="565"/>
      <c r="T90" s="565"/>
      <c r="U90" s="565"/>
      <c r="V90" s="566"/>
      <c r="W90" s="37" t="s">
        <v>71</v>
      </c>
      <c r="X90" s="547">
        <f>IFERROR(X87/H87,"0")+IFERROR(X88/H88,"0")+IFERROR(X89/H89,"0")</f>
        <v>0</v>
      </c>
      <c r="Y90" s="547">
        <f>IFERROR(Y87/H87,"0")+IFERROR(Y88/H88,"0")+IFERROR(Y89/H89,"0")</f>
        <v>0</v>
      </c>
      <c r="Z90" s="547">
        <f>IFERROR(IF(Z87="",0,Z87),"0")+IFERROR(IF(Z88="",0,Z88),"0")+IFERROR(IF(Z89="",0,Z89),"0")</f>
        <v>0</v>
      </c>
      <c r="AA90" s="548"/>
      <c r="AB90" s="548"/>
      <c r="AC90" s="548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71"/>
      <c r="P91" s="564" t="s">
        <v>70</v>
      </c>
      <c r="Q91" s="565"/>
      <c r="R91" s="565"/>
      <c r="S91" s="565"/>
      <c r="T91" s="565"/>
      <c r="U91" s="565"/>
      <c r="V91" s="566"/>
      <c r="W91" s="37" t="s">
        <v>68</v>
      </c>
      <c r="X91" s="547">
        <f>IFERROR(SUM(X87:X89),"0")</f>
        <v>0</v>
      </c>
      <c r="Y91" s="547">
        <f>IFERROR(SUM(Y87:Y89),"0")</f>
        <v>0</v>
      </c>
      <c r="Z91" s="37"/>
      <c r="AA91" s="548"/>
      <c r="AB91" s="548"/>
      <c r="AC91" s="548"/>
    </row>
    <row r="92" spans="1:68" ht="14.25" customHeight="1" x14ac:dyDescent="0.25">
      <c r="A92" s="558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48" t="s">
        <v>181</v>
      </c>
      <c r="Q93" s="550"/>
      <c r="R93" s="550"/>
      <c r="S93" s="550"/>
      <c r="T93" s="551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0"/>
      <c r="R95" s="550"/>
      <c r="S95" s="550"/>
      <c r="T95" s="551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0"/>
      <c r="R96" s="550"/>
      <c r="S96" s="550"/>
      <c r="T96" s="551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0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1"/>
      <c r="P97" s="564" t="s">
        <v>70</v>
      </c>
      <c r="Q97" s="565"/>
      <c r="R97" s="565"/>
      <c r="S97" s="565"/>
      <c r="T97" s="565"/>
      <c r="U97" s="565"/>
      <c r="V97" s="566"/>
      <c r="W97" s="37" t="s">
        <v>71</v>
      </c>
      <c r="X97" s="547">
        <f>IFERROR(X93/H93,"0")+IFERROR(X94/H94,"0")+IFERROR(X95/H95,"0")+IFERROR(X96/H96,"0")</f>
        <v>0</v>
      </c>
      <c r="Y97" s="547">
        <f>IFERROR(Y93/H93,"0")+IFERROR(Y94/H94,"0")+IFERROR(Y95/H95,"0")+IFERROR(Y96/H96,"0")</f>
        <v>0</v>
      </c>
      <c r="Z97" s="547">
        <f>IFERROR(IF(Z93="",0,Z93),"0")+IFERROR(IF(Z94="",0,Z94),"0")+IFERROR(IF(Z95="",0,Z95),"0")+IFERROR(IF(Z96="",0,Z96),"0")</f>
        <v>0</v>
      </c>
      <c r="AA97" s="548"/>
      <c r="AB97" s="548"/>
      <c r="AC97" s="548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71"/>
      <c r="P98" s="564" t="s">
        <v>70</v>
      </c>
      <c r="Q98" s="565"/>
      <c r="R98" s="565"/>
      <c r="S98" s="565"/>
      <c r="T98" s="565"/>
      <c r="U98" s="565"/>
      <c r="V98" s="566"/>
      <c r="W98" s="37" t="s">
        <v>68</v>
      </c>
      <c r="X98" s="547">
        <f>IFERROR(SUM(X93:X96),"0")</f>
        <v>0</v>
      </c>
      <c r="Y98" s="547">
        <f>IFERROR(SUM(Y93:Y96),"0")</f>
        <v>0</v>
      </c>
      <c r="Z98" s="37"/>
      <c r="AA98" s="548"/>
      <c r="AB98" s="548"/>
      <c r="AC98" s="548"/>
    </row>
    <row r="99" spans="1:68" ht="16.5" customHeight="1" x14ac:dyDescent="0.25">
      <c r="A99" s="59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0"/>
      <c r="AB99" s="540"/>
      <c r="AC99" s="540"/>
    </row>
    <row r="100" spans="1:68" ht="14.25" customHeight="1" x14ac:dyDescent="0.25">
      <c r="A100" s="558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0"/>
      <c r="R101" s="550"/>
      <c r="S101" s="550"/>
      <c r="T101" s="551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0"/>
      <c r="R104" s="550"/>
      <c r="S104" s="550"/>
      <c r="T104" s="551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0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1"/>
      <c r="P105" s="564" t="s">
        <v>70</v>
      </c>
      <c r="Q105" s="565"/>
      <c r="R105" s="565"/>
      <c r="S105" s="565"/>
      <c r="T105" s="565"/>
      <c r="U105" s="565"/>
      <c r="V105" s="566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71"/>
      <c r="P106" s="564" t="s">
        <v>70</v>
      </c>
      <c r="Q106" s="565"/>
      <c r="R106" s="565"/>
      <c r="S106" s="565"/>
      <c r="T106" s="565"/>
      <c r="U106" s="565"/>
      <c r="V106" s="566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customHeight="1" x14ac:dyDescent="0.25">
      <c r="A107" s="558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0"/>
      <c r="R110" s="550"/>
      <c r="S110" s="550"/>
      <c r="T110" s="551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0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1"/>
      <c r="P111" s="564" t="s">
        <v>70</v>
      </c>
      <c r="Q111" s="565"/>
      <c r="R111" s="565"/>
      <c r="S111" s="565"/>
      <c r="T111" s="565"/>
      <c r="U111" s="565"/>
      <c r="V111" s="566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71"/>
      <c r="P112" s="564" t="s">
        <v>70</v>
      </c>
      <c r="Q112" s="565"/>
      <c r="R112" s="565"/>
      <c r="S112" s="565"/>
      <c r="T112" s="565"/>
      <c r="U112" s="565"/>
      <c r="V112" s="566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customHeight="1" x14ac:dyDescent="0.25">
      <c r="A113" s="558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0"/>
      <c r="R117" s="550"/>
      <c r="S117" s="550"/>
      <c r="T117" s="551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0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1"/>
      <c r="P118" s="564" t="s">
        <v>70</v>
      </c>
      <c r="Q118" s="565"/>
      <c r="R118" s="565"/>
      <c r="S118" s="565"/>
      <c r="T118" s="565"/>
      <c r="U118" s="565"/>
      <c r="V118" s="566"/>
      <c r="W118" s="37" t="s">
        <v>71</v>
      </c>
      <c r="X118" s="547">
        <f>IFERROR(X114/H114,"0")+IFERROR(X115/H115,"0")+IFERROR(X116/H116,"0")+IFERROR(X117/H117,"0")</f>
        <v>0</v>
      </c>
      <c r="Y118" s="547">
        <f>IFERROR(Y114/H114,"0")+IFERROR(Y115/H115,"0")+IFERROR(Y116/H116,"0")+IFERROR(Y117/H117,"0")</f>
        <v>0</v>
      </c>
      <c r="Z118" s="547">
        <f>IFERROR(IF(Z114="",0,Z114),"0")+IFERROR(IF(Z115="",0,Z115),"0")+IFERROR(IF(Z116="",0,Z116),"0")+IFERROR(IF(Z117="",0,Z117),"0")</f>
        <v>0</v>
      </c>
      <c r="AA118" s="548"/>
      <c r="AB118" s="548"/>
      <c r="AC118" s="548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71"/>
      <c r="P119" s="564" t="s">
        <v>70</v>
      </c>
      <c r="Q119" s="565"/>
      <c r="R119" s="565"/>
      <c r="S119" s="565"/>
      <c r="T119" s="565"/>
      <c r="U119" s="565"/>
      <c r="V119" s="566"/>
      <c r="W119" s="37" t="s">
        <v>68</v>
      </c>
      <c r="X119" s="547">
        <f>IFERROR(SUM(X114:X117),"0")</f>
        <v>0</v>
      </c>
      <c r="Y119" s="547">
        <f>IFERROR(SUM(Y114:Y117),"0")</f>
        <v>0</v>
      </c>
      <c r="Z119" s="37"/>
      <c r="AA119" s="548"/>
      <c r="AB119" s="548"/>
      <c r="AC119" s="548"/>
    </row>
    <row r="120" spans="1:68" ht="14.25" customHeight="1" x14ac:dyDescent="0.25">
      <c r="A120" s="558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3">
        <v>4680115880238</v>
      </c>
      <c r="E121" s="554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0"/>
      <c r="R121" s="550"/>
      <c r="S121" s="550"/>
      <c r="T121" s="551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70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1"/>
      <c r="P122" s="564" t="s">
        <v>70</v>
      </c>
      <c r="Q122" s="565"/>
      <c r="R122" s="565"/>
      <c r="S122" s="565"/>
      <c r="T122" s="565"/>
      <c r="U122" s="565"/>
      <c r="V122" s="566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x14ac:dyDescent="0.2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71"/>
      <c r="P123" s="564" t="s">
        <v>70</v>
      </c>
      <c r="Q123" s="565"/>
      <c r="R123" s="565"/>
      <c r="S123" s="565"/>
      <c r="T123" s="565"/>
      <c r="U123" s="565"/>
      <c r="V123" s="566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customHeight="1" x14ac:dyDescent="0.25">
      <c r="A124" s="599" t="s">
        <v>221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0"/>
      <c r="AB124" s="540"/>
      <c r="AC124" s="540"/>
    </row>
    <row r="125" spans="1:68" ht="14.25" customHeight="1" x14ac:dyDescent="0.25">
      <c r="A125" s="558" t="s">
        <v>102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3">
        <v>4680115882577</v>
      </c>
      <c r="E126" s="554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0"/>
      <c r="R126" s="550"/>
      <c r="S126" s="550"/>
      <c r="T126" s="551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3">
        <v>4680115882577</v>
      </c>
      <c r="E127" s="554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0"/>
      <c r="R127" s="550"/>
      <c r="S127" s="550"/>
      <c r="T127" s="551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0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1"/>
      <c r="P128" s="564" t="s">
        <v>70</v>
      </c>
      <c r="Q128" s="565"/>
      <c r="R128" s="565"/>
      <c r="S128" s="565"/>
      <c r="T128" s="565"/>
      <c r="U128" s="565"/>
      <c r="V128" s="566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x14ac:dyDescent="0.2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71"/>
      <c r="P129" s="564" t="s">
        <v>70</v>
      </c>
      <c r="Q129" s="565"/>
      <c r="R129" s="565"/>
      <c r="S129" s="565"/>
      <c r="T129" s="565"/>
      <c r="U129" s="565"/>
      <c r="V129" s="566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customHeight="1" x14ac:dyDescent="0.25">
      <c r="A130" s="558" t="s">
        <v>63</v>
      </c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  <c r="T130" s="559"/>
      <c r="U130" s="559"/>
      <c r="V130" s="559"/>
      <c r="W130" s="559"/>
      <c r="X130" s="559"/>
      <c r="Y130" s="559"/>
      <c r="Z130" s="559"/>
      <c r="AA130" s="541"/>
      <c r="AB130" s="541"/>
      <c r="AC130" s="541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3">
        <v>4680115883444</v>
      </c>
      <c r="E131" s="554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3">
        <v>4680115883444</v>
      </c>
      <c r="E132" s="554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0"/>
      <c r="R132" s="550"/>
      <c r="S132" s="550"/>
      <c r="T132" s="551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70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1"/>
      <c r="P133" s="564" t="s">
        <v>70</v>
      </c>
      <c r="Q133" s="565"/>
      <c r="R133" s="565"/>
      <c r="S133" s="565"/>
      <c r="T133" s="565"/>
      <c r="U133" s="565"/>
      <c r="V133" s="566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x14ac:dyDescent="0.2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71"/>
      <c r="P134" s="564" t="s">
        <v>70</v>
      </c>
      <c r="Q134" s="565"/>
      <c r="R134" s="565"/>
      <c r="S134" s="565"/>
      <c r="T134" s="565"/>
      <c r="U134" s="565"/>
      <c r="V134" s="566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customHeight="1" x14ac:dyDescent="0.25">
      <c r="A135" s="558" t="s">
        <v>72</v>
      </c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  <c r="T135" s="559"/>
      <c r="U135" s="559"/>
      <c r="V135" s="559"/>
      <c r="W135" s="559"/>
      <c r="X135" s="559"/>
      <c r="Y135" s="559"/>
      <c r="Z135" s="559"/>
      <c r="AA135" s="541"/>
      <c r="AB135" s="541"/>
      <c r="AC135" s="541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3">
        <v>4680115882584</v>
      </c>
      <c r="E136" s="554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0"/>
      <c r="R136" s="550"/>
      <c r="S136" s="550"/>
      <c r="T136" s="551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3">
        <v>4680115882584</v>
      </c>
      <c r="E137" s="554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0"/>
      <c r="R137" s="550"/>
      <c r="S137" s="550"/>
      <c r="T137" s="551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70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1"/>
      <c r="P138" s="564" t="s">
        <v>70</v>
      </c>
      <c r="Q138" s="565"/>
      <c r="R138" s="565"/>
      <c r="S138" s="565"/>
      <c r="T138" s="565"/>
      <c r="U138" s="565"/>
      <c r="V138" s="566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x14ac:dyDescent="0.2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71"/>
      <c r="P139" s="564" t="s">
        <v>70</v>
      </c>
      <c r="Q139" s="565"/>
      <c r="R139" s="565"/>
      <c r="S139" s="565"/>
      <c r="T139" s="565"/>
      <c r="U139" s="565"/>
      <c r="V139" s="566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customHeight="1" x14ac:dyDescent="0.25">
      <c r="A140" s="599" t="s">
        <v>100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0"/>
      <c r="AB140" s="540"/>
      <c r="AC140" s="540"/>
    </row>
    <row r="141" spans="1:68" ht="14.25" customHeight="1" x14ac:dyDescent="0.25">
      <c r="A141" s="558" t="s">
        <v>102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3">
        <v>4607091384604</v>
      </c>
      <c r="E142" s="554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3">
        <v>4680115886810</v>
      </c>
      <c r="E143" s="554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1" t="s">
        <v>238</v>
      </c>
      <c r="Q143" s="550"/>
      <c r="R143" s="550"/>
      <c r="S143" s="550"/>
      <c r="T143" s="551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0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1"/>
      <c r="P144" s="564" t="s">
        <v>70</v>
      </c>
      <c r="Q144" s="565"/>
      <c r="R144" s="565"/>
      <c r="S144" s="565"/>
      <c r="T144" s="565"/>
      <c r="U144" s="565"/>
      <c r="V144" s="566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x14ac:dyDescent="0.2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71"/>
      <c r="P145" s="564" t="s">
        <v>70</v>
      </c>
      <c r="Q145" s="565"/>
      <c r="R145" s="565"/>
      <c r="S145" s="565"/>
      <c r="T145" s="565"/>
      <c r="U145" s="565"/>
      <c r="V145" s="566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customHeight="1" x14ac:dyDescent="0.25">
      <c r="A146" s="558" t="s">
        <v>63</v>
      </c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  <c r="T146" s="559"/>
      <c r="U146" s="559"/>
      <c r="V146" s="559"/>
      <c r="W146" s="559"/>
      <c r="X146" s="559"/>
      <c r="Y146" s="559"/>
      <c r="Z146" s="559"/>
      <c r="AA146" s="541"/>
      <c r="AB146" s="541"/>
      <c r="AC146" s="541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3">
        <v>4607091387667</v>
      </c>
      <c r="E147" s="554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3">
        <v>4607091387636</v>
      </c>
      <c r="E148" s="554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3">
        <v>4607091382426</v>
      </c>
      <c r="E149" s="554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0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1"/>
      <c r="P150" s="564" t="s">
        <v>70</v>
      </c>
      <c r="Q150" s="565"/>
      <c r="R150" s="565"/>
      <c r="S150" s="565"/>
      <c r="T150" s="565"/>
      <c r="U150" s="565"/>
      <c r="V150" s="566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x14ac:dyDescent="0.2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71"/>
      <c r="P151" s="564" t="s">
        <v>70</v>
      </c>
      <c r="Q151" s="565"/>
      <c r="R151" s="565"/>
      <c r="S151" s="565"/>
      <c r="T151" s="565"/>
      <c r="U151" s="565"/>
      <c r="V151" s="566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customHeight="1" x14ac:dyDescent="0.2">
      <c r="A152" s="606" t="s">
        <v>249</v>
      </c>
      <c r="B152" s="607"/>
      <c r="C152" s="607"/>
      <c r="D152" s="607"/>
      <c r="E152" s="607"/>
      <c r="F152" s="607"/>
      <c r="G152" s="607"/>
      <c r="H152" s="607"/>
      <c r="I152" s="607"/>
      <c r="J152" s="607"/>
      <c r="K152" s="607"/>
      <c r="L152" s="607"/>
      <c r="M152" s="607"/>
      <c r="N152" s="607"/>
      <c r="O152" s="607"/>
      <c r="P152" s="607"/>
      <c r="Q152" s="607"/>
      <c r="R152" s="607"/>
      <c r="S152" s="607"/>
      <c r="T152" s="607"/>
      <c r="U152" s="607"/>
      <c r="V152" s="607"/>
      <c r="W152" s="607"/>
      <c r="X152" s="607"/>
      <c r="Y152" s="607"/>
      <c r="Z152" s="607"/>
      <c r="AA152" s="48"/>
      <c r="AB152" s="48"/>
      <c r="AC152" s="48"/>
    </row>
    <row r="153" spans="1:68" ht="16.5" customHeight="1" x14ac:dyDescent="0.25">
      <c r="A153" s="599" t="s">
        <v>250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0"/>
      <c r="AB153" s="540"/>
      <c r="AC153" s="540"/>
    </row>
    <row r="154" spans="1:68" ht="14.25" customHeight="1" x14ac:dyDescent="0.25">
      <c r="A154" s="558" t="s">
        <v>134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1"/>
      <c r="AB154" s="541"/>
      <c r="AC154" s="541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3">
        <v>4680115886223</v>
      </c>
      <c r="E155" s="554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0"/>
      <c r="R155" s="550"/>
      <c r="S155" s="550"/>
      <c r="T155" s="551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0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1"/>
      <c r="P156" s="564" t="s">
        <v>70</v>
      </c>
      <c r="Q156" s="565"/>
      <c r="R156" s="565"/>
      <c r="S156" s="565"/>
      <c r="T156" s="565"/>
      <c r="U156" s="565"/>
      <c r="V156" s="566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x14ac:dyDescent="0.2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71"/>
      <c r="P157" s="564" t="s">
        <v>70</v>
      </c>
      <c r="Q157" s="565"/>
      <c r="R157" s="565"/>
      <c r="S157" s="565"/>
      <c r="T157" s="565"/>
      <c r="U157" s="565"/>
      <c r="V157" s="566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customHeight="1" x14ac:dyDescent="0.25">
      <c r="A158" s="558" t="s">
        <v>63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  <c r="T158" s="559"/>
      <c r="U158" s="559"/>
      <c r="V158" s="559"/>
      <c r="W158" s="559"/>
      <c r="X158" s="559"/>
      <c r="Y158" s="559"/>
      <c r="Z158" s="559"/>
      <c r="AA158" s="541"/>
      <c r="AB158" s="541"/>
      <c r="AC158" s="541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3">
        <v>4680115880993</v>
      </c>
      <c r="E159" s="554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0"/>
      <c r="R159" s="550"/>
      <c r="S159" s="550"/>
      <c r="T159" s="551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3">
        <v>4680115881761</v>
      </c>
      <c r="E160" s="554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3">
        <v>4680115881563</v>
      </c>
      <c r="E161" s="554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0"/>
      <c r="R161" s="550"/>
      <c r="S161" s="550"/>
      <c r="T161" s="551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3">
        <v>4680115880986</v>
      </c>
      <c r="E162" s="554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0"/>
      <c r="R162" s="550"/>
      <c r="S162" s="550"/>
      <c r="T162" s="551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3">
        <v>4680115881785</v>
      </c>
      <c r="E163" s="554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0"/>
      <c r="R163" s="550"/>
      <c r="S163" s="550"/>
      <c r="T163" s="551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3">
        <v>4680115886537</v>
      </c>
      <c r="E164" s="554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0"/>
      <c r="R164" s="550"/>
      <c r="S164" s="550"/>
      <c r="T164" s="551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3">
        <v>4680115881679</v>
      </c>
      <c r="E165" s="554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3">
        <v>4680115880191</v>
      </c>
      <c r="E166" s="554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0"/>
      <c r="R166" s="550"/>
      <c r="S166" s="550"/>
      <c r="T166" s="551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3">
        <v>4680115883963</v>
      </c>
      <c r="E167" s="554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0"/>
      <c r="R167" s="550"/>
      <c r="S167" s="550"/>
      <c r="T167" s="551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0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1"/>
      <c r="P168" s="564" t="s">
        <v>70</v>
      </c>
      <c r="Q168" s="565"/>
      <c r="R168" s="565"/>
      <c r="S168" s="565"/>
      <c r="T168" s="565"/>
      <c r="U168" s="565"/>
      <c r="V168" s="566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0</v>
      </c>
      <c r="Y168" s="547">
        <f>IFERROR(Y159/H159,"0")+IFERROR(Y160/H160,"0")+IFERROR(Y161/H161,"0")+IFERROR(Y162/H162,"0")+IFERROR(Y163/H163,"0")+IFERROR(Y164/H164,"0")+IFERROR(Y165/H165,"0")+IFERROR(Y166/H166,"0")+IFERROR(Y167/H167,"0")</f>
        <v>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8"/>
      <c r="AB168" s="548"/>
      <c r="AC168" s="548"/>
    </row>
    <row r="169" spans="1:68" x14ac:dyDescent="0.2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71"/>
      <c r="P169" s="564" t="s">
        <v>70</v>
      </c>
      <c r="Q169" s="565"/>
      <c r="R169" s="565"/>
      <c r="S169" s="565"/>
      <c r="T169" s="565"/>
      <c r="U169" s="565"/>
      <c r="V169" s="566"/>
      <c r="W169" s="37" t="s">
        <v>68</v>
      </c>
      <c r="X169" s="547">
        <f>IFERROR(SUM(X159:X167),"0")</f>
        <v>0</v>
      </c>
      <c r="Y169" s="547">
        <f>IFERROR(SUM(Y159:Y167),"0")</f>
        <v>0</v>
      </c>
      <c r="Z169" s="37"/>
      <c r="AA169" s="548"/>
      <c r="AB169" s="548"/>
      <c r="AC169" s="548"/>
    </row>
    <row r="170" spans="1:68" ht="14.25" customHeight="1" x14ac:dyDescent="0.25">
      <c r="A170" s="558" t="s">
        <v>94</v>
      </c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  <c r="T170" s="559"/>
      <c r="U170" s="559"/>
      <c r="V170" s="559"/>
      <c r="W170" s="559"/>
      <c r="X170" s="559"/>
      <c r="Y170" s="559"/>
      <c r="Z170" s="559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3">
        <v>4680115886780</v>
      </c>
      <c r="E171" s="554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3">
        <v>4680115886742</v>
      </c>
      <c r="E172" s="554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3">
        <v>4680115886766</v>
      </c>
      <c r="E173" s="554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0"/>
      <c r="R173" s="550"/>
      <c r="S173" s="550"/>
      <c r="T173" s="551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0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1"/>
      <c r="P174" s="564" t="s">
        <v>70</v>
      </c>
      <c r="Q174" s="565"/>
      <c r="R174" s="565"/>
      <c r="S174" s="565"/>
      <c r="T174" s="565"/>
      <c r="U174" s="565"/>
      <c r="V174" s="566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x14ac:dyDescent="0.2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71"/>
      <c r="P175" s="564" t="s">
        <v>70</v>
      </c>
      <c r="Q175" s="565"/>
      <c r="R175" s="565"/>
      <c r="S175" s="565"/>
      <c r="T175" s="565"/>
      <c r="U175" s="565"/>
      <c r="V175" s="566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customHeight="1" x14ac:dyDescent="0.25">
      <c r="A176" s="558" t="s">
        <v>287</v>
      </c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  <c r="T176" s="559"/>
      <c r="U176" s="559"/>
      <c r="V176" s="559"/>
      <c r="W176" s="559"/>
      <c r="X176" s="559"/>
      <c r="Y176" s="559"/>
      <c r="Z176" s="559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3">
        <v>4680115886797</v>
      </c>
      <c r="E177" s="554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0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1"/>
      <c r="P178" s="564" t="s">
        <v>70</v>
      </c>
      <c r="Q178" s="565"/>
      <c r="R178" s="565"/>
      <c r="S178" s="565"/>
      <c r="T178" s="565"/>
      <c r="U178" s="565"/>
      <c r="V178" s="566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x14ac:dyDescent="0.2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71"/>
      <c r="P179" s="564" t="s">
        <v>70</v>
      </c>
      <c r="Q179" s="565"/>
      <c r="R179" s="565"/>
      <c r="S179" s="565"/>
      <c r="T179" s="565"/>
      <c r="U179" s="565"/>
      <c r="V179" s="566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customHeight="1" x14ac:dyDescent="0.25">
      <c r="A180" s="599" t="s">
        <v>290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0"/>
      <c r="AB180" s="540"/>
      <c r="AC180" s="540"/>
    </row>
    <row r="181" spans="1:68" ht="14.25" customHeight="1" x14ac:dyDescent="0.25">
      <c r="A181" s="558" t="s">
        <v>102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1"/>
      <c r="AB181" s="541"/>
      <c r="AC181" s="541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3">
        <v>4680115881402</v>
      </c>
      <c r="E182" s="554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0"/>
      <c r="R182" s="550"/>
      <c r="S182" s="550"/>
      <c r="T182" s="551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3">
        <v>4680115881396</v>
      </c>
      <c r="E183" s="554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0"/>
      <c r="R183" s="550"/>
      <c r="S183" s="550"/>
      <c r="T183" s="551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0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1"/>
      <c r="P184" s="564" t="s">
        <v>70</v>
      </c>
      <c r="Q184" s="565"/>
      <c r="R184" s="565"/>
      <c r="S184" s="565"/>
      <c r="T184" s="565"/>
      <c r="U184" s="565"/>
      <c r="V184" s="566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x14ac:dyDescent="0.2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71"/>
      <c r="P185" s="564" t="s">
        <v>70</v>
      </c>
      <c r="Q185" s="565"/>
      <c r="R185" s="565"/>
      <c r="S185" s="565"/>
      <c r="T185" s="565"/>
      <c r="U185" s="565"/>
      <c r="V185" s="566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customHeight="1" x14ac:dyDescent="0.25">
      <c r="A186" s="558" t="s">
        <v>134</v>
      </c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  <c r="U186" s="559"/>
      <c r="V186" s="559"/>
      <c r="W186" s="559"/>
      <c r="X186" s="559"/>
      <c r="Y186" s="559"/>
      <c r="Z186" s="559"/>
      <c r="AA186" s="541"/>
      <c r="AB186" s="541"/>
      <c r="AC186" s="541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3">
        <v>4680115882935</v>
      </c>
      <c r="E187" s="554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0"/>
      <c r="R187" s="550"/>
      <c r="S187" s="550"/>
      <c r="T187" s="551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3">
        <v>4680115880764</v>
      </c>
      <c r="E188" s="554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0"/>
      <c r="R188" s="550"/>
      <c r="S188" s="550"/>
      <c r="T188" s="551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0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1"/>
      <c r="P189" s="564" t="s">
        <v>70</v>
      </c>
      <c r="Q189" s="565"/>
      <c r="R189" s="565"/>
      <c r="S189" s="565"/>
      <c r="T189" s="565"/>
      <c r="U189" s="565"/>
      <c r="V189" s="566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x14ac:dyDescent="0.2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71"/>
      <c r="P190" s="564" t="s">
        <v>70</v>
      </c>
      <c r="Q190" s="565"/>
      <c r="R190" s="565"/>
      <c r="S190" s="565"/>
      <c r="T190" s="565"/>
      <c r="U190" s="565"/>
      <c r="V190" s="566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customHeight="1" x14ac:dyDescent="0.25">
      <c r="A191" s="558" t="s">
        <v>63</v>
      </c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  <c r="T191" s="559"/>
      <c r="U191" s="559"/>
      <c r="V191" s="559"/>
      <c r="W191" s="559"/>
      <c r="X191" s="559"/>
      <c r="Y191" s="559"/>
      <c r="Z191" s="559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3">
        <v>4680115882683</v>
      </c>
      <c r="E192" s="554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3">
        <v>4680115882690</v>
      </c>
      <c r="E193" s="554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3">
        <v>4680115882669</v>
      </c>
      <c r="E194" s="554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3">
        <v>4680115882676</v>
      </c>
      <c r="E195" s="554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3">
        <v>4680115884014</v>
      </c>
      <c r="E196" s="554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3">
        <v>4680115884007</v>
      </c>
      <c r="E197" s="554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3">
        <v>4680115884038</v>
      </c>
      <c r="E198" s="554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3">
        <v>4680115884021</v>
      </c>
      <c r="E199" s="554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0"/>
      <c r="R199" s="550"/>
      <c r="S199" s="550"/>
      <c r="T199" s="551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0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1"/>
      <c r="P200" s="564" t="s">
        <v>70</v>
      </c>
      <c r="Q200" s="565"/>
      <c r="R200" s="565"/>
      <c r="S200" s="565"/>
      <c r="T200" s="565"/>
      <c r="U200" s="565"/>
      <c r="V200" s="566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x14ac:dyDescent="0.2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71"/>
      <c r="P201" s="564" t="s">
        <v>70</v>
      </c>
      <c r="Q201" s="565"/>
      <c r="R201" s="565"/>
      <c r="S201" s="565"/>
      <c r="T201" s="565"/>
      <c r="U201" s="565"/>
      <c r="V201" s="566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customHeight="1" x14ac:dyDescent="0.25">
      <c r="A202" s="558" t="s">
        <v>72</v>
      </c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  <c r="T202" s="559"/>
      <c r="U202" s="559"/>
      <c r="V202" s="559"/>
      <c r="W202" s="559"/>
      <c r="X202" s="559"/>
      <c r="Y202" s="559"/>
      <c r="Z202" s="559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3">
        <v>4680115881594</v>
      </c>
      <c r="E203" s="554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0"/>
      <c r="R203" s="550"/>
      <c r="S203" s="550"/>
      <c r="T203" s="551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3">
        <v>4680115881617</v>
      </c>
      <c r="E204" s="554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0"/>
      <c r="R204" s="550"/>
      <c r="S204" s="550"/>
      <c r="T204" s="551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3">
        <v>4680115880573</v>
      </c>
      <c r="E205" s="554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3">
        <v>4680115882195</v>
      </c>
      <c r="E206" s="554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3">
        <v>4680115882607</v>
      </c>
      <c r="E207" s="554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3">
        <v>4680115880092</v>
      </c>
      <c r="E208" s="554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5">
        <v>0</v>
      </c>
      <c r="Y208" s="546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3">
        <v>4680115880221</v>
      </c>
      <c r="E209" s="554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0"/>
      <c r="R209" s="550"/>
      <c r="S209" s="550"/>
      <c r="T209" s="551"/>
      <c r="U209" s="34"/>
      <c r="V209" s="34"/>
      <c r="W209" s="35" t="s">
        <v>68</v>
      </c>
      <c r="X209" s="545">
        <v>0</v>
      </c>
      <c r="Y209" s="546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3">
        <v>4680115880504</v>
      </c>
      <c r="E210" s="554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0"/>
      <c r="R210" s="550"/>
      <c r="S210" s="550"/>
      <c r="T210" s="551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3">
        <v>4680115882164</v>
      </c>
      <c r="E211" s="554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0"/>
      <c r="R211" s="550"/>
      <c r="S211" s="550"/>
      <c r="T211" s="551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0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1"/>
      <c r="P212" s="564" t="s">
        <v>70</v>
      </c>
      <c r="Q212" s="565"/>
      <c r="R212" s="565"/>
      <c r="S212" s="565"/>
      <c r="T212" s="565"/>
      <c r="U212" s="565"/>
      <c r="V212" s="566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0</v>
      </c>
      <c r="Y212" s="547">
        <f>IFERROR(Y203/H203,"0")+IFERROR(Y204/H204,"0")+IFERROR(Y205/H205,"0")+IFERROR(Y206/H206,"0")+IFERROR(Y207/H207,"0")+IFERROR(Y208/H208,"0")+IFERROR(Y209/H209,"0")+IFERROR(Y210/H210,"0")+IFERROR(Y211/H211,"0")</f>
        <v>0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8"/>
      <c r="AB212" s="548"/>
      <c r="AC212" s="548"/>
    </row>
    <row r="213" spans="1:68" x14ac:dyDescent="0.2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71"/>
      <c r="P213" s="564" t="s">
        <v>70</v>
      </c>
      <c r="Q213" s="565"/>
      <c r="R213" s="565"/>
      <c r="S213" s="565"/>
      <c r="T213" s="565"/>
      <c r="U213" s="565"/>
      <c r="V213" s="566"/>
      <c r="W213" s="37" t="s">
        <v>68</v>
      </c>
      <c r="X213" s="547">
        <f>IFERROR(SUM(X203:X211),"0")</f>
        <v>0</v>
      </c>
      <c r="Y213" s="547">
        <f>IFERROR(SUM(Y203:Y211),"0")</f>
        <v>0</v>
      </c>
      <c r="Z213" s="37"/>
      <c r="AA213" s="548"/>
      <c r="AB213" s="548"/>
      <c r="AC213" s="548"/>
    </row>
    <row r="214" spans="1:68" ht="14.25" customHeight="1" x14ac:dyDescent="0.25">
      <c r="A214" s="558" t="s">
        <v>164</v>
      </c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  <c r="T214" s="559"/>
      <c r="U214" s="559"/>
      <c r="V214" s="559"/>
      <c r="W214" s="559"/>
      <c r="X214" s="559"/>
      <c r="Y214" s="559"/>
      <c r="Z214" s="559"/>
      <c r="AA214" s="541"/>
      <c r="AB214" s="541"/>
      <c r="AC214" s="541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3">
        <v>4680115880818</v>
      </c>
      <c r="E215" s="554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3">
        <v>4680115880801</v>
      </c>
      <c r="E216" s="554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0"/>
      <c r="R216" s="550"/>
      <c r="S216" s="550"/>
      <c r="T216" s="551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0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1"/>
      <c r="P217" s="564" t="s">
        <v>70</v>
      </c>
      <c r="Q217" s="565"/>
      <c r="R217" s="565"/>
      <c r="S217" s="565"/>
      <c r="T217" s="565"/>
      <c r="U217" s="565"/>
      <c r="V217" s="566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x14ac:dyDescent="0.2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71"/>
      <c r="P218" s="564" t="s">
        <v>70</v>
      </c>
      <c r="Q218" s="565"/>
      <c r="R218" s="565"/>
      <c r="S218" s="565"/>
      <c r="T218" s="565"/>
      <c r="U218" s="565"/>
      <c r="V218" s="566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customHeight="1" x14ac:dyDescent="0.25">
      <c r="A219" s="599" t="s">
        <v>350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0"/>
      <c r="AB219" s="540"/>
      <c r="AC219" s="540"/>
    </row>
    <row r="220" spans="1:68" ht="14.25" customHeight="1" x14ac:dyDescent="0.25">
      <c r="A220" s="558" t="s">
        <v>102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1"/>
      <c r="AB220" s="541"/>
      <c r="AC220" s="541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3">
        <v>4680115884137</v>
      </c>
      <c r="E221" s="554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3">
        <v>4680115884236</v>
      </c>
      <c r="E222" s="554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3">
        <v>4680115884175</v>
      </c>
      <c r="E223" s="554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4301012196</v>
      </c>
      <c r="D224" s="553">
        <v>4680115884144</v>
      </c>
      <c r="E224" s="554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2" t="s">
        <v>362</v>
      </c>
      <c r="Q224" s="550"/>
      <c r="R224" s="550"/>
      <c r="S224" s="550"/>
      <c r="T224" s="551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53">
        <v>4680115884144</v>
      </c>
      <c r="E225" s="554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3">
        <v>4680115886551</v>
      </c>
      <c r="E226" s="554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3">
        <v>4680115884182</v>
      </c>
      <c r="E227" s="554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4301012195</v>
      </c>
      <c r="D228" s="553">
        <v>4680115884205</v>
      </c>
      <c r="E228" s="554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">
        <v>371</v>
      </c>
      <c r="Q228" s="550"/>
      <c r="R228" s="550"/>
      <c r="S228" s="550"/>
      <c r="T228" s="551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53">
        <v>4680115884205</v>
      </c>
      <c r="E229" s="554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0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1"/>
      <c r="P230" s="564" t="s">
        <v>70</v>
      </c>
      <c r="Q230" s="565"/>
      <c r="R230" s="565"/>
      <c r="S230" s="565"/>
      <c r="T230" s="565"/>
      <c r="U230" s="565"/>
      <c r="V230" s="566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71"/>
      <c r="P231" s="564" t="s">
        <v>70</v>
      </c>
      <c r="Q231" s="565"/>
      <c r="R231" s="565"/>
      <c r="S231" s="565"/>
      <c r="T231" s="565"/>
      <c r="U231" s="565"/>
      <c r="V231" s="566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customHeight="1" x14ac:dyDescent="0.25">
      <c r="A232" s="558" t="s">
        <v>134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41"/>
      <c r="AB232" s="541"/>
      <c r="AC232" s="541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3">
        <v>4680115885981</v>
      </c>
      <c r="E233" s="554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0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1"/>
      <c r="P234" s="564" t="s">
        <v>70</v>
      </c>
      <c r="Q234" s="565"/>
      <c r="R234" s="565"/>
      <c r="S234" s="565"/>
      <c r="T234" s="565"/>
      <c r="U234" s="565"/>
      <c r="V234" s="566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71"/>
      <c r="P235" s="564" t="s">
        <v>70</v>
      </c>
      <c r="Q235" s="565"/>
      <c r="R235" s="565"/>
      <c r="S235" s="565"/>
      <c r="T235" s="565"/>
      <c r="U235" s="565"/>
      <c r="V235" s="566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8" t="s">
        <v>376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3">
        <v>4680115886803</v>
      </c>
      <c r="E237" s="554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8" t="s">
        <v>379</v>
      </c>
      <c r="Q237" s="550"/>
      <c r="R237" s="550"/>
      <c r="S237" s="550"/>
      <c r="T237" s="551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0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1"/>
      <c r="P238" s="564" t="s">
        <v>70</v>
      </c>
      <c r="Q238" s="565"/>
      <c r="R238" s="565"/>
      <c r="S238" s="565"/>
      <c r="T238" s="565"/>
      <c r="U238" s="565"/>
      <c r="V238" s="566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71"/>
      <c r="P239" s="564" t="s">
        <v>70</v>
      </c>
      <c r="Q239" s="565"/>
      <c r="R239" s="565"/>
      <c r="S239" s="565"/>
      <c r="T239" s="565"/>
      <c r="U239" s="565"/>
      <c r="V239" s="566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58" t="s">
        <v>381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3">
        <v>4680115886704</v>
      </c>
      <c r="E241" s="554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3">
        <v>4680115886681</v>
      </c>
      <c r="E242" s="554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6" t="s">
        <v>387</v>
      </c>
      <c r="Q242" s="550"/>
      <c r="R242" s="550"/>
      <c r="S242" s="550"/>
      <c r="T242" s="551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3">
        <v>4680115886735</v>
      </c>
      <c r="E243" s="554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3">
        <v>4680115886728</v>
      </c>
      <c r="E244" s="554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3">
        <v>4680115886711</v>
      </c>
      <c r="E245" s="554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0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1"/>
      <c r="P246" s="564" t="s">
        <v>70</v>
      </c>
      <c r="Q246" s="565"/>
      <c r="R246" s="565"/>
      <c r="S246" s="565"/>
      <c r="T246" s="565"/>
      <c r="U246" s="565"/>
      <c r="V246" s="566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71"/>
      <c r="P247" s="564" t="s">
        <v>70</v>
      </c>
      <c r="Q247" s="565"/>
      <c r="R247" s="565"/>
      <c r="S247" s="565"/>
      <c r="T247" s="565"/>
      <c r="U247" s="565"/>
      <c r="V247" s="566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99" t="s">
        <v>395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0"/>
      <c r="AB248" s="540"/>
      <c r="AC248" s="540"/>
    </row>
    <row r="249" spans="1:68" ht="14.25" customHeight="1" x14ac:dyDescent="0.25">
      <c r="A249" s="558" t="s">
        <v>102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3">
        <v>4680115885837</v>
      </c>
      <c r="E250" s="554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3">
        <v>4680115885851</v>
      </c>
      <c r="E251" s="554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3">
        <v>4680115885806</v>
      </c>
      <c r="E252" s="554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5">
        <v>70</v>
      </c>
      <c r="Y252" s="546">
        <f>IFERROR(IF(X252="",0,CEILING((X252/$H252),1)*$H252),"")</f>
        <v>75.600000000000009</v>
      </c>
      <c r="Z252" s="36">
        <f>IFERROR(IF(Y252=0,"",ROUNDUP(Y252/H252,0)*0.01898),"")</f>
        <v>0.13286000000000001</v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72.819444444444429</v>
      </c>
      <c r="BN252" s="64">
        <f>IFERROR(Y252*I252/H252,"0")</f>
        <v>78.64500000000001</v>
      </c>
      <c r="BO252" s="64">
        <f>IFERROR(1/J252*(X252/H252),"0")</f>
        <v>0.10127314814814814</v>
      </c>
      <c r="BP252" s="64">
        <f>IFERROR(1/J252*(Y252/H252),"0")</f>
        <v>0.109375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3">
        <v>4680115885844</v>
      </c>
      <c r="E253" s="554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3">
        <v>4680115885820</v>
      </c>
      <c r="E254" s="554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0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1"/>
      <c r="P255" s="564" t="s">
        <v>70</v>
      </c>
      <c r="Q255" s="565"/>
      <c r="R255" s="565"/>
      <c r="S255" s="565"/>
      <c r="T255" s="565"/>
      <c r="U255" s="565"/>
      <c r="V255" s="566"/>
      <c r="W255" s="37" t="s">
        <v>71</v>
      </c>
      <c r="X255" s="547">
        <f>IFERROR(X250/H250,"0")+IFERROR(X251/H251,"0")+IFERROR(X252/H252,"0")+IFERROR(X253/H253,"0")+IFERROR(X254/H254,"0")</f>
        <v>6.481481481481481</v>
      </c>
      <c r="Y255" s="547">
        <f>IFERROR(Y250/H250,"0")+IFERROR(Y251/H251,"0")+IFERROR(Y252/H252,"0")+IFERROR(Y253/H253,"0")+IFERROR(Y254/H254,"0")</f>
        <v>7</v>
      </c>
      <c r="Z255" s="547">
        <f>IFERROR(IF(Z250="",0,Z250),"0")+IFERROR(IF(Z251="",0,Z251),"0")+IFERROR(IF(Z252="",0,Z252),"0")+IFERROR(IF(Z253="",0,Z253),"0")+IFERROR(IF(Z254="",0,Z254),"0")</f>
        <v>0.13286000000000001</v>
      </c>
      <c r="AA255" s="548"/>
      <c r="AB255" s="548"/>
      <c r="AC255" s="548"/>
    </row>
    <row r="256" spans="1:68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71"/>
      <c r="P256" s="564" t="s">
        <v>70</v>
      </c>
      <c r="Q256" s="565"/>
      <c r="R256" s="565"/>
      <c r="S256" s="565"/>
      <c r="T256" s="565"/>
      <c r="U256" s="565"/>
      <c r="V256" s="566"/>
      <c r="W256" s="37" t="s">
        <v>68</v>
      </c>
      <c r="X256" s="547">
        <f>IFERROR(SUM(X250:X254),"0")</f>
        <v>70</v>
      </c>
      <c r="Y256" s="547">
        <f>IFERROR(SUM(Y250:Y254),"0")</f>
        <v>75.600000000000009</v>
      </c>
      <c r="Z256" s="37"/>
      <c r="AA256" s="548"/>
      <c r="AB256" s="548"/>
      <c r="AC256" s="548"/>
    </row>
    <row r="257" spans="1:68" ht="16.5" customHeight="1" x14ac:dyDescent="0.25">
      <c r="A257" s="599" t="s">
        <v>411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0"/>
      <c r="AB257" s="540"/>
      <c r="AC257" s="540"/>
    </row>
    <row r="258" spans="1:68" ht="14.25" customHeight="1" x14ac:dyDescent="0.25">
      <c r="A258" s="558" t="s">
        <v>102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1"/>
      <c r="AB258" s="541"/>
      <c r="AC258" s="541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3">
        <v>4607091383423</v>
      </c>
      <c r="E259" s="554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3">
        <v>4680115886957</v>
      </c>
      <c r="E260" s="554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50"/>
      <c r="R260" s="550"/>
      <c r="S260" s="550"/>
      <c r="T260" s="551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3">
        <v>4680115885660</v>
      </c>
      <c r="E261" s="554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3">
        <v>4680115886773</v>
      </c>
      <c r="E262" s="554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7" t="s">
        <v>423</v>
      </c>
      <c r="Q262" s="550"/>
      <c r="R262" s="550"/>
      <c r="S262" s="550"/>
      <c r="T262" s="551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0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1"/>
      <c r="P263" s="564" t="s">
        <v>70</v>
      </c>
      <c r="Q263" s="565"/>
      <c r="R263" s="565"/>
      <c r="S263" s="565"/>
      <c r="T263" s="565"/>
      <c r="U263" s="565"/>
      <c r="V263" s="566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71"/>
      <c r="P264" s="564" t="s">
        <v>70</v>
      </c>
      <c r="Q264" s="565"/>
      <c r="R264" s="565"/>
      <c r="S264" s="565"/>
      <c r="T264" s="565"/>
      <c r="U264" s="565"/>
      <c r="V264" s="566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99" t="s">
        <v>425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0"/>
      <c r="AB265" s="540"/>
      <c r="AC265" s="540"/>
    </row>
    <row r="266" spans="1:68" ht="14.25" customHeight="1" x14ac:dyDescent="0.25">
      <c r="A266" s="558" t="s">
        <v>72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3">
        <v>4680115886186</v>
      </c>
      <c r="E267" s="554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3">
        <v>4680115881228</v>
      </c>
      <c r="E268" s="554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3">
        <v>4680115881211</v>
      </c>
      <c r="E269" s="554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0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1"/>
      <c r="P270" s="564" t="s">
        <v>70</v>
      </c>
      <c r="Q270" s="565"/>
      <c r="R270" s="565"/>
      <c r="S270" s="565"/>
      <c r="T270" s="565"/>
      <c r="U270" s="565"/>
      <c r="V270" s="566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71"/>
      <c r="P271" s="564" t="s">
        <v>70</v>
      </c>
      <c r="Q271" s="565"/>
      <c r="R271" s="565"/>
      <c r="S271" s="565"/>
      <c r="T271" s="565"/>
      <c r="U271" s="565"/>
      <c r="V271" s="566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99" t="s">
        <v>435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0"/>
      <c r="AB272" s="540"/>
      <c r="AC272" s="540"/>
    </row>
    <row r="273" spans="1:68" ht="14.25" customHeight="1" x14ac:dyDescent="0.25">
      <c r="A273" s="558" t="s">
        <v>63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3">
        <v>4680115880344</v>
      </c>
      <c r="E274" s="554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0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1"/>
      <c r="P275" s="564" t="s">
        <v>70</v>
      </c>
      <c r="Q275" s="565"/>
      <c r="R275" s="565"/>
      <c r="S275" s="565"/>
      <c r="T275" s="565"/>
      <c r="U275" s="565"/>
      <c r="V275" s="566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71"/>
      <c r="P276" s="564" t="s">
        <v>70</v>
      </c>
      <c r="Q276" s="565"/>
      <c r="R276" s="565"/>
      <c r="S276" s="565"/>
      <c r="T276" s="565"/>
      <c r="U276" s="565"/>
      <c r="V276" s="566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8" t="s">
        <v>72</v>
      </c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  <c r="T277" s="559"/>
      <c r="U277" s="559"/>
      <c r="V277" s="559"/>
      <c r="W277" s="559"/>
      <c r="X277" s="559"/>
      <c r="Y277" s="559"/>
      <c r="Z277" s="559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3">
        <v>4680115884618</v>
      </c>
      <c r="E278" s="554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0"/>
      <c r="R278" s="550"/>
      <c r="S278" s="550"/>
      <c r="T278" s="551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0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1"/>
      <c r="P279" s="564" t="s">
        <v>70</v>
      </c>
      <c r="Q279" s="565"/>
      <c r="R279" s="565"/>
      <c r="S279" s="565"/>
      <c r="T279" s="565"/>
      <c r="U279" s="565"/>
      <c r="V279" s="566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71"/>
      <c r="P280" s="564" t="s">
        <v>70</v>
      </c>
      <c r="Q280" s="565"/>
      <c r="R280" s="565"/>
      <c r="S280" s="565"/>
      <c r="T280" s="565"/>
      <c r="U280" s="565"/>
      <c r="V280" s="566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99" t="s">
        <v>442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0"/>
      <c r="AB281" s="540"/>
      <c r="AC281" s="540"/>
    </row>
    <row r="282" spans="1:68" ht="14.25" customHeight="1" x14ac:dyDescent="0.25">
      <c r="A282" s="558" t="s">
        <v>102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3">
        <v>4680115883703</v>
      </c>
      <c r="E283" s="554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0"/>
      <c r="R283" s="550"/>
      <c r="S283" s="550"/>
      <c r="T283" s="551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0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1"/>
      <c r="P284" s="564" t="s">
        <v>70</v>
      </c>
      <c r="Q284" s="565"/>
      <c r="R284" s="565"/>
      <c r="S284" s="565"/>
      <c r="T284" s="565"/>
      <c r="U284" s="565"/>
      <c r="V284" s="566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71"/>
      <c r="P285" s="564" t="s">
        <v>70</v>
      </c>
      <c r="Q285" s="565"/>
      <c r="R285" s="565"/>
      <c r="S285" s="565"/>
      <c r="T285" s="565"/>
      <c r="U285" s="565"/>
      <c r="V285" s="566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99" t="s">
        <v>447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0"/>
      <c r="AB286" s="540"/>
      <c r="AC286" s="540"/>
    </row>
    <row r="287" spans="1:68" ht="14.25" customHeight="1" x14ac:dyDescent="0.25">
      <c r="A287" s="558" t="s">
        <v>102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3">
        <v>4607091386004</v>
      </c>
      <c r="E288" s="554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5">
        <v>20</v>
      </c>
      <c r="Y289" s="546">
        <f t="shared" si="33"/>
        <v>21.6</v>
      </c>
      <c r="Z289" s="36">
        <f>IFERROR(IF(Y289=0,"",ROUNDUP(Y289/H289,0)*0.01898),"")</f>
        <v>3.7960000000000001E-2</v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20.805555555555554</v>
      </c>
      <c r="BN289" s="64">
        <f t="shared" si="35"/>
        <v>22.47</v>
      </c>
      <c r="BO289" s="64">
        <f t="shared" si="36"/>
        <v>2.8935185185185182E-2</v>
      </c>
      <c r="BP289" s="64">
        <f t="shared" si="37"/>
        <v>3.125E-2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5">
        <v>50</v>
      </c>
      <c r="Y291" s="546">
        <f t="shared" si="33"/>
        <v>54</v>
      </c>
      <c r="Z291" s="36">
        <f>IFERROR(IF(Y291=0,"",ROUNDUP(Y291/H291,0)*0.01898),"")</f>
        <v>9.4899999999999998E-2</v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52.013888888888886</v>
      </c>
      <c r="BN291" s="64">
        <f t="shared" si="35"/>
        <v>56.17499999999999</v>
      </c>
      <c r="BO291" s="64">
        <f t="shared" si="36"/>
        <v>7.2337962962962965E-2</v>
      </c>
      <c r="BP291" s="64">
        <f t="shared" si="37"/>
        <v>7.8125E-2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0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1"/>
      <c r="P294" s="564" t="s">
        <v>70</v>
      </c>
      <c r="Q294" s="565"/>
      <c r="R294" s="565"/>
      <c r="S294" s="565"/>
      <c r="T294" s="565"/>
      <c r="U294" s="565"/>
      <c r="V294" s="566"/>
      <c r="W294" s="37" t="s">
        <v>71</v>
      </c>
      <c r="X294" s="547">
        <f>IFERROR(X288/H288,"0")+IFERROR(X289/H289,"0")+IFERROR(X290/H290,"0")+IFERROR(X291/H291,"0")+IFERROR(X292/H292,"0")+IFERROR(X293/H293,"0")</f>
        <v>6.481481481481481</v>
      </c>
      <c r="Y294" s="547">
        <f>IFERROR(Y288/H288,"0")+IFERROR(Y289/H289,"0")+IFERROR(Y290/H290,"0")+IFERROR(Y291/H291,"0")+IFERROR(Y292/H292,"0")+IFERROR(Y293/H293,"0")</f>
        <v>7</v>
      </c>
      <c r="Z294" s="547">
        <f>IFERROR(IF(Z288="",0,Z288),"0")+IFERROR(IF(Z289="",0,Z289),"0")+IFERROR(IF(Z290="",0,Z290),"0")+IFERROR(IF(Z291="",0,Z291),"0")+IFERROR(IF(Z292="",0,Z292),"0")+IFERROR(IF(Z293="",0,Z293),"0")</f>
        <v>0.13286000000000001</v>
      </c>
      <c r="AA294" s="548"/>
      <c r="AB294" s="548"/>
      <c r="AC294" s="548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71"/>
      <c r="P295" s="564" t="s">
        <v>70</v>
      </c>
      <c r="Q295" s="565"/>
      <c r="R295" s="565"/>
      <c r="S295" s="565"/>
      <c r="T295" s="565"/>
      <c r="U295" s="565"/>
      <c r="V295" s="566"/>
      <c r="W295" s="37" t="s">
        <v>68</v>
      </c>
      <c r="X295" s="547">
        <f>IFERROR(SUM(X288:X293),"0")</f>
        <v>70</v>
      </c>
      <c r="Y295" s="547">
        <f>IFERROR(SUM(Y288:Y293),"0")</f>
        <v>75.599999999999994</v>
      </c>
      <c r="Z295" s="37"/>
      <c r="AA295" s="548"/>
      <c r="AB295" s="548"/>
      <c r="AC295" s="548"/>
    </row>
    <row r="296" spans="1:68" ht="14.25" customHeight="1" x14ac:dyDescent="0.25">
      <c r="A296" s="558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5">
        <v>30</v>
      </c>
      <c r="Y297" s="546">
        <f t="shared" ref="Y297:Y303" si="38">IFERROR(IF(X297="",0,CEILING((X297/$H297),1)*$H297),"")</f>
        <v>33.6</v>
      </c>
      <c r="Z297" s="36">
        <f>IFERROR(IF(Y297=0,"",ROUNDUP(Y297/H297,0)*0.00902),"")</f>
        <v>7.2160000000000002E-2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31.928571428571427</v>
      </c>
      <c r="BN297" s="64">
        <f t="shared" ref="BN297:BN303" si="40">IFERROR(Y297*I297/H297,"0")</f>
        <v>35.76</v>
      </c>
      <c r="BO297" s="64">
        <f t="shared" ref="BO297:BO303" si="41">IFERROR(1/J297*(X297/H297),"0")</f>
        <v>5.4112554112554112E-2</v>
      </c>
      <c r="BP297" s="64">
        <f t="shared" ref="BP297:BP303" si="42">IFERROR(1/J297*(Y297/H297),"0")</f>
        <v>6.0606060606060608E-2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5">
        <v>50</v>
      </c>
      <c r="Y298" s="546">
        <f t="shared" si="38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53.214285714285715</v>
      </c>
      <c r="BN298" s="64">
        <f t="shared" si="40"/>
        <v>53.64</v>
      </c>
      <c r="BO298" s="64">
        <f t="shared" si="41"/>
        <v>9.0187590187590191E-2</v>
      </c>
      <c r="BP298" s="64">
        <f t="shared" si="42"/>
        <v>9.0909090909090912E-2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0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1"/>
      <c r="P304" s="564" t="s">
        <v>70</v>
      </c>
      <c r="Q304" s="565"/>
      <c r="R304" s="565"/>
      <c r="S304" s="565"/>
      <c r="T304" s="565"/>
      <c r="U304" s="565"/>
      <c r="V304" s="566"/>
      <c r="W304" s="37" t="s">
        <v>71</v>
      </c>
      <c r="X304" s="547">
        <f>IFERROR(X297/H297,"0")+IFERROR(X298/H298,"0")+IFERROR(X299/H299,"0")+IFERROR(X300/H300,"0")+IFERROR(X301/H301,"0")+IFERROR(X302/H302,"0")+IFERROR(X303/H303,"0")</f>
        <v>19.047619047619047</v>
      </c>
      <c r="Y304" s="547">
        <f>IFERROR(Y297/H297,"0")+IFERROR(Y298/H298,"0")+IFERROR(Y299/H299,"0")+IFERROR(Y300/H300,"0")+IFERROR(Y301/H301,"0")+IFERROR(Y302/H302,"0")+IFERROR(Y303/H303,"0")</f>
        <v>20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0.1804</v>
      </c>
      <c r="AA304" s="548"/>
      <c r="AB304" s="548"/>
      <c r="AC304" s="548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71"/>
      <c r="P305" s="564" t="s">
        <v>70</v>
      </c>
      <c r="Q305" s="565"/>
      <c r="R305" s="565"/>
      <c r="S305" s="565"/>
      <c r="T305" s="565"/>
      <c r="U305" s="565"/>
      <c r="V305" s="566"/>
      <c r="W305" s="37" t="s">
        <v>68</v>
      </c>
      <c r="X305" s="547">
        <f>IFERROR(SUM(X297:X303),"0")</f>
        <v>80</v>
      </c>
      <c r="Y305" s="547">
        <f>IFERROR(SUM(Y297:Y303),"0")</f>
        <v>84</v>
      </c>
      <c r="Z305" s="37"/>
      <c r="AA305" s="548"/>
      <c r="AB305" s="548"/>
      <c r="AC305" s="548"/>
    </row>
    <row r="306" spans="1:68" ht="14.25" customHeight="1" x14ac:dyDescent="0.25">
      <c r="A306" s="558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68</v>
      </c>
      <c r="X307" s="545">
        <v>240</v>
      </c>
      <c r="Y307" s="546">
        <f>IFERROR(IF(X307="",0,CEILING((X307/$H307),1)*$H307),"")</f>
        <v>241.79999999999998</v>
      </c>
      <c r="Z307" s="36">
        <f>IFERROR(IF(Y307=0,"",ROUNDUP(Y307/H307,0)*0.01898),"")</f>
        <v>0.58838000000000001</v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255.78461538461539</v>
      </c>
      <c r="BN307" s="64">
        <f>IFERROR(Y307*I307/H307,"0")</f>
        <v>257.70300000000003</v>
      </c>
      <c r="BO307" s="64">
        <f>IFERROR(1/J307*(X307/H307),"0")</f>
        <v>0.48076923076923078</v>
      </c>
      <c r="BP307" s="64">
        <f>IFERROR(1/J307*(Y307/H307),"0")</f>
        <v>0.484375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0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1"/>
      <c r="P312" s="564" t="s">
        <v>70</v>
      </c>
      <c r="Q312" s="565"/>
      <c r="R312" s="565"/>
      <c r="S312" s="565"/>
      <c r="T312" s="565"/>
      <c r="U312" s="565"/>
      <c r="V312" s="566"/>
      <c r="W312" s="37" t="s">
        <v>71</v>
      </c>
      <c r="X312" s="547">
        <f>IFERROR(X307/H307,"0")+IFERROR(X308/H308,"0")+IFERROR(X309/H309,"0")+IFERROR(X310/H310,"0")+IFERROR(X311/H311,"0")</f>
        <v>30.76923076923077</v>
      </c>
      <c r="Y312" s="547">
        <f>IFERROR(Y307/H307,"0")+IFERROR(Y308/H308,"0")+IFERROR(Y309/H309,"0")+IFERROR(Y310/H310,"0")+IFERROR(Y311/H311,"0")</f>
        <v>31</v>
      </c>
      <c r="Z312" s="547">
        <f>IFERROR(IF(Z307="",0,Z307),"0")+IFERROR(IF(Z308="",0,Z308),"0")+IFERROR(IF(Z309="",0,Z309),"0")+IFERROR(IF(Z310="",0,Z310),"0")+IFERROR(IF(Z311="",0,Z311),"0")</f>
        <v>0.58838000000000001</v>
      </c>
      <c r="AA312" s="548"/>
      <c r="AB312" s="548"/>
      <c r="AC312" s="548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71"/>
      <c r="P313" s="564" t="s">
        <v>70</v>
      </c>
      <c r="Q313" s="565"/>
      <c r="R313" s="565"/>
      <c r="S313" s="565"/>
      <c r="T313" s="565"/>
      <c r="U313" s="565"/>
      <c r="V313" s="566"/>
      <c r="W313" s="37" t="s">
        <v>68</v>
      </c>
      <c r="X313" s="547">
        <f>IFERROR(SUM(X307:X311),"0")</f>
        <v>240</v>
      </c>
      <c r="Y313" s="547">
        <f>IFERROR(SUM(Y307:Y311),"0")</f>
        <v>241.79999999999998</v>
      </c>
      <c r="Z313" s="37"/>
      <c r="AA313" s="548"/>
      <c r="AB313" s="548"/>
      <c r="AC313" s="548"/>
    </row>
    <row r="314" spans="1:68" ht="14.25" customHeight="1" x14ac:dyDescent="0.25">
      <c r="A314" s="558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0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1"/>
      <c r="P318" s="564" t="s">
        <v>70</v>
      </c>
      <c r="Q318" s="565"/>
      <c r="R318" s="565"/>
      <c r="S318" s="565"/>
      <c r="T318" s="565"/>
      <c r="U318" s="565"/>
      <c r="V318" s="566"/>
      <c r="W318" s="37" t="s">
        <v>71</v>
      </c>
      <c r="X318" s="547">
        <f>IFERROR(X315/H315,"0")+IFERROR(X316/H316,"0")+IFERROR(X317/H317,"0")</f>
        <v>0</v>
      </c>
      <c r="Y318" s="547">
        <f>IFERROR(Y315/H315,"0")+IFERROR(Y316/H316,"0")+IFERROR(Y317/H317,"0")</f>
        <v>0</v>
      </c>
      <c r="Z318" s="547">
        <f>IFERROR(IF(Z315="",0,Z315),"0")+IFERROR(IF(Z316="",0,Z316),"0")+IFERROR(IF(Z317="",0,Z317),"0")</f>
        <v>0</v>
      </c>
      <c r="AA318" s="548"/>
      <c r="AB318" s="548"/>
      <c r="AC318" s="548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71"/>
      <c r="P319" s="564" t="s">
        <v>70</v>
      </c>
      <c r="Q319" s="565"/>
      <c r="R319" s="565"/>
      <c r="S319" s="565"/>
      <c r="T319" s="565"/>
      <c r="U319" s="565"/>
      <c r="V319" s="566"/>
      <c r="W319" s="37" t="s">
        <v>68</v>
      </c>
      <c r="X319" s="547">
        <f>IFERROR(SUM(X315:X317),"0")</f>
        <v>0</v>
      </c>
      <c r="Y319" s="547">
        <f>IFERROR(SUM(Y315:Y317),"0")</f>
        <v>0</v>
      </c>
      <c r="Z319" s="37"/>
      <c r="AA319" s="548"/>
      <c r="AB319" s="548"/>
      <c r="AC319" s="548"/>
    </row>
    <row r="320" spans="1:68" ht="14.25" customHeight="1" x14ac:dyDescent="0.25">
      <c r="A320" s="558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510</v>
      </c>
      <c r="Q321" s="550"/>
      <c r="R321" s="550"/>
      <c r="S321" s="550"/>
      <c r="T321" s="551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4" t="s">
        <v>514</v>
      </c>
      <c r="Q322" s="550"/>
      <c r="R322" s="550"/>
      <c r="S322" s="550"/>
      <c r="T322" s="551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0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1"/>
      <c r="P325" s="564" t="s">
        <v>70</v>
      </c>
      <c r="Q325" s="565"/>
      <c r="R325" s="565"/>
      <c r="S325" s="565"/>
      <c r="T325" s="565"/>
      <c r="U325" s="565"/>
      <c r="V325" s="566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71"/>
      <c r="P326" s="564" t="s">
        <v>70</v>
      </c>
      <c r="Q326" s="565"/>
      <c r="R326" s="565"/>
      <c r="S326" s="565"/>
      <c r="T326" s="565"/>
      <c r="U326" s="565"/>
      <c r="V326" s="566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customHeight="1" x14ac:dyDescent="0.25">
      <c r="A327" s="558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0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1"/>
      <c r="P331" s="564" t="s">
        <v>70</v>
      </c>
      <c r="Q331" s="565"/>
      <c r="R331" s="565"/>
      <c r="S331" s="565"/>
      <c r="T331" s="565"/>
      <c r="U331" s="565"/>
      <c r="V331" s="566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71"/>
      <c r="P332" s="564" t="s">
        <v>70</v>
      </c>
      <c r="Q332" s="565"/>
      <c r="R332" s="565"/>
      <c r="S332" s="565"/>
      <c r="T332" s="565"/>
      <c r="U332" s="565"/>
      <c r="V332" s="566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customHeight="1" x14ac:dyDescent="0.25">
      <c r="A333" s="59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0"/>
      <c r="AB333" s="540"/>
      <c r="AC333" s="540"/>
    </row>
    <row r="334" spans="1:68" ht="14.25" customHeight="1" x14ac:dyDescent="0.25">
      <c r="A334" s="558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68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0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1"/>
      <c r="P338" s="564" t="s">
        <v>70</v>
      </c>
      <c r="Q338" s="565"/>
      <c r="R338" s="565"/>
      <c r="S338" s="565"/>
      <c r="T338" s="565"/>
      <c r="U338" s="565"/>
      <c r="V338" s="566"/>
      <c r="W338" s="37" t="s">
        <v>71</v>
      </c>
      <c r="X338" s="547">
        <f>IFERROR(X335/H335,"0")+IFERROR(X336/H336,"0")+IFERROR(X337/H337,"0")</f>
        <v>0</v>
      </c>
      <c r="Y338" s="547">
        <f>IFERROR(Y335/H335,"0")+IFERROR(Y336/H336,"0")+IFERROR(Y337/H337,"0")</f>
        <v>0</v>
      </c>
      <c r="Z338" s="547">
        <f>IFERROR(IF(Z335="",0,Z335),"0")+IFERROR(IF(Z336="",0,Z336),"0")+IFERROR(IF(Z337="",0,Z337),"0")</f>
        <v>0</v>
      </c>
      <c r="AA338" s="548"/>
      <c r="AB338" s="548"/>
      <c r="AC338" s="548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71"/>
      <c r="P339" s="564" t="s">
        <v>70</v>
      </c>
      <c r="Q339" s="565"/>
      <c r="R339" s="565"/>
      <c r="S339" s="565"/>
      <c r="T339" s="565"/>
      <c r="U339" s="565"/>
      <c r="V339" s="566"/>
      <c r="W339" s="37" t="s">
        <v>68</v>
      </c>
      <c r="X339" s="547">
        <f>IFERROR(SUM(X335:X337),"0")</f>
        <v>0</v>
      </c>
      <c r="Y339" s="547">
        <f>IFERROR(SUM(Y335:Y337),"0")</f>
        <v>0</v>
      </c>
      <c r="Z339" s="37"/>
      <c r="AA339" s="548"/>
      <c r="AB339" s="548"/>
      <c r="AC339" s="548"/>
    </row>
    <row r="340" spans="1:68" ht="27.75" customHeight="1" x14ac:dyDescent="0.2">
      <c r="A340" s="606" t="s">
        <v>539</v>
      </c>
      <c r="B340" s="607"/>
      <c r="C340" s="607"/>
      <c r="D340" s="607"/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  <c r="Q340" s="607"/>
      <c r="R340" s="607"/>
      <c r="S340" s="607"/>
      <c r="T340" s="607"/>
      <c r="U340" s="607"/>
      <c r="V340" s="607"/>
      <c r="W340" s="607"/>
      <c r="X340" s="607"/>
      <c r="Y340" s="607"/>
      <c r="Z340" s="607"/>
      <c r="AA340" s="48"/>
      <c r="AB340" s="48"/>
      <c r="AC340" s="48"/>
    </row>
    <row r="341" spans="1:68" ht="16.5" customHeight="1" x14ac:dyDescent="0.25">
      <c r="A341" s="59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0"/>
      <c r="AB341" s="540"/>
      <c r="AC341" s="540"/>
    </row>
    <row r="342" spans="1:68" ht="14.25" customHeight="1" x14ac:dyDescent="0.25">
      <c r="A342" s="558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68</v>
      </c>
      <c r="X343" s="545">
        <v>0</v>
      </c>
      <c r="Y343" s="546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5">
        <v>60</v>
      </c>
      <c r="Y344" s="546">
        <f t="shared" si="43"/>
        <v>60</v>
      </c>
      <c r="Z344" s="36">
        <f>IFERROR(IF(Y344=0,"",ROUNDUP(Y344/H344,0)*0.02175),"")</f>
        <v>8.6999999999999994E-2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61.92</v>
      </c>
      <c r="BN344" s="64">
        <f t="shared" si="45"/>
        <v>61.92</v>
      </c>
      <c r="BO344" s="64">
        <f t="shared" si="46"/>
        <v>8.3333333333333329E-2</v>
      </c>
      <c r="BP344" s="64">
        <f t="shared" si="47"/>
        <v>8.3333333333333329E-2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68</v>
      </c>
      <c r="X346" s="545">
        <v>250</v>
      </c>
      <c r="Y346" s="546">
        <f t="shared" si="43"/>
        <v>255</v>
      </c>
      <c r="Z346" s="36">
        <f>IFERROR(IF(Y346=0,"",ROUNDUP(Y346/H346,0)*0.02175),"")</f>
        <v>0.36974999999999997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258</v>
      </c>
      <c r="BN346" s="64">
        <f t="shared" si="45"/>
        <v>263.16000000000003</v>
      </c>
      <c r="BO346" s="64">
        <f t="shared" si="46"/>
        <v>0.34722222222222221</v>
      </c>
      <c r="BP346" s="64">
        <f t="shared" si="47"/>
        <v>0.35416666666666663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0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1"/>
      <c r="P350" s="564" t="s">
        <v>70</v>
      </c>
      <c r="Q350" s="565"/>
      <c r="R350" s="565"/>
      <c r="S350" s="565"/>
      <c r="T350" s="565"/>
      <c r="U350" s="565"/>
      <c r="V350" s="566"/>
      <c r="W350" s="37" t="s">
        <v>71</v>
      </c>
      <c r="X350" s="547">
        <f>IFERROR(X343/H343,"0")+IFERROR(X344/H344,"0")+IFERROR(X345/H345,"0")+IFERROR(X346/H346,"0")+IFERROR(X347/H347,"0")+IFERROR(X348/H348,"0")+IFERROR(X349/H349,"0")</f>
        <v>20.666666666666668</v>
      </c>
      <c r="Y350" s="547">
        <f>IFERROR(Y343/H343,"0")+IFERROR(Y344/H344,"0")+IFERROR(Y345/H345,"0")+IFERROR(Y346/H346,"0")+IFERROR(Y347/H347,"0")+IFERROR(Y348/H348,"0")+IFERROR(Y349/H349,"0")</f>
        <v>21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0.45674999999999999</v>
      </c>
      <c r="AA350" s="548"/>
      <c r="AB350" s="548"/>
      <c r="AC350" s="548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71"/>
      <c r="P351" s="564" t="s">
        <v>70</v>
      </c>
      <c r="Q351" s="565"/>
      <c r="R351" s="565"/>
      <c r="S351" s="565"/>
      <c r="T351" s="565"/>
      <c r="U351" s="565"/>
      <c r="V351" s="566"/>
      <c r="W351" s="37" t="s">
        <v>68</v>
      </c>
      <c r="X351" s="547">
        <f>IFERROR(SUM(X343:X349),"0")</f>
        <v>310</v>
      </c>
      <c r="Y351" s="547">
        <f>IFERROR(SUM(Y343:Y349),"0")</f>
        <v>315</v>
      </c>
      <c r="Z351" s="37"/>
      <c r="AA351" s="548"/>
      <c r="AB351" s="548"/>
      <c r="AC351" s="548"/>
    </row>
    <row r="352" spans="1:68" ht="14.25" customHeight="1" x14ac:dyDescent="0.25">
      <c r="A352" s="558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0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1"/>
      <c r="P355" s="564" t="s">
        <v>70</v>
      </c>
      <c r="Q355" s="565"/>
      <c r="R355" s="565"/>
      <c r="S355" s="565"/>
      <c r="T355" s="565"/>
      <c r="U355" s="565"/>
      <c r="V355" s="566"/>
      <c r="W355" s="37" t="s">
        <v>71</v>
      </c>
      <c r="X355" s="547">
        <f>IFERROR(X353/H353,"0")+IFERROR(X354/H354,"0")</f>
        <v>0</v>
      </c>
      <c r="Y355" s="547">
        <f>IFERROR(Y353/H353,"0")+IFERROR(Y354/H354,"0")</f>
        <v>0</v>
      </c>
      <c r="Z355" s="547">
        <f>IFERROR(IF(Z353="",0,Z353),"0")+IFERROR(IF(Z354="",0,Z354),"0")</f>
        <v>0</v>
      </c>
      <c r="AA355" s="548"/>
      <c r="AB355" s="548"/>
      <c r="AC355" s="548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71"/>
      <c r="P356" s="564" t="s">
        <v>70</v>
      </c>
      <c r="Q356" s="565"/>
      <c r="R356" s="565"/>
      <c r="S356" s="565"/>
      <c r="T356" s="565"/>
      <c r="U356" s="565"/>
      <c r="V356" s="566"/>
      <c r="W356" s="37" t="s">
        <v>68</v>
      </c>
      <c r="X356" s="547">
        <f>IFERROR(SUM(X353:X354),"0")</f>
        <v>0</v>
      </c>
      <c r="Y356" s="547">
        <f>IFERROR(SUM(Y353:Y354),"0")</f>
        <v>0</v>
      </c>
      <c r="Z356" s="37"/>
      <c r="AA356" s="548"/>
      <c r="AB356" s="548"/>
      <c r="AC356" s="548"/>
    </row>
    <row r="357" spans="1:68" ht="14.25" customHeight="1" x14ac:dyDescent="0.25">
      <c r="A357" s="558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0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1"/>
      <c r="P360" s="564" t="s">
        <v>70</v>
      </c>
      <c r="Q360" s="565"/>
      <c r="R360" s="565"/>
      <c r="S360" s="565"/>
      <c r="T360" s="565"/>
      <c r="U360" s="565"/>
      <c r="V360" s="566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71"/>
      <c r="P361" s="564" t="s">
        <v>70</v>
      </c>
      <c r="Q361" s="565"/>
      <c r="R361" s="565"/>
      <c r="S361" s="565"/>
      <c r="T361" s="565"/>
      <c r="U361" s="565"/>
      <c r="V361" s="566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customHeight="1" x14ac:dyDescent="0.25">
      <c r="A362" s="558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3" t="s">
        <v>573</v>
      </c>
      <c r="Q363" s="550"/>
      <c r="R363" s="550"/>
      <c r="S363" s="550"/>
      <c r="T363" s="551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0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1"/>
      <c r="P364" s="564" t="s">
        <v>70</v>
      </c>
      <c r="Q364" s="565"/>
      <c r="R364" s="565"/>
      <c r="S364" s="565"/>
      <c r="T364" s="565"/>
      <c r="U364" s="565"/>
      <c r="V364" s="566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71"/>
      <c r="P365" s="564" t="s">
        <v>70</v>
      </c>
      <c r="Q365" s="565"/>
      <c r="R365" s="565"/>
      <c r="S365" s="565"/>
      <c r="T365" s="565"/>
      <c r="U365" s="565"/>
      <c r="V365" s="566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customHeight="1" x14ac:dyDescent="0.25">
      <c r="A366" s="59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0"/>
      <c r="AB366" s="540"/>
      <c r="AC366" s="540"/>
    </row>
    <row r="367" spans="1:68" ht="14.25" customHeight="1" x14ac:dyDescent="0.25">
      <c r="A367" s="558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0"/>
      <c r="R368" s="550"/>
      <c r="S368" s="550"/>
      <c r="T368" s="551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0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1"/>
      <c r="P371" s="564" t="s">
        <v>70</v>
      </c>
      <c r="Q371" s="565"/>
      <c r="R371" s="565"/>
      <c r="S371" s="565"/>
      <c r="T371" s="565"/>
      <c r="U371" s="565"/>
      <c r="V371" s="566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71"/>
      <c r="P372" s="564" t="s">
        <v>70</v>
      </c>
      <c r="Q372" s="565"/>
      <c r="R372" s="565"/>
      <c r="S372" s="565"/>
      <c r="T372" s="565"/>
      <c r="U372" s="565"/>
      <c r="V372" s="566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customHeight="1" x14ac:dyDescent="0.25">
      <c r="A373" s="558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0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1"/>
      <c r="P375" s="564" t="s">
        <v>70</v>
      </c>
      <c r="Q375" s="565"/>
      <c r="R375" s="565"/>
      <c r="S375" s="565"/>
      <c r="T375" s="565"/>
      <c r="U375" s="565"/>
      <c r="V375" s="566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71"/>
      <c r="P376" s="564" t="s">
        <v>70</v>
      </c>
      <c r="Q376" s="565"/>
      <c r="R376" s="565"/>
      <c r="S376" s="565"/>
      <c r="T376" s="565"/>
      <c r="U376" s="565"/>
      <c r="V376" s="566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customHeight="1" x14ac:dyDescent="0.25">
      <c r="A377" s="558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0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1"/>
      <c r="P380" s="564" t="s">
        <v>70</v>
      </c>
      <c r="Q380" s="565"/>
      <c r="R380" s="565"/>
      <c r="S380" s="565"/>
      <c r="T380" s="565"/>
      <c r="U380" s="565"/>
      <c r="V380" s="566"/>
      <c r="W380" s="37" t="s">
        <v>71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71"/>
      <c r="P381" s="564" t="s">
        <v>70</v>
      </c>
      <c r="Q381" s="565"/>
      <c r="R381" s="565"/>
      <c r="S381" s="565"/>
      <c r="T381" s="565"/>
      <c r="U381" s="565"/>
      <c r="V381" s="566"/>
      <c r="W381" s="37" t="s">
        <v>68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58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0"/>
      <c r="R383" s="550"/>
      <c r="S383" s="550"/>
      <c r="T383" s="551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0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1"/>
      <c r="P384" s="564" t="s">
        <v>70</v>
      </c>
      <c r="Q384" s="565"/>
      <c r="R384" s="565"/>
      <c r="S384" s="565"/>
      <c r="T384" s="565"/>
      <c r="U384" s="565"/>
      <c r="V384" s="566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71"/>
      <c r="P385" s="564" t="s">
        <v>70</v>
      </c>
      <c r="Q385" s="565"/>
      <c r="R385" s="565"/>
      <c r="S385" s="565"/>
      <c r="T385" s="565"/>
      <c r="U385" s="565"/>
      <c r="V385" s="566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6" t="s">
        <v>595</v>
      </c>
      <c r="B386" s="607"/>
      <c r="C386" s="607"/>
      <c r="D386" s="607"/>
      <c r="E386" s="607"/>
      <c r="F386" s="607"/>
      <c r="G386" s="607"/>
      <c r="H386" s="607"/>
      <c r="I386" s="607"/>
      <c r="J386" s="607"/>
      <c r="K386" s="607"/>
      <c r="L386" s="607"/>
      <c r="M386" s="607"/>
      <c r="N386" s="607"/>
      <c r="O386" s="607"/>
      <c r="P386" s="607"/>
      <c r="Q386" s="607"/>
      <c r="R386" s="607"/>
      <c r="S386" s="607"/>
      <c r="T386" s="607"/>
      <c r="U386" s="607"/>
      <c r="V386" s="607"/>
      <c r="W386" s="607"/>
      <c r="X386" s="607"/>
      <c r="Y386" s="607"/>
      <c r="Z386" s="607"/>
      <c r="AA386" s="48"/>
      <c r="AB386" s="48"/>
      <c r="AC386" s="48"/>
    </row>
    <row r="387" spans="1:68" ht="16.5" customHeight="1" x14ac:dyDescent="0.25">
      <c r="A387" s="59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0"/>
      <c r="AB387" s="540"/>
      <c r="AC387" s="540"/>
    </row>
    <row r="388" spans="1:68" ht="14.25" customHeight="1" x14ac:dyDescent="0.25">
      <c r="A388" s="558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0"/>
      <c r="R392" s="550"/>
      <c r="S392" s="550"/>
      <c r="T392" s="551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0"/>
      <c r="R393" s="550"/>
      <c r="S393" s="550"/>
      <c r="T393" s="551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0"/>
      <c r="R396" s="550"/>
      <c r="S396" s="550"/>
      <c r="T396" s="551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0"/>
      <c r="R397" s="550"/>
      <c r="S397" s="550"/>
      <c r="T397" s="551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0"/>
      <c r="R398" s="550"/>
      <c r="S398" s="550"/>
      <c r="T398" s="551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0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1"/>
      <c r="P399" s="564" t="s">
        <v>70</v>
      </c>
      <c r="Q399" s="565"/>
      <c r="R399" s="565"/>
      <c r="S399" s="565"/>
      <c r="T399" s="565"/>
      <c r="U399" s="565"/>
      <c r="V399" s="566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71"/>
      <c r="P400" s="564" t="s">
        <v>70</v>
      </c>
      <c r="Q400" s="565"/>
      <c r="R400" s="565"/>
      <c r="S400" s="565"/>
      <c r="T400" s="565"/>
      <c r="U400" s="565"/>
      <c r="V400" s="566"/>
      <c r="W400" s="37" t="s">
        <v>68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58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0"/>
      <c r="R402" s="550"/>
      <c r="S402" s="550"/>
      <c r="T402" s="551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0"/>
      <c r="R403" s="550"/>
      <c r="S403" s="550"/>
      <c r="T403" s="551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0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1"/>
      <c r="P404" s="564" t="s">
        <v>70</v>
      </c>
      <c r="Q404" s="565"/>
      <c r="R404" s="565"/>
      <c r="S404" s="565"/>
      <c r="T404" s="565"/>
      <c r="U404" s="565"/>
      <c r="V404" s="566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71"/>
      <c r="P405" s="564" t="s">
        <v>70</v>
      </c>
      <c r="Q405" s="565"/>
      <c r="R405" s="565"/>
      <c r="S405" s="565"/>
      <c r="T405" s="565"/>
      <c r="U405" s="565"/>
      <c r="V405" s="566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9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0"/>
      <c r="AB406" s="540"/>
      <c r="AC406" s="540"/>
    </row>
    <row r="407" spans="1:68" ht="14.25" customHeight="1" x14ac:dyDescent="0.25">
      <c r="A407" s="558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0"/>
      <c r="R408" s="550"/>
      <c r="S408" s="550"/>
      <c r="T408" s="551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0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1"/>
      <c r="P409" s="564" t="s">
        <v>70</v>
      </c>
      <c r="Q409" s="565"/>
      <c r="R409" s="565"/>
      <c r="S409" s="565"/>
      <c r="T409" s="565"/>
      <c r="U409" s="565"/>
      <c r="V409" s="566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71"/>
      <c r="P410" s="564" t="s">
        <v>70</v>
      </c>
      <c r="Q410" s="565"/>
      <c r="R410" s="565"/>
      <c r="S410" s="565"/>
      <c r="T410" s="565"/>
      <c r="U410" s="565"/>
      <c r="V410" s="566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8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0"/>
      <c r="R412" s="550"/>
      <c r="S412" s="550"/>
      <c r="T412" s="551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0"/>
      <c r="R413" s="550"/>
      <c r="S413" s="550"/>
      <c r="T413" s="551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0"/>
      <c r="R414" s="550"/>
      <c r="S414" s="550"/>
      <c r="T414" s="551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0"/>
      <c r="R415" s="550"/>
      <c r="S415" s="550"/>
      <c r="T415" s="551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0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1"/>
      <c r="P416" s="564" t="s">
        <v>70</v>
      </c>
      <c r="Q416" s="565"/>
      <c r="R416" s="565"/>
      <c r="S416" s="565"/>
      <c r="T416" s="565"/>
      <c r="U416" s="565"/>
      <c r="V416" s="566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71"/>
      <c r="P417" s="564" t="s">
        <v>70</v>
      </c>
      <c r="Q417" s="565"/>
      <c r="R417" s="565"/>
      <c r="S417" s="565"/>
      <c r="T417" s="565"/>
      <c r="U417" s="565"/>
      <c r="V417" s="566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9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0"/>
      <c r="AB418" s="540"/>
      <c r="AC418" s="540"/>
    </row>
    <row r="419" spans="1:68" ht="14.25" customHeight="1" x14ac:dyDescent="0.25">
      <c r="A419" s="558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0"/>
      <c r="R420" s="550"/>
      <c r="S420" s="550"/>
      <c r="T420" s="551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0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1"/>
      <c r="P421" s="564" t="s">
        <v>70</v>
      </c>
      <c r="Q421" s="565"/>
      <c r="R421" s="565"/>
      <c r="S421" s="565"/>
      <c r="T421" s="565"/>
      <c r="U421" s="565"/>
      <c r="V421" s="566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71"/>
      <c r="P422" s="564" t="s">
        <v>70</v>
      </c>
      <c r="Q422" s="565"/>
      <c r="R422" s="565"/>
      <c r="S422" s="565"/>
      <c r="T422" s="565"/>
      <c r="U422" s="565"/>
      <c r="V422" s="566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customHeight="1" x14ac:dyDescent="0.25">
      <c r="A423" s="59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0"/>
      <c r="AB423" s="540"/>
      <c r="AC423" s="540"/>
    </row>
    <row r="424" spans="1:68" ht="14.25" customHeight="1" x14ac:dyDescent="0.25">
      <c r="A424" s="558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0"/>
      <c r="R425" s="550"/>
      <c r="S425" s="550"/>
      <c r="T425" s="551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0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1"/>
      <c r="P426" s="564" t="s">
        <v>70</v>
      </c>
      <c r="Q426" s="565"/>
      <c r="R426" s="565"/>
      <c r="S426" s="565"/>
      <c r="T426" s="565"/>
      <c r="U426" s="565"/>
      <c r="V426" s="566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71"/>
      <c r="P427" s="564" t="s">
        <v>70</v>
      </c>
      <c r="Q427" s="565"/>
      <c r="R427" s="565"/>
      <c r="S427" s="565"/>
      <c r="T427" s="565"/>
      <c r="U427" s="565"/>
      <c r="V427" s="566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customHeight="1" x14ac:dyDescent="0.2">
      <c r="A428" s="606" t="s">
        <v>651</v>
      </c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607"/>
      <c r="R428" s="607"/>
      <c r="S428" s="607"/>
      <c r="T428" s="607"/>
      <c r="U428" s="607"/>
      <c r="V428" s="607"/>
      <c r="W428" s="607"/>
      <c r="X428" s="607"/>
      <c r="Y428" s="607"/>
      <c r="Z428" s="607"/>
      <c r="AA428" s="48"/>
      <c r="AB428" s="48"/>
      <c r="AC428" s="48"/>
    </row>
    <row r="429" spans="1:68" ht="16.5" customHeight="1" x14ac:dyDescent="0.25">
      <c r="A429" s="59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0"/>
      <c r="AB429" s="540"/>
      <c r="AC429" s="540"/>
    </row>
    <row r="430" spans="1:68" ht="14.25" customHeight="1" x14ac:dyDescent="0.25">
      <c r="A430" s="558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0"/>
      <c r="R431" s="550"/>
      <c r="S431" s="550"/>
      <c r="T431" s="551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0"/>
      <c r="R432" s="550"/>
      <c r="S432" s="550"/>
      <c r="T432" s="551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3">
        <v>4607091383522</v>
      </c>
      <c r="E433" s="554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6" t="s">
        <v>660</v>
      </c>
      <c r="Q433" s="550"/>
      <c r="R433" s="550"/>
      <c r="S433" s="550"/>
      <c r="T433" s="551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53">
        <v>4680115885226</v>
      </c>
      <c r="E434" s="554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0"/>
      <c r="R436" s="550"/>
      <c r="S436" s="550"/>
      <c r="T436" s="551"/>
      <c r="U436" s="34"/>
      <c r="V436" s="34"/>
      <c r="W436" s="35" t="s">
        <v>68</v>
      </c>
      <c r="X436" s="545">
        <v>0</v>
      </c>
      <c r="Y436" s="546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4301012036</v>
      </c>
      <c r="D439" s="553">
        <v>4680115882782</v>
      </c>
      <c r="E439" s="554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53">
        <v>4680115885479</v>
      </c>
      <c r="E440" s="554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53">
        <v>4607091389982</v>
      </c>
      <c r="E441" s="554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0"/>
      <c r="R441" s="550"/>
      <c r="S441" s="550"/>
      <c r="T441" s="551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70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1"/>
      <c r="P442" s="564" t="s">
        <v>70</v>
      </c>
      <c r="Q442" s="565"/>
      <c r="R442" s="565"/>
      <c r="S442" s="565"/>
      <c r="T442" s="565"/>
      <c r="U442" s="565"/>
      <c r="V442" s="566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1"/>
      <c r="P443" s="564" t="s">
        <v>70</v>
      </c>
      <c r="Q443" s="565"/>
      <c r="R443" s="565"/>
      <c r="S443" s="565"/>
      <c r="T443" s="565"/>
      <c r="U443" s="565"/>
      <c r="V443" s="566"/>
      <c r="W443" s="37" t="s">
        <v>68</v>
      </c>
      <c r="X443" s="547">
        <f>IFERROR(SUM(X431:X441),"0")</f>
        <v>0</v>
      </c>
      <c r="Y443" s="547">
        <f>IFERROR(SUM(Y431:Y441),"0")</f>
        <v>0</v>
      </c>
      <c r="Z443" s="37"/>
      <c r="AA443" s="548"/>
      <c r="AB443" s="548"/>
      <c r="AC443" s="548"/>
    </row>
    <row r="444" spans="1:68" ht="14.25" customHeight="1" x14ac:dyDescent="0.25">
      <c r="A444" s="558" t="s">
        <v>134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53">
        <v>4607091388930</v>
      </c>
      <c r="E445" s="554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0"/>
      <c r="R445" s="550"/>
      <c r="S445" s="550"/>
      <c r="T445" s="551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684</v>
      </c>
      <c r="B446" s="54" t="s">
        <v>685</v>
      </c>
      <c r="C446" s="31">
        <v>4301020384</v>
      </c>
      <c r="D446" s="553">
        <v>4680115886407</v>
      </c>
      <c r="E446" s="554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0"/>
      <c r="R446" s="550"/>
      <c r="S446" s="550"/>
      <c r="T446" s="551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686</v>
      </c>
      <c r="B447" s="54" t="s">
        <v>687</v>
      </c>
      <c r="C447" s="31">
        <v>4301020385</v>
      </c>
      <c r="D447" s="553">
        <v>4680115880054</v>
      </c>
      <c r="E447" s="554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0"/>
      <c r="R447" s="550"/>
      <c r="S447" s="550"/>
      <c r="T447" s="551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0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1"/>
      <c r="P448" s="564" t="s">
        <v>70</v>
      </c>
      <c r="Q448" s="565"/>
      <c r="R448" s="565"/>
      <c r="S448" s="565"/>
      <c r="T448" s="565"/>
      <c r="U448" s="565"/>
      <c r="V448" s="566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1"/>
      <c r="P449" s="564" t="s">
        <v>70</v>
      </c>
      <c r="Q449" s="565"/>
      <c r="R449" s="565"/>
      <c r="S449" s="565"/>
      <c r="T449" s="565"/>
      <c r="U449" s="565"/>
      <c r="V449" s="566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53">
        <v>4680115883116</v>
      </c>
      <c r="E451" s="554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5">
        <v>10</v>
      </c>
      <c r="Y451" s="546">
        <f t="shared" ref="Y451:Y456" si="60">IFERROR(IF(X451="",0,CEILING((X451/$H451),1)*$H451),"")</f>
        <v>10.56</v>
      </c>
      <c r="Z451" s="36">
        <f>IFERROR(IF(Y451=0,"",ROUNDUP(Y451/H451,0)*0.01196),"")</f>
        <v>2.392E-2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10.681818181818182</v>
      </c>
      <c r="BN451" s="64">
        <f t="shared" ref="BN451:BN456" si="62">IFERROR(Y451*I451/H451,"0")</f>
        <v>11.28</v>
      </c>
      <c r="BO451" s="64">
        <f t="shared" ref="BO451:BO456" si="63">IFERROR(1/J451*(X451/H451),"0")</f>
        <v>1.8210955710955712E-2</v>
      </c>
      <c r="BP451" s="64">
        <f t="shared" ref="BP451:BP456" si="64">IFERROR(1/J451*(Y451/H451),"0")</f>
        <v>1.9230769230769232E-2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53">
        <v>4680115883093</v>
      </c>
      <c r="E452" s="554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5">
        <v>10</v>
      </c>
      <c r="Y452" s="546">
        <f t="shared" si="60"/>
        <v>10.56</v>
      </c>
      <c r="Z452" s="36">
        <f>IFERROR(IF(Y452=0,"",ROUNDUP(Y452/H452,0)*0.01196),"")</f>
        <v>2.392E-2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10.681818181818182</v>
      </c>
      <c r="BN452" s="64">
        <f t="shared" si="62"/>
        <v>11.28</v>
      </c>
      <c r="BO452" s="64">
        <f t="shared" si="63"/>
        <v>1.8210955710955712E-2</v>
      </c>
      <c r="BP452" s="64">
        <f t="shared" si="64"/>
        <v>1.9230769230769232E-2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53">
        <v>4680115883109</v>
      </c>
      <c r="E453" s="554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5">
        <v>0</v>
      </c>
      <c r="Y453" s="546">
        <f t="shared" si="60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0</v>
      </c>
      <c r="BN453" s="64">
        <f t="shared" si="62"/>
        <v>0</v>
      </c>
      <c r="BO453" s="64">
        <f t="shared" si="63"/>
        <v>0</v>
      </c>
      <c r="BP453" s="64">
        <f t="shared" si="64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53">
        <v>4680115882072</v>
      </c>
      <c r="E454" s="554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0"/>
      <c r="R454" s="550"/>
      <c r="S454" s="550"/>
      <c r="T454" s="551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53">
        <v>4680115882102</v>
      </c>
      <c r="E455" s="554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53">
        <v>4680115882096</v>
      </c>
      <c r="E456" s="554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0"/>
      <c r="R456" s="550"/>
      <c r="S456" s="550"/>
      <c r="T456" s="551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70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1"/>
      <c r="P457" s="564" t="s">
        <v>70</v>
      </c>
      <c r="Q457" s="565"/>
      <c r="R457" s="565"/>
      <c r="S457" s="565"/>
      <c r="T457" s="565"/>
      <c r="U457" s="565"/>
      <c r="V457" s="566"/>
      <c r="W457" s="37" t="s">
        <v>71</v>
      </c>
      <c r="X457" s="547">
        <f>IFERROR(X451/H451,"0")+IFERROR(X452/H452,"0")+IFERROR(X453/H453,"0")+IFERROR(X454/H454,"0")+IFERROR(X455/H455,"0")+IFERROR(X456/H456,"0")</f>
        <v>3.7878787878787876</v>
      </c>
      <c r="Y457" s="547">
        <f>IFERROR(Y451/H451,"0")+IFERROR(Y452/H452,"0")+IFERROR(Y453/H453,"0")+IFERROR(Y454/H454,"0")+IFERROR(Y455/H455,"0")+IFERROR(Y456/H456,"0")</f>
        <v>4</v>
      </c>
      <c r="Z457" s="547">
        <f>IFERROR(IF(Z451="",0,Z451),"0")+IFERROR(IF(Z452="",0,Z452),"0")+IFERROR(IF(Z453="",0,Z453),"0")+IFERROR(IF(Z454="",0,Z454),"0")+IFERROR(IF(Z455="",0,Z455),"0")+IFERROR(IF(Z456="",0,Z456),"0")</f>
        <v>4.7840000000000001E-2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1"/>
      <c r="P458" s="564" t="s">
        <v>70</v>
      </c>
      <c r="Q458" s="565"/>
      <c r="R458" s="565"/>
      <c r="S458" s="565"/>
      <c r="T458" s="565"/>
      <c r="U458" s="565"/>
      <c r="V458" s="566"/>
      <c r="W458" s="37" t="s">
        <v>68</v>
      </c>
      <c r="X458" s="547">
        <f>IFERROR(SUM(X451:X456),"0")</f>
        <v>20</v>
      </c>
      <c r="Y458" s="547">
        <f>IFERROR(SUM(Y451:Y456),"0")</f>
        <v>21.12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703</v>
      </c>
      <c r="B460" s="54" t="s">
        <v>704</v>
      </c>
      <c r="C460" s="31">
        <v>4301051232</v>
      </c>
      <c r="D460" s="553">
        <v>4607091383409</v>
      </c>
      <c r="E460" s="554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706</v>
      </c>
      <c r="B461" s="54" t="s">
        <v>707</v>
      </c>
      <c r="C461" s="31">
        <v>4301051233</v>
      </c>
      <c r="D461" s="553">
        <v>4607091383416</v>
      </c>
      <c r="E461" s="554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4301051064</v>
      </c>
      <c r="D462" s="553">
        <v>4680115883536</v>
      </c>
      <c r="E462" s="554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0"/>
      <c r="R462" s="550"/>
      <c r="S462" s="550"/>
      <c r="T462" s="551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0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1"/>
      <c r="P463" s="564" t="s">
        <v>70</v>
      </c>
      <c r="Q463" s="565"/>
      <c r="R463" s="565"/>
      <c r="S463" s="565"/>
      <c r="T463" s="565"/>
      <c r="U463" s="565"/>
      <c r="V463" s="566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1"/>
      <c r="P464" s="564" t="s">
        <v>70</v>
      </c>
      <c r="Q464" s="565"/>
      <c r="R464" s="565"/>
      <c r="S464" s="565"/>
      <c r="T464" s="565"/>
      <c r="U464" s="565"/>
      <c r="V464" s="566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6" t="s">
        <v>712</v>
      </c>
      <c r="B465" s="607"/>
      <c r="C465" s="607"/>
      <c r="D465" s="607"/>
      <c r="E465" s="607"/>
      <c r="F465" s="607"/>
      <c r="G465" s="607"/>
      <c r="H465" s="607"/>
      <c r="I465" s="607"/>
      <c r="J465" s="607"/>
      <c r="K465" s="607"/>
      <c r="L465" s="607"/>
      <c r="M465" s="607"/>
      <c r="N465" s="607"/>
      <c r="O465" s="607"/>
      <c r="P465" s="607"/>
      <c r="Q465" s="607"/>
      <c r="R465" s="607"/>
      <c r="S465" s="607"/>
      <c r="T465" s="607"/>
      <c r="U465" s="607"/>
      <c r="V465" s="607"/>
      <c r="W465" s="607"/>
      <c r="X465" s="607"/>
      <c r="Y465" s="607"/>
      <c r="Z465" s="607"/>
      <c r="AA465" s="48"/>
      <c r="AB465" s="48"/>
      <c r="AC465" s="48"/>
    </row>
    <row r="466" spans="1:68" ht="16.5" customHeight="1" x14ac:dyDescent="0.25">
      <c r="A466" s="599" t="s">
        <v>712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102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713</v>
      </c>
      <c r="B468" s="54" t="s">
        <v>714</v>
      </c>
      <c r="C468" s="31">
        <v>4301011763</v>
      </c>
      <c r="D468" s="553">
        <v>4640242181011</v>
      </c>
      <c r="E468" s="554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0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4301011585</v>
      </c>
      <c r="D469" s="553">
        <v>4640242180441</v>
      </c>
      <c r="E469" s="554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53">
        <v>4640242180564</v>
      </c>
      <c r="E470" s="554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4301011764</v>
      </c>
      <c r="D471" s="553">
        <v>4640242181189</v>
      </c>
      <c r="E471" s="554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3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0"/>
      <c r="R471" s="550"/>
      <c r="S471" s="550"/>
      <c r="T471" s="551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0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1"/>
      <c r="P472" s="564" t="s">
        <v>70</v>
      </c>
      <c r="Q472" s="565"/>
      <c r="R472" s="565"/>
      <c r="S472" s="565"/>
      <c r="T472" s="565"/>
      <c r="U472" s="565"/>
      <c r="V472" s="566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1"/>
      <c r="P473" s="564" t="s">
        <v>70</v>
      </c>
      <c r="Q473" s="565"/>
      <c r="R473" s="565"/>
      <c r="S473" s="565"/>
      <c r="T473" s="565"/>
      <c r="U473" s="565"/>
      <c r="V473" s="566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134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724</v>
      </c>
      <c r="B475" s="54" t="s">
        <v>725</v>
      </c>
      <c r="C475" s="31">
        <v>4301020400</v>
      </c>
      <c r="D475" s="553">
        <v>4640242180519</v>
      </c>
      <c r="E475" s="554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0"/>
      <c r="R475" s="550"/>
      <c r="S475" s="550"/>
      <c r="T475" s="551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727</v>
      </c>
      <c r="B476" s="54" t="s">
        <v>728</v>
      </c>
      <c r="C476" s="31">
        <v>4301020260</v>
      </c>
      <c r="D476" s="553">
        <v>4640242180526</v>
      </c>
      <c r="E476" s="554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">
        <v>729</v>
      </c>
      <c r="Q476" s="550"/>
      <c r="R476" s="550"/>
      <c r="S476" s="550"/>
      <c r="T476" s="551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731</v>
      </c>
      <c r="B477" s="54" t="s">
        <v>732</v>
      </c>
      <c r="C477" s="31">
        <v>4301020295</v>
      </c>
      <c r="D477" s="553">
        <v>4640242181363</v>
      </c>
      <c r="E477" s="554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0"/>
      <c r="R477" s="550"/>
      <c r="S477" s="550"/>
      <c r="T477" s="551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0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1"/>
      <c r="P478" s="564" t="s">
        <v>70</v>
      </c>
      <c r="Q478" s="565"/>
      <c r="R478" s="565"/>
      <c r="S478" s="565"/>
      <c r="T478" s="565"/>
      <c r="U478" s="565"/>
      <c r="V478" s="566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1"/>
      <c r="P479" s="564" t="s">
        <v>70</v>
      </c>
      <c r="Q479" s="565"/>
      <c r="R479" s="565"/>
      <c r="S479" s="565"/>
      <c r="T479" s="565"/>
      <c r="U479" s="565"/>
      <c r="V479" s="566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734</v>
      </c>
      <c r="B481" s="54" t="s">
        <v>735</v>
      </c>
      <c r="C481" s="31">
        <v>4301031280</v>
      </c>
      <c r="D481" s="553">
        <v>4640242180816</v>
      </c>
      <c r="E481" s="554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53">
        <v>4640242180595</v>
      </c>
      <c r="E482" s="554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0"/>
      <c r="R482" s="550"/>
      <c r="S482" s="550"/>
      <c r="T482" s="551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0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1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1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53">
        <v>4640242180533</v>
      </c>
      <c r="E486" s="554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0"/>
      <c r="R486" s="550"/>
      <c r="S486" s="550"/>
      <c r="T486" s="551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0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1"/>
      <c r="P487" s="564" t="s">
        <v>70</v>
      </c>
      <c r="Q487" s="565"/>
      <c r="R487" s="565"/>
      <c r="S487" s="565"/>
      <c r="T487" s="565"/>
      <c r="U487" s="565"/>
      <c r="V487" s="566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1"/>
      <c r="P488" s="564" t="s">
        <v>70</v>
      </c>
      <c r="Q488" s="565"/>
      <c r="R488" s="565"/>
      <c r="S488" s="565"/>
      <c r="T488" s="565"/>
      <c r="U488" s="565"/>
      <c r="V488" s="566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164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743</v>
      </c>
      <c r="B490" s="54" t="s">
        <v>744</v>
      </c>
      <c r="C490" s="31">
        <v>4301060491</v>
      </c>
      <c r="D490" s="553">
        <v>4640242180120</v>
      </c>
      <c r="E490" s="554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746</v>
      </c>
      <c r="B491" s="54" t="s">
        <v>747</v>
      </c>
      <c r="C491" s="31">
        <v>4301060493</v>
      </c>
      <c r="D491" s="553">
        <v>4640242180137</v>
      </c>
      <c r="E491" s="554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0"/>
      <c r="R491" s="550"/>
      <c r="S491" s="550"/>
      <c r="T491" s="551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0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1"/>
      <c r="P492" s="564" t="s">
        <v>70</v>
      </c>
      <c r="Q492" s="565"/>
      <c r="R492" s="565"/>
      <c r="S492" s="565"/>
      <c r="T492" s="565"/>
      <c r="U492" s="565"/>
      <c r="V492" s="566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1"/>
      <c r="P493" s="564" t="s">
        <v>70</v>
      </c>
      <c r="Q493" s="565"/>
      <c r="R493" s="565"/>
      <c r="S493" s="565"/>
      <c r="T493" s="565"/>
      <c r="U493" s="565"/>
      <c r="V493" s="566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99" t="s">
        <v>749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134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750</v>
      </c>
      <c r="B496" s="54" t="s">
        <v>751</v>
      </c>
      <c r="C496" s="31">
        <v>4301020314</v>
      </c>
      <c r="D496" s="553">
        <v>4640242180090</v>
      </c>
      <c r="E496" s="554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07" t="s">
        <v>752</v>
      </c>
      <c r="Q496" s="550"/>
      <c r="R496" s="550"/>
      <c r="S496" s="550"/>
      <c r="T496" s="551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0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1"/>
      <c r="P497" s="564" t="s">
        <v>70</v>
      </c>
      <c r="Q497" s="565"/>
      <c r="R497" s="565"/>
      <c r="S497" s="565"/>
      <c r="T497" s="565"/>
      <c r="U497" s="565"/>
      <c r="V497" s="566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1"/>
      <c r="P498" s="564" t="s">
        <v>70</v>
      </c>
      <c r="Q498" s="565"/>
      <c r="R498" s="565"/>
      <c r="S498" s="565"/>
      <c r="T498" s="565"/>
      <c r="U498" s="565"/>
      <c r="V498" s="566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3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4"/>
      <c r="P499" s="587" t="s">
        <v>754</v>
      </c>
      <c r="Q499" s="588"/>
      <c r="R499" s="588"/>
      <c r="S499" s="588"/>
      <c r="T499" s="588"/>
      <c r="U499" s="588"/>
      <c r="V499" s="58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910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942.72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4"/>
      <c r="P500" s="587" t="s">
        <v>755</v>
      </c>
      <c r="Q500" s="588"/>
      <c r="R500" s="588"/>
      <c r="S500" s="588"/>
      <c r="T500" s="588"/>
      <c r="U500" s="588"/>
      <c r="V500" s="589"/>
      <c r="W500" s="37" t="s">
        <v>68</v>
      </c>
      <c r="X500" s="547">
        <f>IFERROR(SUM(BM22:BM496),"0")</f>
        <v>952.68333111333095</v>
      </c>
      <c r="Y500" s="547">
        <f>IFERROR(SUM(BN22:BN496),"0")</f>
        <v>986.85299999999984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4"/>
      <c r="P501" s="587" t="s">
        <v>756</v>
      </c>
      <c r="Q501" s="588"/>
      <c r="R501" s="588"/>
      <c r="S501" s="588"/>
      <c r="T501" s="588"/>
      <c r="U501" s="588"/>
      <c r="V501" s="589"/>
      <c r="W501" s="37" t="s">
        <v>757</v>
      </c>
      <c r="X501" s="38">
        <f>ROUNDUP(SUM(BO22:BO496),0)</f>
        <v>2</v>
      </c>
      <c r="Y501" s="38">
        <f>ROUNDUP(SUM(BP22:BP496),0)</f>
        <v>2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4"/>
      <c r="P502" s="587" t="s">
        <v>758</v>
      </c>
      <c r="Q502" s="588"/>
      <c r="R502" s="588"/>
      <c r="S502" s="588"/>
      <c r="T502" s="588"/>
      <c r="U502" s="588"/>
      <c r="V502" s="589"/>
      <c r="W502" s="37" t="s">
        <v>68</v>
      </c>
      <c r="X502" s="547">
        <f>GrossWeightTotal+PalletQtyTotal*25</f>
        <v>1002.683331113331</v>
      </c>
      <c r="Y502" s="547">
        <f>GrossWeightTotalR+PalletQtyTotalR*25</f>
        <v>1036.8529999999998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4"/>
      <c r="P503" s="587" t="s">
        <v>759</v>
      </c>
      <c r="Q503" s="588"/>
      <c r="R503" s="588"/>
      <c r="S503" s="588"/>
      <c r="T503" s="588"/>
      <c r="U503" s="588"/>
      <c r="V503" s="58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98.34546934546934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102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4"/>
      <c r="P504" s="587" t="s">
        <v>760</v>
      </c>
      <c r="Q504" s="588"/>
      <c r="R504" s="588"/>
      <c r="S504" s="588"/>
      <c r="T504" s="588"/>
      <c r="U504" s="588"/>
      <c r="V504" s="58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1.76685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60" t="s">
        <v>100</v>
      </c>
      <c r="D506" s="639"/>
      <c r="E506" s="639"/>
      <c r="F506" s="639"/>
      <c r="G506" s="639"/>
      <c r="H506" s="640"/>
      <c r="I506" s="560" t="s">
        <v>249</v>
      </c>
      <c r="J506" s="639"/>
      <c r="K506" s="639"/>
      <c r="L506" s="639"/>
      <c r="M506" s="639"/>
      <c r="N506" s="639"/>
      <c r="O506" s="639"/>
      <c r="P506" s="639"/>
      <c r="Q506" s="639"/>
      <c r="R506" s="639"/>
      <c r="S506" s="640"/>
      <c r="T506" s="560" t="s">
        <v>539</v>
      </c>
      <c r="U506" s="640"/>
      <c r="V506" s="560" t="s">
        <v>595</v>
      </c>
      <c r="W506" s="639"/>
      <c r="X506" s="639"/>
      <c r="Y506" s="640"/>
      <c r="Z506" s="542" t="s">
        <v>651</v>
      </c>
      <c r="AA506" s="560" t="s">
        <v>712</v>
      </c>
      <c r="AB506" s="640"/>
      <c r="AC506" s="52"/>
      <c r="AF506" s="543"/>
    </row>
    <row r="507" spans="1:32" ht="14.25" customHeight="1" thickTop="1" x14ac:dyDescent="0.2">
      <c r="A507" s="768" t="s">
        <v>763</v>
      </c>
      <c r="B507" s="560" t="s">
        <v>62</v>
      </c>
      <c r="C507" s="560" t="s">
        <v>101</v>
      </c>
      <c r="D507" s="560" t="s">
        <v>116</v>
      </c>
      <c r="E507" s="560" t="s">
        <v>171</v>
      </c>
      <c r="F507" s="560" t="s">
        <v>191</v>
      </c>
      <c r="G507" s="560" t="s">
        <v>221</v>
      </c>
      <c r="H507" s="560" t="s">
        <v>100</v>
      </c>
      <c r="I507" s="560" t="s">
        <v>250</v>
      </c>
      <c r="J507" s="560" t="s">
        <v>290</v>
      </c>
      <c r="K507" s="560" t="s">
        <v>350</v>
      </c>
      <c r="L507" s="560" t="s">
        <v>395</v>
      </c>
      <c r="M507" s="560" t="s">
        <v>411</v>
      </c>
      <c r="N507" s="543"/>
      <c r="O507" s="560" t="s">
        <v>425</v>
      </c>
      <c r="P507" s="560" t="s">
        <v>435</v>
      </c>
      <c r="Q507" s="560" t="s">
        <v>442</v>
      </c>
      <c r="R507" s="560" t="s">
        <v>447</v>
      </c>
      <c r="S507" s="560" t="s">
        <v>529</v>
      </c>
      <c r="T507" s="560" t="s">
        <v>540</v>
      </c>
      <c r="U507" s="560" t="s">
        <v>575</v>
      </c>
      <c r="V507" s="560" t="s">
        <v>596</v>
      </c>
      <c r="W507" s="560" t="s">
        <v>628</v>
      </c>
      <c r="X507" s="560" t="s">
        <v>643</v>
      </c>
      <c r="Y507" s="560" t="s">
        <v>647</v>
      </c>
      <c r="Z507" s="560" t="s">
        <v>651</v>
      </c>
      <c r="AA507" s="560" t="s">
        <v>712</v>
      </c>
      <c r="AB507" s="560" t="s">
        <v>749</v>
      </c>
      <c r="AC507" s="52"/>
      <c r="AF507" s="543"/>
    </row>
    <row r="508" spans="1:32" ht="13.5" customHeight="1" thickBot="1" x14ac:dyDescent="0.25">
      <c r="A508" s="769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0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129.60000000000002</v>
      </c>
      <c r="E509" s="46">
        <f>IFERROR(Y87*1,"0")+IFERROR(Y88*1,"0")+IFERROR(Y89*1,"0")+IFERROR(Y93*1,"0")+IFERROR(Y94*1,"0")+IFERROR(Y95*1,"0")+IFERROR(Y96*1,"0")</f>
        <v>0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75.600000000000009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401.4</v>
      </c>
      <c r="S509" s="46">
        <f>IFERROR(Y335*1,"0")+IFERROR(Y336*1,"0")+IFERROR(Y337*1,"0")</f>
        <v>0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315</v>
      </c>
      <c r="U509" s="46">
        <f>IFERROR(Y368*1,"0")+IFERROR(Y369*1,"0")+IFERROR(Y370*1,"0")+IFERROR(Y374*1,"0")+IFERROR(Y378*1,"0")+IFERROR(Y379*1,"0")+IFERROR(Y383*1,"0")</f>
        <v>0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21.12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10:C10"/>
    <mergeCell ref="P126:T126"/>
    <mergeCell ref="P361:V361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A8:C8"/>
    <mergeCell ref="D293:E293"/>
    <mergeCell ref="A153:Z153"/>
    <mergeCell ref="D268:E268"/>
    <mergeCell ref="P138:V138"/>
    <mergeCell ref="D395:E395"/>
    <mergeCell ref="A51:Z51"/>
    <mergeCell ref="A83:O84"/>
    <mergeCell ref="P93:T93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P344:T344"/>
    <mergeCell ref="D216:E216"/>
    <mergeCell ref="A20:Z20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107:Z107"/>
    <mergeCell ref="A497:O498"/>
    <mergeCell ref="P57:T57"/>
    <mergeCell ref="D165:E165"/>
    <mergeCell ref="D475:E475"/>
    <mergeCell ref="P486:T486"/>
    <mergeCell ref="P75:T75"/>
    <mergeCell ref="P317:T317"/>
    <mergeCell ref="D323:E323"/>
    <mergeCell ref="D394:E394"/>
    <mergeCell ref="D223:E223"/>
    <mergeCell ref="A263:O264"/>
    <mergeCell ref="P121:T121"/>
    <mergeCell ref="P293:T293"/>
    <mergeCell ref="D471:E471"/>
    <mergeCell ref="A494:Z494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P490:T490"/>
    <mergeCell ref="D292:E292"/>
    <mergeCell ref="P346:T346"/>
    <mergeCell ref="A178:O179"/>
    <mergeCell ref="A105:O106"/>
    <mergeCell ref="D227:E227"/>
    <mergeCell ref="A463:O464"/>
    <mergeCell ref="P321:T32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P354:T354"/>
    <mergeCell ref="D226:E226"/>
    <mergeCell ref="P183:T183"/>
    <mergeCell ref="D164:E164"/>
    <mergeCell ref="D462:E462"/>
    <mergeCell ref="P62:T62"/>
    <mergeCell ref="A130:Z130"/>
    <mergeCell ref="P35:T35"/>
    <mergeCell ref="A466:Z466"/>
    <mergeCell ref="G17:G18"/>
    <mergeCell ref="P184:V184"/>
    <mergeCell ref="D159:E159"/>
    <mergeCell ref="A232:Z232"/>
    <mergeCell ref="P188:T188"/>
    <mergeCell ref="A467:Z467"/>
    <mergeCell ref="A296:Z296"/>
    <mergeCell ref="D288:E288"/>
    <mergeCell ref="P123:V123"/>
    <mergeCell ref="P421:V421"/>
    <mergeCell ref="D136:E136"/>
    <mergeCell ref="D434:E434"/>
    <mergeCell ref="D225:E225"/>
    <mergeCell ref="A399:O400"/>
    <mergeCell ref="D461:E461"/>
    <mergeCell ref="P61:T61"/>
    <mergeCell ref="A444:Z444"/>
    <mergeCell ref="P359:T359"/>
    <mergeCell ref="A273:Z273"/>
    <mergeCell ref="D436:E436"/>
    <mergeCell ref="P376:V376"/>
    <mergeCell ref="P78:V78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V6:W9"/>
    <mergeCell ref="D199:E199"/>
    <mergeCell ref="P234:V234"/>
    <mergeCell ref="P109:T109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P22:T22"/>
    <mergeCell ref="D415:E415"/>
    <mergeCell ref="D194:E194"/>
    <mergeCell ref="P271:V271"/>
    <mergeCell ref="P458:V458"/>
    <mergeCell ref="A388:Z388"/>
    <mergeCell ref="D446:E446"/>
    <mergeCell ref="A277:Z277"/>
    <mergeCell ref="P44:V44"/>
    <mergeCell ref="D368:E368"/>
    <mergeCell ref="P177:T177"/>
    <mergeCell ref="V506:Y506"/>
    <mergeCell ref="A141:Z141"/>
    <mergeCell ref="A144:O145"/>
    <mergeCell ref="A135:Z135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D420:E420"/>
    <mergeCell ref="Z17:Z18"/>
    <mergeCell ref="AB17:AB18"/>
    <mergeCell ref="P475:T475"/>
    <mergeCell ref="D481:E481"/>
    <mergeCell ref="A294:O295"/>
    <mergeCell ref="P335:T335"/>
    <mergeCell ref="P269:T269"/>
    <mergeCell ref="W507:W508"/>
    <mergeCell ref="P207:T207"/>
    <mergeCell ref="P299:T299"/>
    <mergeCell ref="P150:V150"/>
    <mergeCell ref="P326:V326"/>
    <mergeCell ref="A40:Z40"/>
    <mergeCell ref="P457:V457"/>
    <mergeCell ref="P393:T393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A38:Z38"/>
    <mergeCell ref="H17:H18"/>
    <mergeCell ref="D198:E198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P26:T26"/>
    <mergeCell ref="P324:T324"/>
    <mergeCell ref="A270:O271"/>
    <mergeCell ref="A92:Z92"/>
    <mergeCell ref="P338:V338"/>
    <mergeCell ref="P71:V71"/>
    <mergeCell ref="P313:V313"/>
    <mergeCell ref="P58:V58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D298:E298"/>
    <mergeCell ref="A158:Z158"/>
    <mergeCell ref="P404:V404"/>
    <mergeCell ref="A457:O458"/>
    <mergeCell ref="P105:V105"/>
    <mergeCell ref="A489:Z489"/>
    <mergeCell ref="D74:E74"/>
    <mergeCell ref="D188:E188"/>
    <mergeCell ref="D68:E68"/>
    <mergeCell ref="P224:T22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88:T88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A406:Z406"/>
    <mergeCell ref="P385:V385"/>
    <mergeCell ref="P216:T216"/>
    <mergeCell ref="D137:E137"/>
    <mergeCell ref="P360:V360"/>
    <mergeCell ref="A217:O218"/>
    <mergeCell ref="P151:V151"/>
    <mergeCell ref="P87:T87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D27:E27"/>
    <mergeCell ref="A338:O339"/>
    <mergeCell ref="P208:T208"/>
    <mergeCell ref="D396:E396"/>
    <mergeCell ref="A138:O139"/>
    <mergeCell ref="D456:E456"/>
    <mergeCell ref="P15:T1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A133:O134"/>
    <mergeCell ref="D391:E391"/>
    <mergeCell ref="P43:T43"/>
    <mergeCell ref="D328:E328"/>
    <mergeCell ref="P65:V65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6:C6"/>
    <mergeCell ref="D309:E309"/>
    <mergeCell ref="P167:T167"/>
    <mergeCell ref="P142:T142"/>
    <mergeCell ref="D148:E148"/>
    <mergeCell ref="D88:E88"/>
    <mergeCell ref="D26:E26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Q12:R12"/>
    <mergeCell ref="D261:E261"/>
    <mergeCell ref="P133:V133"/>
    <mergeCell ref="D390:E390"/>
    <mergeCell ref="P53:T53"/>
    <mergeCell ref="D167:E167"/>
    <mergeCell ref="P289:T28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A312:O313"/>
    <mergeCell ref="A265:Z265"/>
    <mergeCell ref="P52:T52"/>
    <mergeCell ref="P201:V201"/>
    <mergeCell ref="D160:E160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P194:T194"/>
    <mergeCell ref="P250:T250"/>
    <mergeCell ref="D31:E31"/>
    <mergeCell ref="A416:O417"/>
    <mergeCell ref="D329:E329"/>
    <mergeCell ref="D229:E229"/>
    <mergeCell ref="D77:E77"/>
    <mergeCell ref="A46:Z46"/>
    <mergeCell ref="P337:T337"/>
    <mergeCell ref="D209:E209"/>
    <mergeCell ref="A282:Z282"/>
    <mergeCell ref="P166:T166"/>
    <mergeCell ref="D147:E147"/>
    <mergeCell ref="D445:E445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190:V190"/>
    <mergeCell ref="P131:T131"/>
    <mergeCell ref="P187:T187"/>
    <mergeCell ref="D108:E108"/>
    <mergeCell ref="A111:O112"/>
    <mergeCell ref="D369:E369"/>
    <mergeCell ref="A304:O305"/>
    <mergeCell ref="A387:Z387"/>
    <mergeCell ref="A287:Z287"/>
    <mergeCell ref="A281:Z281"/>
    <mergeCell ref="P399:V399"/>
    <mergeCell ref="D316:E316"/>
    <mergeCell ref="Y507:Y508"/>
    <mergeCell ref="D210:E210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D67:E67"/>
    <mergeCell ref="A140:Z140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P487:V487"/>
    <mergeCell ref="P95:T95"/>
    <mergeCell ref="A212:O213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A472:O473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P156:V156"/>
    <mergeCell ref="A152:Z152"/>
    <mergeCell ref="A450:Z450"/>
    <mergeCell ref="P394:T394"/>
    <mergeCell ref="A380:O381"/>
    <mergeCell ref="D315:E315"/>
    <mergeCell ref="A184:O185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D431:E431"/>
    <mergeCell ref="P468:T468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445:T445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P244:T244"/>
    <mergeCell ref="P73:T73"/>
    <mergeCell ref="D187:E187"/>
    <mergeCell ref="P437:T437"/>
    <mergeCell ref="P315:T315"/>
    <mergeCell ref="P302:T302"/>
    <mergeCell ref="A352:Z352"/>
    <mergeCell ref="A34:Z34"/>
    <mergeCell ref="AB507:AB508"/>
    <mergeCell ref="R507:R508"/>
    <mergeCell ref="T507:T508"/>
    <mergeCell ref="D486:E486"/>
    <mergeCell ref="P455:T455"/>
    <mergeCell ref="D195:E195"/>
    <mergeCell ref="P379:T379"/>
    <mergeCell ref="P56:T56"/>
    <mergeCell ref="D482:E482"/>
    <mergeCell ref="P503:V503"/>
    <mergeCell ref="A386:Z386"/>
    <mergeCell ref="D378:E378"/>
    <mergeCell ref="P472:V472"/>
    <mergeCell ref="P118:V118"/>
    <mergeCell ref="P416:V416"/>
    <mergeCell ref="P45:V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2025-10-07T08:07:53Z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