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8FBF3A-499C-4B37-A6A0-3C4C3FB171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AB509" i="1" s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Y493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BP431" i="1" s="1"/>
  <c r="P431" i="1"/>
  <c r="X427" i="1"/>
  <c r="X426" i="1"/>
  <c r="BO425" i="1"/>
  <c r="BM425" i="1"/>
  <c r="Y425" i="1"/>
  <c r="Y509" i="1" s="1"/>
  <c r="P425" i="1"/>
  <c r="X422" i="1"/>
  <c r="X421" i="1"/>
  <c r="BO420" i="1"/>
  <c r="BM420" i="1"/>
  <c r="Y420" i="1"/>
  <c r="X509" i="1" s="1"/>
  <c r="P420" i="1"/>
  <c r="X417" i="1"/>
  <c r="X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90" i="1" s="1"/>
  <c r="P187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Y122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7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22" i="1" l="1"/>
  <c r="Z23" i="1" s="1"/>
  <c r="BN22" i="1"/>
  <c r="BP22" i="1"/>
  <c r="Z26" i="1"/>
  <c r="BN26" i="1"/>
  <c r="Z289" i="1"/>
  <c r="BN289" i="1"/>
  <c r="Z63" i="1"/>
  <c r="BN63" i="1"/>
  <c r="Z116" i="1"/>
  <c r="BN116" i="1"/>
  <c r="Z131" i="1"/>
  <c r="BN131" i="1"/>
  <c r="Z155" i="1"/>
  <c r="Z156" i="1" s="1"/>
  <c r="BN155" i="1"/>
  <c r="BP155" i="1"/>
  <c r="Z159" i="1"/>
  <c r="BN159" i="1"/>
  <c r="Z209" i="1"/>
  <c r="BN209" i="1"/>
  <c r="Z309" i="1"/>
  <c r="BN309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4" i="1"/>
  <c r="BN434" i="1"/>
  <c r="Z53" i="1"/>
  <c r="BN53" i="1"/>
  <c r="Z75" i="1"/>
  <c r="BN75" i="1"/>
  <c r="Z104" i="1"/>
  <c r="BN104" i="1"/>
  <c r="Z167" i="1"/>
  <c r="BN167" i="1"/>
  <c r="Z199" i="1"/>
  <c r="BN199" i="1"/>
  <c r="Z251" i="1"/>
  <c r="BN251" i="1"/>
  <c r="Z299" i="1"/>
  <c r="BN299" i="1"/>
  <c r="Z323" i="1"/>
  <c r="BN323" i="1"/>
  <c r="Z398" i="1"/>
  <c r="BN398" i="1"/>
  <c r="Z446" i="1"/>
  <c r="BN446" i="1"/>
  <c r="Y144" i="1"/>
  <c r="BP142" i="1"/>
  <c r="BN142" i="1"/>
  <c r="Z142" i="1"/>
  <c r="BP163" i="1"/>
  <c r="BN163" i="1"/>
  <c r="Z163" i="1"/>
  <c r="BP194" i="1"/>
  <c r="BN194" i="1"/>
  <c r="Z194" i="1"/>
  <c r="BP215" i="1"/>
  <c r="BN215" i="1"/>
  <c r="Z215" i="1"/>
  <c r="BP228" i="1"/>
  <c r="BN228" i="1"/>
  <c r="Z228" i="1"/>
  <c r="BP242" i="1"/>
  <c r="BN242" i="1"/>
  <c r="Z242" i="1"/>
  <c r="BP293" i="1"/>
  <c r="BN293" i="1"/>
  <c r="Z293" i="1"/>
  <c r="BP315" i="1"/>
  <c r="BN315" i="1"/>
  <c r="Z315" i="1"/>
  <c r="BP354" i="1"/>
  <c r="BN354" i="1"/>
  <c r="Z354" i="1"/>
  <c r="BP394" i="1"/>
  <c r="BN394" i="1"/>
  <c r="Z394" i="1"/>
  <c r="BP438" i="1"/>
  <c r="BN438" i="1"/>
  <c r="Z438" i="1"/>
  <c r="BP470" i="1"/>
  <c r="BN470" i="1"/>
  <c r="Z470" i="1"/>
  <c r="Z30" i="1"/>
  <c r="BN30" i="1"/>
  <c r="Z57" i="1"/>
  <c r="BN57" i="1"/>
  <c r="Z69" i="1"/>
  <c r="BN69" i="1"/>
  <c r="Y79" i="1"/>
  <c r="Z81" i="1"/>
  <c r="BN81" i="1"/>
  <c r="E509" i="1"/>
  <c r="Z95" i="1"/>
  <c r="BN95" i="1"/>
  <c r="F509" i="1"/>
  <c r="Z110" i="1"/>
  <c r="BN110" i="1"/>
  <c r="BP143" i="1"/>
  <c r="BN143" i="1"/>
  <c r="Z143" i="1"/>
  <c r="BP147" i="1"/>
  <c r="BN147" i="1"/>
  <c r="Z147" i="1"/>
  <c r="BP173" i="1"/>
  <c r="BN173" i="1"/>
  <c r="Z173" i="1"/>
  <c r="Y212" i="1"/>
  <c r="BP205" i="1"/>
  <c r="BN205" i="1"/>
  <c r="Z205" i="1"/>
  <c r="BP227" i="1"/>
  <c r="BN227" i="1"/>
  <c r="Z227" i="1"/>
  <c r="Y239" i="1"/>
  <c r="Y238" i="1"/>
  <c r="BP237" i="1"/>
  <c r="BN237" i="1"/>
  <c r="Z237" i="1"/>
  <c r="Z238" i="1" s="1"/>
  <c r="BP241" i="1"/>
  <c r="BN241" i="1"/>
  <c r="Z241" i="1"/>
  <c r="BP267" i="1"/>
  <c r="BN267" i="1"/>
  <c r="Z267" i="1"/>
  <c r="BP303" i="1"/>
  <c r="BN303" i="1"/>
  <c r="Z303" i="1"/>
  <c r="BP336" i="1"/>
  <c r="BN336" i="1"/>
  <c r="Z336" i="1"/>
  <c r="BP370" i="1"/>
  <c r="BN370" i="1"/>
  <c r="Z370" i="1"/>
  <c r="BP413" i="1"/>
  <c r="BN413" i="1"/>
  <c r="Z413" i="1"/>
  <c r="BP454" i="1"/>
  <c r="BN454" i="1"/>
  <c r="Z454" i="1"/>
  <c r="BP477" i="1"/>
  <c r="BN477" i="1"/>
  <c r="Z477" i="1"/>
  <c r="G509" i="1"/>
  <c r="Y218" i="1"/>
  <c r="K509" i="1"/>
  <c r="Y318" i="1"/>
  <c r="BP269" i="1"/>
  <c r="BN269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Y404" i="1"/>
  <c r="BP402" i="1"/>
  <c r="BN402" i="1"/>
  <c r="Z402" i="1"/>
  <c r="BP436" i="1"/>
  <c r="BN436" i="1"/>
  <c r="Z436" i="1"/>
  <c r="BP452" i="1"/>
  <c r="BN452" i="1"/>
  <c r="Z452" i="1"/>
  <c r="BP462" i="1"/>
  <c r="BN462" i="1"/>
  <c r="Z462" i="1"/>
  <c r="BP468" i="1"/>
  <c r="BN468" i="1"/>
  <c r="Z468" i="1"/>
  <c r="X499" i="1"/>
  <c r="Y32" i="1"/>
  <c r="Z28" i="1"/>
  <c r="BN28" i="1"/>
  <c r="Z42" i="1"/>
  <c r="BN42" i="1"/>
  <c r="D509" i="1"/>
  <c r="Z55" i="1"/>
  <c r="BN55" i="1"/>
  <c r="Z61" i="1"/>
  <c r="BN61" i="1"/>
  <c r="BP61" i="1"/>
  <c r="Z67" i="1"/>
  <c r="BN67" i="1"/>
  <c r="BP67" i="1"/>
  <c r="Z73" i="1"/>
  <c r="BN73" i="1"/>
  <c r="BP73" i="1"/>
  <c r="Z77" i="1"/>
  <c r="BN77" i="1"/>
  <c r="Y83" i="1"/>
  <c r="Z88" i="1"/>
  <c r="BN88" i="1"/>
  <c r="Z93" i="1"/>
  <c r="BN93" i="1"/>
  <c r="BP93" i="1"/>
  <c r="Z102" i="1"/>
  <c r="BN102" i="1"/>
  <c r="Z108" i="1"/>
  <c r="BN108" i="1"/>
  <c r="BP108" i="1"/>
  <c r="Z114" i="1"/>
  <c r="BN114" i="1"/>
  <c r="BP114" i="1"/>
  <c r="Z127" i="1"/>
  <c r="BN127" i="1"/>
  <c r="Y133" i="1"/>
  <c r="Z137" i="1"/>
  <c r="BN137" i="1"/>
  <c r="Y151" i="1"/>
  <c r="Z149" i="1"/>
  <c r="BN149" i="1"/>
  <c r="Y169" i="1"/>
  <c r="Z161" i="1"/>
  <c r="BN161" i="1"/>
  <c r="Z165" i="1"/>
  <c r="BN165" i="1"/>
  <c r="Z171" i="1"/>
  <c r="BN171" i="1"/>
  <c r="BP171" i="1"/>
  <c r="Z177" i="1"/>
  <c r="Z178" i="1" s="1"/>
  <c r="BN177" i="1"/>
  <c r="BP177" i="1"/>
  <c r="Y178" i="1"/>
  <c r="Z182" i="1"/>
  <c r="BN182" i="1"/>
  <c r="Z192" i="1"/>
  <c r="BN192" i="1"/>
  <c r="Z196" i="1"/>
  <c r="BN196" i="1"/>
  <c r="Z197" i="1"/>
  <c r="BN197" i="1"/>
  <c r="Z203" i="1"/>
  <c r="BN203" i="1"/>
  <c r="BP203" i="1"/>
  <c r="Z207" i="1"/>
  <c r="BN207" i="1"/>
  <c r="Z211" i="1"/>
  <c r="BN211" i="1"/>
  <c r="Y217" i="1"/>
  <c r="Z222" i="1"/>
  <c r="BN222" i="1"/>
  <c r="Z225" i="1"/>
  <c r="BN225" i="1"/>
  <c r="Y247" i="1"/>
  <c r="Z244" i="1"/>
  <c r="BN244" i="1"/>
  <c r="L509" i="1"/>
  <c r="Z253" i="1"/>
  <c r="BN253" i="1"/>
  <c r="M509" i="1"/>
  <c r="Z261" i="1"/>
  <c r="BN261" i="1"/>
  <c r="Z262" i="1"/>
  <c r="BN262" i="1"/>
  <c r="Z269" i="1"/>
  <c r="Y305" i="1"/>
  <c r="BP297" i="1"/>
  <c r="BN297" i="1"/>
  <c r="Z297" i="1"/>
  <c r="BP307" i="1"/>
  <c r="BN307" i="1"/>
  <c r="Z307" i="1"/>
  <c r="BP317" i="1"/>
  <c r="BN317" i="1"/>
  <c r="Z317" i="1"/>
  <c r="T509" i="1"/>
  <c r="BP344" i="1"/>
  <c r="BN344" i="1"/>
  <c r="Z344" i="1"/>
  <c r="Y360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40" i="1"/>
  <c r="BN440" i="1"/>
  <c r="Z440" i="1"/>
  <c r="BP456" i="1"/>
  <c r="BN456" i="1"/>
  <c r="Z456" i="1"/>
  <c r="Y483" i="1"/>
  <c r="BP481" i="1"/>
  <c r="BN481" i="1"/>
  <c r="Z481" i="1"/>
  <c r="Y294" i="1"/>
  <c r="V509" i="1"/>
  <c r="W509" i="1"/>
  <c r="Y417" i="1"/>
  <c r="Y464" i="1"/>
  <c r="Y463" i="1"/>
  <c r="F9" i="1"/>
  <c r="J9" i="1"/>
  <c r="F10" i="1"/>
  <c r="Y33" i="1"/>
  <c r="Y37" i="1"/>
  <c r="Y45" i="1"/>
  <c r="Y49" i="1"/>
  <c r="Y58" i="1"/>
  <c r="Y64" i="1"/>
  <c r="Y70" i="1"/>
  <c r="Y78" i="1"/>
  <c r="Y84" i="1"/>
  <c r="Y91" i="1"/>
  <c r="Y98" i="1"/>
  <c r="Y105" i="1"/>
  <c r="Y111" i="1"/>
  <c r="Y119" i="1"/>
  <c r="Y123" i="1"/>
  <c r="Y128" i="1"/>
  <c r="Y134" i="1"/>
  <c r="Y138" i="1"/>
  <c r="Y150" i="1"/>
  <c r="Y168" i="1"/>
  <c r="Y174" i="1"/>
  <c r="Y185" i="1"/>
  <c r="Y189" i="1"/>
  <c r="BP198" i="1"/>
  <c r="BN198" i="1"/>
  <c r="Z198" i="1"/>
  <c r="H9" i="1"/>
  <c r="B509" i="1"/>
  <c r="X500" i="1"/>
  <c r="X501" i="1"/>
  <c r="X503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Z74" i="1"/>
  <c r="BN74" i="1"/>
  <c r="Z76" i="1"/>
  <c r="BN76" i="1"/>
  <c r="Z82" i="1"/>
  <c r="Z83" i="1" s="1"/>
  <c r="BN82" i="1"/>
  <c r="Z87" i="1"/>
  <c r="BN87" i="1"/>
  <c r="BP87" i="1"/>
  <c r="Z89" i="1"/>
  <c r="BN89" i="1"/>
  <c r="Y90" i="1"/>
  <c r="Z94" i="1"/>
  <c r="BN94" i="1"/>
  <c r="Z96" i="1"/>
  <c r="BN96" i="1"/>
  <c r="Z101" i="1"/>
  <c r="BN101" i="1"/>
  <c r="BP101" i="1"/>
  <c r="Z103" i="1"/>
  <c r="BN103" i="1"/>
  <c r="Y106" i="1"/>
  <c r="Z109" i="1"/>
  <c r="Z111" i="1" s="1"/>
  <c r="BN109" i="1"/>
  <c r="Z115" i="1"/>
  <c r="BN115" i="1"/>
  <c r="Z117" i="1"/>
  <c r="BN117" i="1"/>
  <c r="Z121" i="1"/>
  <c r="Z122" i="1" s="1"/>
  <c r="BN121" i="1"/>
  <c r="BP121" i="1"/>
  <c r="Z126" i="1"/>
  <c r="BN126" i="1"/>
  <c r="BP126" i="1"/>
  <c r="Y129" i="1"/>
  <c r="Z132" i="1"/>
  <c r="BN132" i="1"/>
  <c r="Z136" i="1"/>
  <c r="Z138" i="1" s="1"/>
  <c r="BN136" i="1"/>
  <c r="BP136" i="1"/>
  <c r="H509" i="1"/>
  <c r="Y145" i="1"/>
  <c r="Z148" i="1"/>
  <c r="Z150" i="1" s="1"/>
  <c r="BN148" i="1"/>
  <c r="I509" i="1"/>
  <c r="Y157" i="1"/>
  <c r="Z160" i="1"/>
  <c r="BN160" i="1"/>
  <c r="Z162" i="1"/>
  <c r="BN162" i="1"/>
  <c r="Z164" i="1"/>
  <c r="BN164" i="1"/>
  <c r="Z166" i="1"/>
  <c r="BN166" i="1"/>
  <c r="Z172" i="1"/>
  <c r="BN172" i="1"/>
  <c r="J509" i="1"/>
  <c r="Z183" i="1"/>
  <c r="BN183" i="1"/>
  <c r="Y184" i="1"/>
  <c r="Z187" i="1"/>
  <c r="Z189" i="1" s="1"/>
  <c r="BN187" i="1"/>
  <c r="BP187" i="1"/>
  <c r="Y201" i="1"/>
  <c r="Z193" i="1"/>
  <c r="BN193" i="1"/>
  <c r="Z195" i="1"/>
  <c r="BN195" i="1"/>
  <c r="Y200" i="1"/>
  <c r="BP204" i="1"/>
  <c r="BN204" i="1"/>
  <c r="Z204" i="1"/>
  <c r="Z206" i="1"/>
  <c r="BN206" i="1"/>
  <c r="Z208" i="1"/>
  <c r="BN208" i="1"/>
  <c r="Z210" i="1"/>
  <c r="BN210" i="1"/>
  <c r="Y213" i="1"/>
  <c r="Z216" i="1"/>
  <c r="Z217" i="1" s="1"/>
  <c r="BN216" i="1"/>
  <c r="BP216" i="1"/>
  <c r="Z221" i="1"/>
  <c r="BN221" i="1"/>
  <c r="BP221" i="1"/>
  <c r="Z223" i="1"/>
  <c r="BN223" i="1"/>
  <c r="Z224" i="1"/>
  <c r="BN224" i="1"/>
  <c r="Z226" i="1"/>
  <c r="BN226" i="1"/>
  <c r="Z229" i="1"/>
  <c r="BN229" i="1"/>
  <c r="Y230" i="1"/>
  <c r="Z233" i="1"/>
  <c r="Z234" i="1" s="1"/>
  <c r="BN233" i="1"/>
  <c r="BP233" i="1"/>
  <c r="Y234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09" i="1"/>
  <c r="Y270" i="1"/>
  <c r="Z268" i="1"/>
  <c r="Z270" i="1" s="1"/>
  <c r="BN268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Y231" i="1"/>
  <c r="Y256" i="1"/>
  <c r="Y263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Y351" i="1"/>
  <c r="Y355" i="1"/>
  <c r="Y361" i="1"/>
  <c r="Y371" i="1"/>
  <c r="Y381" i="1"/>
  <c r="Y385" i="1"/>
  <c r="Y399" i="1"/>
  <c r="Y405" i="1"/>
  <c r="Y410" i="1"/>
  <c r="Y416" i="1"/>
  <c r="BP439" i="1"/>
  <c r="BN439" i="1"/>
  <c r="Z439" i="1"/>
  <c r="BP447" i="1"/>
  <c r="BN447" i="1"/>
  <c r="Z447" i="1"/>
  <c r="Y449" i="1"/>
  <c r="Y458" i="1"/>
  <c r="BP451" i="1"/>
  <c r="BN451" i="1"/>
  <c r="Z451" i="1"/>
  <c r="BP455" i="1"/>
  <c r="BN455" i="1"/>
  <c r="Z455" i="1"/>
  <c r="BP469" i="1"/>
  <c r="BN469" i="1"/>
  <c r="Z469" i="1"/>
  <c r="AA509" i="1"/>
  <c r="BP476" i="1"/>
  <c r="BN476" i="1"/>
  <c r="Z476" i="1"/>
  <c r="Z337" i="1"/>
  <c r="BN337" i="1"/>
  <c r="Z343" i="1"/>
  <c r="BN343" i="1"/>
  <c r="BP343" i="1"/>
  <c r="Z345" i="1"/>
  <c r="BN345" i="1"/>
  <c r="Z347" i="1"/>
  <c r="BN347" i="1"/>
  <c r="Z349" i="1"/>
  <c r="BN349" i="1"/>
  <c r="Y350" i="1"/>
  <c r="Z353" i="1"/>
  <c r="BN353" i="1"/>
  <c r="BP353" i="1"/>
  <c r="Z359" i="1"/>
  <c r="Z360" i="1" s="1"/>
  <c r="BN359" i="1"/>
  <c r="U509" i="1"/>
  <c r="Z369" i="1"/>
  <c r="BN369" i="1"/>
  <c r="Y372" i="1"/>
  <c r="Z379" i="1"/>
  <c r="Z380" i="1" s="1"/>
  <c r="BN379" i="1"/>
  <c r="Z383" i="1"/>
  <c r="Z384" i="1" s="1"/>
  <c r="BN383" i="1"/>
  <c r="BP383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BN403" i="1"/>
  <c r="Z408" i="1"/>
  <c r="Z409" i="1" s="1"/>
  <c r="BN408" i="1"/>
  <c r="BP408" i="1"/>
  <c r="Y409" i="1"/>
  <c r="Z412" i="1"/>
  <c r="BN412" i="1"/>
  <c r="BP412" i="1"/>
  <c r="Z414" i="1"/>
  <c r="BN414" i="1"/>
  <c r="Y422" i="1"/>
  <c r="Y427" i="1"/>
  <c r="Z509" i="1"/>
  <c r="Y442" i="1"/>
  <c r="Z432" i="1"/>
  <c r="BN432" i="1"/>
  <c r="Z433" i="1"/>
  <c r="BN433" i="1"/>
  <c r="Z435" i="1"/>
  <c r="BN435" i="1"/>
  <c r="BP437" i="1"/>
  <c r="BN437" i="1"/>
  <c r="Z437" i="1"/>
  <c r="BP441" i="1"/>
  <c r="BN441" i="1"/>
  <c r="Z441" i="1"/>
  <c r="Y443" i="1"/>
  <c r="Y448" i="1"/>
  <c r="BP445" i="1"/>
  <c r="BN445" i="1"/>
  <c r="Z445" i="1"/>
  <c r="BP453" i="1"/>
  <c r="BN453" i="1"/>
  <c r="Z453" i="1"/>
  <c r="Y457" i="1"/>
  <c r="BP461" i="1"/>
  <c r="BN461" i="1"/>
  <c r="Z461" i="1"/>
  <c r="Y472" i="1"/>
  <c r="BP471" i="1"/>
  <c r="BN471" i="1"/>
  <c r="Z471" i="1"/>
  <c r="Y473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2" i="1"/>
  <c r="Y498" i="1"/>
  <c r="Z490" i="1"/>
  <c r="Z492" i="1" s="1"/>
  <c r="BN490" i="1"/>
  <c r="BP490" i="1"/>
  <c r="Z496" i="1"/>
  <c r="Z497" i="1" s="1"/>
  <c r="BN496" i="1"/>
  <c r="BP496" i="1"/>
  <c r="Y497" i="1"/>
  <c r="Z133" i="1" l="1"/>
  <c r="Z144" i="1"/>
  <c r="Z463" i="1"/>
  <c r="Z371" i="1"/>
  <c r="Z355" i="1"/>
  <c r="Z263" i="1"/>
  <c r="Z255" i="1"/>
  <c r="Z212" i="1"/>
  <c r="Z184" i="1"/>
  <c r="Z128" i="1"/>
  <c r="Z442" i="1"/>
  <c r="Z472" i="1"/>
  <c r="Y500" i="1"/>
  <c r="Z478" i="1"/>
  <c r="Z416" i="1"/>
  <c r="Z404" i="1"/>
  <c r="Z399" i="1"/>
  <c r="Z350" i="1"/>
  <c r="Z312" i="1"/>
  <c r="Z331" i="1"/>
  <c r="Z304" i="1"/>
  <c r="Z246" i="1"/>
  <c r="Z200" i="1"/>
  <c r="Z174" i="1"/>
  <c r="Z168" i="1"/>
  <c r="Z118" i="1"/>
  <c r="Z105" i="1"/>
  <c r="Z97" i="1"/>
  <c r="Z90" i="1"/>
  <c r="Z78" i="1"/>
  <c r="Z64" i="1"/>
  <c r="Z58" i="1"/>
  <c r="Y503" i="1"/>
  <c r="Y501" i="1"/>
  <c r="Z32" i="1"/>
  <c r="Z448" i="1"/>
  <c r="Z457" i="1"/>
  <c r="Z338" i="1"/>
  <c r="Z294" i="1"/>
  <c r="Z230" i="1"/>
  <c r="Z44" i="1"/>
  <c r="Y499" i="1"/>
  <c r="Z325" i="1"/>
  <c r="X502" i="1"/>
  <c r="Y502" i="1" l="1"/>
  <c r="Z504" i="1"/>
</calcChain>
</file>

<file path=xl/sharedStrings.xml><?xml version="1.0" encoding="utf-8"?>
<sst xmlns="http://schemas.openxmlformats.org/spreadsheetml/2006/main" count="2189" uniqueCount="794">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</sst>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7" t="s">
        <v>0</v>
      </c>
      <c r="E1" s="574"/>
      <c r="F1" s="574"/>
      <c r="G1" s="12" t="s">
        <v>1</v>
      </c>
      <c r="H1" s="617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4" t="s">
        <v>8</v>
      </c>
      <c r="B5" s="587"/>
      <c r="C5" s="588"/>
      <c r="D5" s="624"/>
      <c r="E5" s="625"/>
      <c r="F5" s="829" t="s">
        <v>9</v>
      </c>
      <c r="G5" s="588"/>
      <c r="H5" s="624" t="s">
        <v>793</v>
      </c>
      <c r="I5" s="774"/>
      <c r="J5" s="774"/>
      <c r="K5" s="774"/>
      <c r="L5" s="774"/>
      <c r="M5" s="625"/>
      <c r="N5" s="58"/>
      <c r="P5" s="24" t="s">
        <v>10</v>
      </c>
      <c r="Q5" s="848">
        <v>45939</v>
      </c>
      <c r="R5" s="658"/>
      <c r="T5" s="711" t="s">
        <v>11</v>
      </c>
      <c r="U5" s="660"/>
      <c r="V5" s="713" t="s">
        <v>12</v>
      </c>
      <c r="W5" s="658"/>
      <c r="AB5" s="51"/>
      <c r="AC5" s="51"/>
      <c r="AD5" s="51"/>
      <c r="AE5" s="51"/>
    </row>
    <row r="6" spans="1:32" s="539" customFormat="1" ht="24" customHeight="1" x14ac:dyDescent="0.2">
      <c r="A6" s="664" t="s">
        <v>13</v>
      </c>
      <c r="B6" s="587"/>
      <c r="C6" s="588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58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61"/>
      <c r="T6" s="705" t="s">
        <v>16</v>
      </c>
      <c r="U6" s="660"/>
      <c r="V6" s="795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58"/>
      <c r="U7" s="660"/>
      <c r="V7" s="796"/>
      <c r="W7" s="797"/>
      <c r="AB7" s="51"/>
      <c r="AC7" s="51"/>
      <c r="AD7" s="51"/>
      <c r="AE7" s="51"/>
    </row>
    <row r="8" spans="1:32" s="539" customFormat="1" ht="25.5" customHeight="1" x14ac:dyDescent="0.2">
      <c r="A8" s="863" t="s">
        <v>18</v>
      </c>
      <c r="B8" s="552"/>
      <c r="C8" s="553"/>
      <c r="D8" s="597"/>
      <c r="E8" s="598"/>
      <c r="F8" s="598"/>
      <c r="G8" s="598"/>
      <c r="H8" s="598"/>
      <c r="I8" s="598"/>
      <c r="J8" s="598"/>
      <c r="K8" s="598"/>
      <c r="L8" s="598"/>
      <c r="M8" s="599"/>
      <c r="N8" s="61"/>
      <c r="P8" s="24" t="s">
        <v>19</v>
      </c>
      <c r="Q8" s="672">
        <v>0.375</v>
      </c>
      <c r="R8" s="623"/>
      <c r="T8" s="558"/>
      <c r="U8" s="660"/>
      <c r="V8" s="796"/>
      <c r="W8" s="797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81"/>
      <c r="E9" s="550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549" t="str">
        <f>IF(AND($A$9="Тип доверенности/получателя при получении в адресе перегруза:",$D$9="Разовая доверенность"),"Введите ФИО","")</f>
        <v/>
      </c>
      <c r="I9" s="550"/>
      <c r="J9" s="5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0"/>
      <c r="L9" s="550"/>
      <c r="M9" s="550"/>
      <c r="N9" s="537"/>
      <c r="P9" s="26" t="s">
        <v>20</v>
      </c>
      <c r="Q9" s="654"/>
      <c r="R9" s="655"/>
      <c r="T9" s="558"/>
      <c r="U9" s="66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81"/>
      <c r="E10" s="550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755" t="str">
        <f>IFERROR(VLOOKUP($D$10,Proxy,2,FALSE),"")</f>
        <v/>
      </c>
      <c r="I10" s="558"/>
      <c r="J10" s="558"/>
      <c r="K10" s="558"/>
      <c r="L10" s="558"/>
      <c r="M10" s="558"/>
      <c r="N10" s="538"/>
      <c r="P10" s="26" t="s">
        <v>21</v>
      </c>
      <c r="Q10" s="706"/>
      <c r="R10" s="707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7"/>
      <c r="R11" s="658"/>
      <c r="U11" s="24" t="s">
        <v>26</v>
      </c>
      <c r="V11" s="789" t="s">
        <v>27</v>
      </c>
      <c r="W11" s="655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5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72"/>
      <c r="R12" s="623"/>
      <c r="S12" s="23"/>
      <c r="U12" s="24"/>
      <c r="V12" s="574"/>
      <c r="W12" s="558"/>
      <c r="AB12" s="51"/>
      <c r="AC12" s="51"/>
      <c r="AD12" s="51"/>
      <c r="AE12" s="51"/>
    </row>
    <row r="13" spans="1:32" s="539" customFormat="1" ht="23.25" customHeight="1" x14ac:dyDescent="0.2">
      <c r="A13" s="715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789"/>
      <c r="R13" s="6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5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5"/>
      <c r="Q16" s="685"/>
      <c r="R16" s="685"/>
      <c r="S16" s="685"/>
      <c r="T16" s="68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77" t="s">
        <v>37</v>
      </c>
      <c r="D17" s="569" t="s">
        <v>38</v>
      </c>
      <c r="E17" s="641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0"/>
      <c r="R17" s="640"/>
      <c r="S17" s="640"/>
      <c r="T17" s="641"/>
      <c r="U17" s="870" t="s">
        <v>50</v>
      </c>
      <c r="V17" s="588"/>
      <c r="W17" s="569" t="s">
        <v>51</v>
      </c>
      <c r="X17" s="569" t="s">
        <v>52</v>
      </c>
      <c r="Y17" s="868" t="s">
        <v>53</v>
      </c>
      <c r="Z17" s="760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4"/>
      <c r="AF17" s="825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42"/>
      <c r="E18" s="644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70"/>
      <c r="X18" s="570"/>
      <c r="Y18" s="869"/>
      <c r="Z18" s="761"/>
      <c r="AA18" s="754"/>
      <c r="AB18" s="754"/>
      <c r="AC18" s="754"/>
      <c r="AD18" s="826"/>
      <c r="AE18" s="827"/>
      <c r="AF18" s="828"/>
      <c r="AG18" s="66"/>
      <c r="BD18" s="65"/>
    </row>
    <row r="19" spans="1:68" ht="27.75" hidden="1" customHeight="1" x14ac:dyDescent="0.2">
      <c r="A19" s="609" t="s">
        <v>62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48"/>
      <c r="AB19" s="48"/>
      <c r="AC19" s="48"/>
    </row>
    <row r="20" spans="1:68" ht="16.5" hidden="1" customHeight="1" x14ac:dyDescent="0.25">
      <c r="A20" s="589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0"/>
      <c r="AB20" s="540"/>
      <c r="AC20" s="540"/>
    </row>
    <row r="21" spans="1:68" ht="14.25" hidden="1" customHeight="1" x14ac:dyDescent="0.25">
      <c r="A21" s="55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5"/>
      <c r="R22" s="555"/>
      <c r="S22" s="555"/>
      <c r="T22" s="556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3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64"/>
      <c r="P23" s="551" t="s">
        <v>70</v>
      </c>
      <c r="Q23" s="552"/>
      <c r="R23" s="552"/>
      <c r="S23" s="552"/>
      <c r="T23" s="552"/>
      <c r="U23" s="552"/>
      <c r="V23" s="553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64"/>
      <c r="P24" s="551" t="s">
        <v>70</v>
      </c>
      <c r="Q24" s="552"/>
      <c r="R24" s="552"/>
      <c r="S24" s="552"/>
      <c r="T24" s="552"/>
      <c r="U24" s="552"/>
      <c r="V24" s="553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60">
        <v>4680115887350</v>
      </c>
      <c r="E26" s="561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5"/>
      <c r="R26" s="555"/>
      <c r="S26" s="555"/>
      <c r="T26" s="556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60">
        <v>4680115885912</v>
      </c>
      <c r="E27" s="561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5"/>
      <c r="R27" s="555"/>
      <c r="S27" s="555"/>
      <c r="T27" s="556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60">
        <v>4607091388237</v>
      </c>
      <c r="E28" s="561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5"/>
      <c r="R28" s="555"/>
      <c r="S28" s="555"/>
      <c r="T28" s="556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60">
        <v>4680115886230</v>
      </c>
      <c r="E29" s="561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5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5"/>
      <c r="R29" s="555"/>
      <c r="S29" s="555"/>
      <c r="T29" s="556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60">
        <v>4680115885905</v>
      </c>
      <c r="E30" s="561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5"/>
      <c r="R30" s="555"/>
      <c r="S30" s="555"/>
      <c r="T30" s="556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60">
        <v>4607091388244</v>
      </c>
      <c r="E31" s="561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5"/>
      <c r="R31" s="555"/>
      <c r="S31" s="555"/>
      <c r="T31" s="556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3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64"/>
      <c r="P32" s="551" t="s">
        <v>70</v>
      </c>
      <c r="Q32" s="552"/>
      <c r="R32" s="552"/>
      <c r="S32" s="552"/>
      <c r="T32" s="552"/>
      <c r="U32" s="552"/>
      <c r="V32" s="553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hidden="1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64"/>
      <c r="P33" s="551" t="s">
        <v>70</v>
      </c>
      <c r="Q33" s="552"/>
      <c r="R33" s="552"/>
      <c r="S33" s="552"/>
      <c r="T33" s="552"/>
      <c r="U33" s="552"/>
      <c r="V33" s="553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hidden="1" customHeight="1" x14ac:dyDescent="0.25">
      <c r="A34" s="55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5"/>
      <c r="R35" s="555"/>
      <c r="S35" s="555"/>
      <c r="T35" s="556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3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64"/>
      <c r="P36" s="551" t="s">
        <v>70</v>
      </c>
      <c r="Q36" s="552"/>
      <c r="R36" s="552"/>
      <c r="S36" s="552"/>
      <c r="T36" s="552"/>
      <c r="U36" s="552"/>
      <c r="V36" s="553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hidden="1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64"/>
      <c r="P37" s="551" t="s">
        <v>70</v>
      </c>
      <c r="Q37" s="552"/>
      <c r="R37" s="552"/>
      <c r="S37" s="552"/>
      <c r="T37" s="552"/>
      <c r="U37" s="552"/>
      <c r="V37" s="553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hidden="1" customHeight="1" x14ac:dyDescent="0.2">
      <c r="A38" s="609" t="s">
        <v>100</v>
      </c>
      <c r="B38" s="610"/>
      <c r="C38" s="610"/>
      <c r="D38" s="610"/>
      <c r="E38" s="610"/>
      <c r="F38" s="610"/>
      <c r="G38" s="610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610"/>
      <c r="U38" s="610"/>
      <c r="V38" s="610"/>
      <c r="W38" s="610"/>
      <c r="X38" s="610"/>
      <c r="Y38" s="610"/>
      <c r="Z38" s="610"/>
      <c r="AA38" s="48"/>
      <c r="AB38" s="48"/>
      <c r="AC38" s="48"/>
    </row>
    <row r="39" spans="1:68" ht="16.5" hidden="1" customHeight="1" x14ac:dyDescent="0.25">
      <c r="A39" s="589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0"/>
      <c r="AB39" s="540"/>
      <c r="AC39" s="540"/>
    </row>
    <row r="40" spans="1:68" ht="14.25" hidden="1" customHeight="1" x14ac:dyDescent="0.25">
      <c r="A40" s="55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1"/>
      <c r="AB40" s="541"/>
      <c r="AC40" s="54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5"/>
      <c r="R41" s="555"/>
      <c r="S41" s="555"/>
      <c r="T41" s="556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5"/>
      <c r="R42" s="555"/>
      <c r="S42" s="555"/>
      <c r="T42" s="556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5"/>
      <c r="R43" s="555"/>
      <c r="S43" s="555"/>
      <c r="T43" s="556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3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64"/>
      <c r="P44" s="551" t="s">
        <v>70</v>
      </c>
      <c r="Q44" s="552"/>
      <c r="R44" s="552"/>
      <c r="S44" s="552"/>
      <c r="T44" s="552"/>
      <c r="U44" s="552"/>
      <c r="V44" s="553"/>
      <c r="W44" s="37" t="s">
        <v>71</v>
      </c>
      <c r="X44" s="547">
        <f>IFERROR(X41/H41,"0")+IFERROR(X42/H42,"0")+IFERROR(X43/H43,"0")</f>
        <v>0</v>
      </c>
      <c r="Y44" s="547">
        <f>IFERROR(Y41/H41,"0")+IFERROR(Y42/H42,"0")+IFERROR(Y43/H43,"0")</f>
        <v>0</v>
      </c>
      <c r="Z44" s="547">
        <f>IFERROR(IF(Z41="",0,Z41),"0")+IFERROR(IF(Z42="",0,Z42),"0")+IFERROR(IF(Z43="",0,Z43),"0")</f>
        <v>0</v>
      </c>
      <c r="AA44" s="548"/>
      <c r="AB44" s="548"/>
      <c r="AC44" s="548"/>
    </row>
    <row r="45" spans="1:68" hidden="1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64"/>
      <c r="P45" s="551" t="s">
        <v>70</v>
      </c>
      <c r="Q45" s="552"/>
      <c r="R45" s="552"/>
      <c r="S45" s="552"/>
      <c r="T45" s="552"/>
      <c r="U45" s="552"/>
      <c r="V45" s="553"/>
      <c r="W45" s="37" t="s">
        <v>68</v>
      </c>
      <c r="X45" s="547">
        <f>IFERROR(SUM(X41:X43),"0")</f>
        <v>0</v>
      </c>
      <c r="Y45" s="547">
        <f>IFERROR(SUM(Y41:Y43),"0")</f>
        <v>0</v>
      </c>
      <c r="Z45" s="37"/>
      <c r="AA45" s="548"/>
      <c r="AB45" s="548"/>
      <c r="AC45" s="548"/>
    </row>
    <row r="46" spans="1:68" ht="14.25" hidden="1" customHeight="1" x14ac:dyDescent="0.25">
      <c r="A46" s="55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5"/>
      <c r="R47" s="555"/>
      <c r="S47" s="555"/>
      <c r="T47" s="556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3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64"/>
      <c r="P48" s="551" t="s">
        <v>70</v>
      </c>
      <c r="Q48" s="552"/>
      <c r="R48" s="552"/>
      <c r="S48" s="552"/>
      <c r="T48" s="552"/>
      <c r="U48" s="552"/>
      <c r="V48" s="553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hidden="1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64"/>
      <c r="P49" s="551" t="s">
        <v>70</v>
      </c>
      <c r="Q49" s="552"/>
      <c r="R49" s="552"/>
      <c r="S49" s="552"/>
      <c r="T49" s="552"/>
      <c r="U49" s="552"/>
      <c r="V49" s="553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hidden="1" customHeight="1" x14ac:dyDescent="0.25">
      <c r="A50" s="589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0"/>
      <c r="AB50" s="540"/>
      <c r="AC50" s="540"/>
    </row>
    <row r="51" spans="1:68" ht="14.25" hidden="1" customHeight="1" x14ac:dyDescent="0.25">
      <c r="A51" s="55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5"/>
      <c r="R52" s="555"/>
      <c r="S52" s="555"/>
      <c r="T52" s="556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5"/>
      <c r="R53" s="555"/>
      <c r="S53" s="555"/>
      <c r="T53" s="556"/>
      <c r="U53" s="34"/>
      <c r="V53" s="34"/>
      <c r="W53" s="35" t="s">
        <v>68</v>
      </c>
      <c r="X53" s="545">
        <v>80</v>
      </c>
      <c r="Y53" s="546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83.222222222222214</v>
      </c>
      <c r="BN53" s="64">
        <f t="shared" si="8"/>
        <v>89.88</v>
      </c>
      <c r="BO53" s="64">
        <f t="shared" si="9"/>
        <v>0.11574074074074073</v>
      </c>
      <c r="BP53" s="64">
        <f t="shared" si="10"/>
        <v>0.125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5"/>
      <c r="R54" s="555"/>
      <c r="S54" s="555"/>
      <c r="T54" s="556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5"/>
      <c r="R55" s="555"/>
      <c r="S55" s="555"/>
      <c r="T55" s="556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5"/>
      <c r="R56" s="555"/>
      <c r="S56" s="555"/>
      <c r="T56" s="556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5"/>
      <c r="R57" s="555"/>
      <c r="S57" s="555"/>
      <c r="T57" s="556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3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64"/>
      <c r="P58" s="551" t="s">
        <v>70</v>
      </c>
      <c r="Q58" s="552"/>
      <c r="R58" s="552"/>
      <c r="S58" s="552"/>
      <c r="T58" s="552"/>
      <c r="U58" s="552"/>
      <c r="V58" s="553"/>
      <c r="W58" s="37" t="s">
        <v>71</v>
      </c>
      <c r="X58" s="547">
        <f>IFERROR(X52/H52,"0")+IFERROR(X53/H53,"0")+IFERROR(X54/H54,"0")+IFERROR(X55/H55,"0")+IFERROR(X56/H56,"0")+IFERROR(X57/H57,"0")</f>
        <v>7.4074074074074066</v>
      </c>
      <c r="Y58" s="547">
        <f>IFERROR(Y52/H52,"0")+IFERROR(Y53/H53,"0")+IFERROR(Y54/H54,"0")+IFERROR(Y55/H55,"0")+IFERROR(Y56/H56,"0")+IFERROR(Y57/H57,"0")</f>
        <v>8</v>
      </c>
      <c r="Z58" s="547">
        <f>IFERROR(IF(Z52="",0,Z52),"0")+IFERROR(IF(Z53="",0,Z53),"0")+IFERROR(IF(Z54="",0,Z54),"0")+IFERROR(IF(Z55="",0,Z55),"0")+IFERROR(IF(Z56="",0,Z56),"0")+IFERROR(IF(Z57="",0,Z57),"0")</f>
        <v>0.15184</v>
      </c>
      <c r="AA58" s="548"/>
      <c r="AB58" s="548"/>
      <c r="AC58" s="548"/>
    </row>
    <row r="59" spans="1:68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64"/>
      <c r="P59" s="551" t="s">
        <v>70</v>
      </c>
      <c r="Q59" s="552"/>
      <c r="R59" s="552"/>
      <c r="S59" s="552"/>
      <c r="T59" s="552"/>
      <c r="U59" s="552"/>
      <c r="V59" s="553"/>
      <c r="W59" s="37" t="s">
        <v>68</v>
      </c>
      <c r="X59" s="547">
        <f>IFERROR(SUM(X52:X57),"0")</f>
        <v>80</v>
      </c>
      <c r="Y59" s="547">
        <f>IFERROR(SUM(Y52:Y57),"0")</f>
        <v>86.4</v>
      </c>
      <c r="Z59" s="37"/>
      <c r="AA59" s="548"/>
      <c r="AB59" s="548"/>
      <c r="AC59" s="548"/>
    </row>
    <row r="60" spans="1:68" ht="14.25" hidden="1" customHeight="1" x14ac:dyDescent="0.25">
      <c r="A60" s="55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1"/>
      <c r="AB60" s="541"/>
      <c r="AC60" s="54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5"/>
      <c r="R61" s="555"/>
      <c r="S61" s="555"/>
      <c r="T61" s="556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5"/>
      <c r="R62" s="555"/>
      <c r="S62" s="555"/>
      <c r="T62" s="556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5"/>
      <c r="R63" s="555"/>
      <c r="S63" s="555"/>
      <c r="T63" s="556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3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64"/>
      <c r="P64" s="551" t="s">
        <v>70</v>
      </c>
      <c r="Q64" s="552"/>
      <c r="R64" s="552"/>
      <c r="S64" s="552"/>
      <c r="T64" s="552"/>
      <c r="U64" s="552"/>
      <c r="V64" s="553"/>
      <c r="W64" s="37" t="s">
        <v>71</v>
      </c>
      <c r="X64" s="547">
        <f>IFERROR(X61/H61,"0")+IFERROR(X62/H62,"0")+IFERROR(X63/H63,"0")</f>
        <v>0</v>
      </c>
      <c r="Y64" s="547">
        <f>IFERROR(Y61/H61,"0")+IFERROR(Y62/H62,"0")+IFERROR(Y63/H63,"0")</f>
        <v>0</v>
      </c>
      <c r="Z64" s="547">
        <f>IFERROR(IF(Z61="",0,Z61),"0")+IFERROR(IF(Z62="",0,Z62),"0")+IFERROR(IF(Z63="",0,Z63),"0")</f>
        <v>0</v>
      </c>
      <c r="AA64" s="548"/>
      <c r="AB64" s="548"/>
      <c r="AC64" s="548"/>
    </row>
    <row r="65" spans="1:68" hidden="1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64"/>
      <c r="P65" s="551" t="s">
        <v>70</v>
      </c>
      <c r="Q65" s="552"/>
      <c r="R65" s="552"/>
      <c r="S65" s="552"/>
      <c r="T65" s="552"/>
      <c r="U65" s="552"/>
      <c r="V65" s="553"/>
      <c r="W65" s="37" t="s">
        <v>68</v>
      </c>
      <c r="X65" s="547">
        <f>IFERROR(SUM(X61:X63),"0")</f>
        <v>0</v>
      </c>
      <c r="Y65" s="547">
        <f>IFERROR(SUM(Y61:Y63),"0")</f>
        <v>0</v>
      </c>
      <c r="Z65" s="37"/>
      <c r="AA65" s="548"/>
      <c r="AB65" s="548"/>
      <c r="AC65" s="548"/>
    </row>
    <row r="66" spans="1:68" ht="14.25" hidden="1" customHeight="1" x14ac:dyDescent="0.25">
      <c r="A66" s="55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5"/>
      <c r="R67" s="555"/>
      <c r="S67" s="555"/>
      <c r="T67" s="556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5"/>
      <c r="R68" s="555"/>
      <c r="S68" s="555"/>
      <c r="T68" s="556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5"/>
      <c r="R69" s="555"/>
      <c r="S69" s="555"/>
      <c r="T69" s="556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3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64"/>
      <c r="P70" s="551" t="s">
        <v>70</v>
      </c>
      <c r="Q70" s="552"/>
      <c r="R70" s="552"/>
      <c r="S70" s="552"/>
      <c r="T70" s="552"/>
      <c r="U70" s="552"/>
      <c r="V70" s="553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hidden="1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64"/>
      <c r="P71" s="551" t="s">
        <v>70</v>
      </c>
      <c r="Q71" s="552"/>
      <c r="R71" s="552"/>
      <c r="S71" s="552"/>
      <c r="T71" s="552"/>
      <c r="U71" s="552"/>
      <c r="V71" s="553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hidden="1" customHeight="1" x14ac:dyDescent="0.25">
      <c r="A72" s="55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5"/>
      <c r="R73" s="555"/>
      <c r="S73" s="555"/>
      <c r="T73" s="556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1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5"/>
      <c r="R74" s="555"/>
      <c r="S74" s="555"/>
      <c r="T74" s="556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5"/>
      <c r="R75" s="555"/>
      <c r="S75" s="555"/>
      <c r="T75" s="556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5"/>
      <c r="R76" s="555"/>
      <c r="S76" s="555"/>
      <c r="T76" s="556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5"/>
      <c r="R77" s="555"/>
      <c r="S77" s="555"/>
      <c r="T77" s="556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3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64"/>
      <c r="P78" s="551" t="s">
        <v>70</v>
      </c>
      <c r="Q78" s="552"/>
      <c r="R78" s="552"/>
      <c r="S78" s="552"/>
      <c r="T78" s="552"/>
      <c r="U78" s="552"/>
      <c r="V78" s="553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hidden="1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64"/>
      <c r="P79" s="551" t="s">
        <v>70</v>
      </c>
      <c r="Q79" s="552"/>
      <c r="R79" s="552"/>
      <c r="S79" s="552"/>
      <c r="T79" s="552"/>
      <c r="U79" s="552"/>
      <c r="V79" s="553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hidden="1" customHeight="1" x14ac:dyDescent="0.25">
      <c r="A80" s="55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5"/>
      <c r="R81" s="555"/>
      <c r="S81" s="555"/>
      <c r="T81" s="556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5"/>
      <c r="R82" s="555"/>
      <c r="S82" s="555"/>
      <c r="T82" s="556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3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64"/>
      <c r="P83" s="551" t="s">
        <v>70</v>
      </c>
      <c r="Q83" s="552"/>
      <c r="R83" s="552"/>
      <c r="S83" s="552"/>
      <c r="T83" s="552"/>
      <c r="U83" s="552"/>
      <c r="V83" s="553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hidden="1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64"/>
      <c r="P84" s="551" t="s">
        <v>70</v>
      </c>
      <c r="Q84" s="552"/>
      <c r="R84" s="552"/>
      <c r="S84" s="552"/>
      <c r="T84" s="552"/>
      <c r="U84" s="552"/>
      <c r="V84" s="553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hidden="1" customHeight="1" x14ac:dyDescent="0.25">
      <c r="A85" s="589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0"/>
      <c r="AB85" s="540"/>
      <c r="AC85" s="540"/>
    </row>
    <row r="86" spans="1:68" ht="14.25" hidden="1" customHeight="1" x14ac:dyDescent="0.25">
      <c r="A86" s="55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1"/>
      <c r="AB86" s="541"/>
      <c r="AC86" s="541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5"/>
      <c r="R87" s="555"/>
      <c r="S87" s="555"/>
      <c r="T87" s="556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5"/>
      <c r="R88" s="555"/>
      <c r="S88" s="555"/>
      <c r="T88" s="556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5"/>
      <c r="R89" s="555"/>
      <c r="S89" s="555"/>
      <c r="T89" s="556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3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64"/>
      <c r="P90" s="551" t="s">
        <v>70</v>
      </c>
      <c r="Q90" s="552"/>
      <c r="R90" s="552"/>
      <c r="S90" s="552"/>
      <c r="T90" s="552"/>
      <c r="U90" s="552"/>
      <c r="V90" s="553"/>
      <c r="W90" s="37" t="s">
        <v>71</v>
      </c>
      <c r="X90" s="547">
        <f>IFERROR(X87/H87,"0")+IFERROR(X88/H88,"0")+IFERROR(X89/H89,"0")</f>
        <v>0</v>
      </c>
      <c r="Y90" s="547">
        <f>IFERROR(Y87/H87,"0")+IFERROR(Y88/H88,"0")+IFERROR(Y89/H89,"0")</f>
        <v>0</v>
      </c>
      <c r="Z90" s="547">
        <f>IFERROR(IF(Z87="",0,Z87),"0")+IFERROR(IF(Z88="",0,Z88),"0")+IFERROR(IF(Z89="",0,Z89),"0")</f>
        <v>0</v>
      </c>
      <c r="AA90" s="548"/>
      <c r="AB90" s="548"/>
      <c r="AC90" s="548"/>
    </row>
    <row r="91" spans="1:68" hidden="1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4"/>
      <c r="P91" s="551" t="s">
        <v>70</v>
      </c>
      <c r="Q91" s="552"/>
      <c r="R91" s="552"/>
      <c r="S91" s="552"/>
      <c r="T91" s="552"/>
      <c r="U91" s="552"/>
      <c r="V91" s="553"/>
      <c r="W91" s="37" t="s">
        <v>68</v>
      </c>
      <c r="X91" s="547">
        <f>IFERROR(SUM(X87:X89),"0")</f>
        <v>0</v>
      </c>
      <c r="Y91" s="547">
        <f>IFERROR(SUM(Y87:Y89),"0")</f>
        <v>0</v>
      </c>
      <c r="Z91" s="37"/>
      <c r="AA91" s="548"/>
      <c r="AB91" s="548"/>
      <c r="AC91" s="548"/>
    </row>
    <row r="92" spans="1:68" ht="14.25" hidden="1" customHeight="1" x14ac:dyDescent="0.25">
      <c r="A92" s="55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1"/>
      <c r="AB92" s="541"/>
      <c r="AC92" s="541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74" t="s">
        <v>181</v>
      </c>
      <c r="Q93" s="555"/>
      <c r="R93" s="555"/>
      <c r="S93" s="555"/>
      <c r="T93" s="556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59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5"/>
      <c r="R94" s="555"/>
      <c r="S94" s="555"/>
      <c r="T94" s="556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0">
        <v>4607091385731</v>
      </c>
      <c r="E95" s="561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5"/>
      <c r="R95" s="555"/>
      <c r="S95" s="555"/>
      <c r="T95" s="556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0">
        <v>4680115880894</v>
      </c>
      <c r="E96" s="561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5"/>
      <c r="R96" s="555"/>
      <c r="S96" s="555"/>
      <c r="T96" s="556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3"/>
      <c r="B97" s="558"/>
      <c r="C97" s="558"/>
      <c r="D97" s="558"/>
      <c r="E97" s="558"/>
      <c r="F97" s="558"/>
      <c r="G97" s="558"/>
      <c r="H97" s="558"/>
      <c r="I97" s="558"/>
      <c r="J97" s="558"/>
      <c r="K97" s="558"/>
      <c r="L97" s="558"/>
      <c r="M97" s="558"/>
      <c r="N97" s="558"/>
      <c r="O97" s="564"/>
      <c r="P97" s="551" t="s">
        <v>70</v>
      </c>
      <c r="Q97" s="552"/>
      <c r="R97" s="552"/>
      <c r="S97" s="552"/>
      <c r="T97" s="552"/>
      <c r="U97" s="552"/>
      <c r="V97" s="553"/>
      <c r="W97" s="37" t="s">
        <v>71</v>
      </c>
      <c r="X97" s="547">
        <f>IFERROR(X93/H93,"0")+IFERROR(X94/H94,"0")+IFERROR(X95/H95,"0")+IFERROR(X96/H96,"0")</f>
        <v>0</v>
      </c>
      <c r="Y97" s="547">
        <f>IFERROR(Y93/H93,"0")+IFERROR(Y94/H94,"0")+IFERROR(Y95/H95,"0")+IFERROR(Y96/H96,"0")</f>
        <v>0</v>
      </c>
      <c r="Z97" s="547">
        <f>IFERROR(IF(Z93="",0,Z93),"0")+IFERROR(IF(Z94="",0,Z94),"0")+IFERROR(IF(Z95="",0,Z95),"0")+IFERROR(IF(Z96="",0,Z96),"0")</f>
        <v>0</v>
      </c>
      <c r="AA97" s="548"/>
      <c r="AB97" s="548"/>
      <c r="AC97" s="548"/>
    </row>
    <row r="98" spans="1:68" hidden="1" x14ac:dyDescent="0.2">
      <c r="A98" s="558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64"/>
      <c r="P98" s="551" t="s">
        <v>70</v>
      </c>
      <c r="Q98" s="552"/>
      <c r="R98" s="552"/>
      <c r="S98" s="552"/>
      <c r="T98" s="552"/>
      <c r="U98" s="552"/>
      <c r="V98" s="553"/>
      <c r="W98" s="37" t="s">
        <v>68</v>
      </c>
      <c r="X98" s="547">
        <f>IFERROR(SUM(X93:X96),"0")</f>
        <v>0</v>
      </c>
      <c r="Y98" s="547">
        <f>IFERROR(SUM(Y93:Y96),"0")</f>
        <v>0</v>
      </c>
      <c r="Z98" s="37"/>
      <c r="AA98" s="548"/>
      <c r="AB98" s="548"/>
      <c r="AC98" s="548"/>
    </row>
    <row r="99" spans="1:68" ht="16.5" hidden="1" customHeight="1" x14ac:dyDescent="0.25">
      <c r="A99" s="589" t="s">
        <v>191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40"/>
      <c r="AB99" s="540"/>
      <c r="AC99" s="540"/>
    </row>
    <row r="100" spans="1:68" ht="14.25" hidden="1" customHeight="1" x14ac:dyDescent="0.25">
      <c r="A100" s="557" t="s">
        <v>102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1"/>
      <c r="AB100" s="541"/>
      <c r="AC100" s="541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0">
        <v>4680115882133</v>
      </c>
      <c r="E101" s="561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5"/>
      <c r="R101" s="555"/>
      <c r="S101" s="555"/>
      <c r="T101" s="556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0">
        <v>4680115880269</v>
      </c>
      <c r="E102" s="561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5"/>
      <c r="R102" s="555"/>
      <c r="S102" s="555"/>
      <c r="T102" s="556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0">
        <v>4680115880429</v>
      </c>
      <c r="E103" s="561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5"/>
      <c r="R103" s="555"/>
      <c r="S103" s="555"/>
      <c r="T103" s="556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0">
        <v>4680115881457</v>
      </c>
      <c r="E104" s="561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5"/>
      <c r="R104" s="555"/>
      <c r="S104" s="555"/>
      <c r="T104" s="556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3"/>
      <c r="B105" s="558"/>
      <c r="C105" s="558"/>
      <c r="D105" s="558"/>
      <c r="E105" s="558"/>
      <c r="F105" s="558"/>
      <c r="G105" s="558"/>
      <c r="H105" s="558"/>
      <c r="I105" s="558"/>
      <c r="J105" s="558"/>
      <c r="K105" s="558"/>
      <c r="L105" s="558"/>
      <c r="M105" s="558"/>
      <c r="N105" s="558"/>
      <c r="O105" s="564"/>
      <c r="P105" s="551" t="s">
        <v>70</v>
      </c>
      <c r="Q105" s="552"/>
      <c r="R105" s="552"/>
      <c r="S105" s="552"/>
      <c r="T105" s="552"/>
      <c r="U105" s="552"/>
      <c r="V105" s="553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hidden="1" x14ac:dyDescent="0.2">
      <c r="A106" s="558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64"/>
      <c r="P106" s="551" t="s">
        <v>70</v>
      </c>
      <c r="Q106" s="552"/>
      <c r="R106" s="552"/>
      <c r="S106" s="552"/>
      <c r="T106" s="552"/>
      <c r="U106" s="552"/>
      <c r="V106" s="553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hidden="1" customHeight="1" x14ac:dyDescent="0.25">
      <c r="A107" s="557" t="s">
        <v>134</v>
      </c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8"/>
      <c r="P107" s="558"/>
      <c r="Q107" s="558"/>
      <c r="R107" s="558"/>
      <c r="S107" s="558"/>
      <c r="T107" s="558"/>
      <c r="U107" s="558"/>
      <c r="V107" s="558"/>
      <c r="W107" s="558"/>
      <c r="X107" s="558"/>
      <c r="Y107" s="558"/>
      <c r="Z107" s="558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0">
        <v>4680115881488</v>
      </c>
      <c r="E108" s="561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5"/>
      <c r="R108" s="555"/>
      <c r="S108" s="555"/>
      <c r="T108" s="556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0">
        <v>4680115882775</v>
      </c>
      <c r="E109" s="561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5"/>
      <c r="R109" s="555"/>
      <c r="S109" s="555"/>
      <c r="T109" s="556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0">
        <v>4680115880658</v>
      </c>
      <c r="E110" s="561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5"/>
      <c r="R110" s="555"/>
      <c r="S110" s="555"/>
      <c r="T110" s="556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3"/>
      <c r="B111" s="558"/>
      <c r="C111" s="558"/>
      <c r="D111" s="558"/>
      <c r="E111" s="558"/>
      <c r="F111" s="558"/>
      <c r="G111" s="558"/>
      <c r="H111" s="558"/>
      <c r="I111" s="558"/>
      <c r="J111" s="558"/>
      <c r="K111" s="558"/>
      <c r="L111" s="558"/>
      <c r="M111" s="558"/>
      <c r="N111" s="558"/>
      <c r="O111" s="564"/>
      <c r="P111" s="551" t="s">
        <v>70</v>
      </c>
      <c r="Q111" s="552"/>
      <c r="R111" s="552"/>
      <c r="S111" s="552"/>
      <c r="T111" s="552"/>
      <c r="U111" s="552"/>
      <c r="V111" s="553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hidden="1" x14ac:dyDescent="0.2">
      <c r="A112" s="558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64"/>
      <c r="P112" s="551" t="s">
        <v>70</v>
      </c>
      <c r="Q112" s="552"/>
      <c r="R112" s="552"/>
      <c r="S112" s="552"/>
      <c r="T112" s="552"/>
      <c r="U112" s="552"/>
      <c r="V112" s="553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hidden="1" customHeight="1" x14ac:dyDescent="0.25">
      <c r="A113" s="557" t="s">
        <v>72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8"/>
      <c r="AA113" s="541"/>
      <c r="AB113" s="541"/>
      <c r="AC113" s="541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0">
        <v>4607091385168</v>
      </c>
      <c r="E114" s="561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5"/>
      <c r="R114" s="555"/>
      <c r="S114" s="555"/>
      <c r="T114" s="556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0">
        <v>4607091383256</v>
      </c>
      <c r="E115" s="561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5"/>
      <c r="R115" s="555"/>
      <c r="S115" s="555"/>
      <c r="T115" s="556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0">
        <v>4607091385748</v>
      </c>
      <c r="E116" s="561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9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5"/>
      <c r="R116" s="555"/>
      <c r="S116" s="555"/>
      <c r="T116" s="556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0">
        <v>4680115884533</v>
      </c>
      <c r="E117" s="561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5"/>
      <c r="R117" s="555"/>
      <c r="S117" s="555"/>
      <c r="T117" s="556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3"/>
      <c r="B118" s="558"/>
      <c r="C118" s="558"/>
      <c r="D118" s="558"/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64"/>
      <c r="P118" s="551" t="s">
        <v>70</v>
      </c>
      <c r="Q118" s="552"/>
      <c r="R118" s="552"/>
      <c r="S118" s="552"/>
      <c r="T118" s="552"/>
      <c r="U118" s="552"/>
      <c r="V118" s="553"/>
      <c r="W118" s="37" t="s">
        <v>71</v>
      </c>
      <c r="X118" s="547">
        <f>IFERROR(X114/H114,"0")+IFERROR(X115/H115,"0")+IFERROR(X116/H116,"0")+IFERROR(X117/H117,"0")</f>
        <v>0</v>
      </c>
      <c r="Y118" s="547">
        <f>IFERROR(Y114/H114,"0")+IFERROR(Y115/H115,"0")+IFERROR(Y116/H116,"0")+IFERROR(Y117/H117,"0")</f>
        <v>0</v>
      </c>
      <c r="Z118" s="547">
        <f>IFERROR(IF(Z114="",0,Z114),"0")+IFERROR(IF(Z115="",0,Z115),"0")+IFERROR(IF(Z116="",0,Z116),"0")+IFERROR(IF(Z117="",0,Z117),"0")</f>
        <v>0</v>
      </c>
      <c r="AA118" s="548"/>
      <c r="AB118" s="548"/>
      <c r="AC118" s="548"/>
    </row>
    <row r="119" spans="1:68" hidden="1" x14ac:dyDescent="0.2">
      <c r="A119" s="558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64"/>
      <c r="P119" s="551" t="s">
        <v>70</v>
      </c>
      <c r="Q119" s="552"/>
      <c r="R119" s="552"/>
      <c r="S119" s="552"/>
      <c r="T119" s="552"/>
      <c r="U119" s="552"/>
      <c r="V119" s="553"/>
      <c r="W119" s="37" t="s">
        <v>68</v>
      </c>
      <c r="X119" s="547">
        <f>IFERROR(SUM(X114:X117),"0")</f>
        <v>0</v>
      </c>
      <c r="Y119" s="547">
        <f>IFERROR(SUM(Y114:Y117),"0")</f>
        <v>0</v>
      </c>
      <c r="Z119" s="37"/>
      <c r="AA119" s="548"/>
      <c r="AB119" s="548"/>
      <c r="AC119" s="548"/>
    </row>
    <row r="120" spans="1:68" ht="14.25" hidden="1" customHeight="1" x14ac:dyDescent="0.25">
      <c r="A120" s="557" t="s">
        <v>164</v>
      </c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558"/>
      <c r="S120" s="558"/>
      <c r="T120" s="558"/>
      <c r="U120" s="558"/>
      <c r="V120" s="558"/>
      <c r="W120" s="558"/>
      <c r="X120" s="558"/>
      <c r="Y120" s="558"/>
      <c r="Z120" s="558"/>
      <c r="AA120" s="541"/>
      <c r="AB120" s="541"/>
      <c r="AC120" s="541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60">
        <v>4680115880238</v>
      </c>
      <c r="E121" s="561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5"/>
      <c r="R121" s="555"/>
      <c r="S121" s="555"/>
      <c r="T121" s="556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63"/>
      <c r="B122" s="558"/>
      <c r="C122" s="558"/>
      <c r="D122" s="558"/>
      <c r="E122" s="558"/>
      <c r="F122" s="558"/>
      <c r="G122" s="558"/>
      <c r="H122" s="558"/>
      <c r="I122" s="558"/>
      <c r="J122" s="558"/>
      <c r="K122" s="558"/>
      <c r="L122" s="558"/>
      <c r="M122" s="558"/>
      <c r="N122" s="558"/>
      <c r="O122" s="564"/>
      <c r="P122" s="551" t="s">
        <v>70</v>
      </c>
      <c r="Q122" s="552"/>
      <c r="R122" s="552"/>
      <c r="S122" s="552"/>
      <c r="T122" s="552"/>
      <c r="U122" s="552"/>
      <c r="V122" s="553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hidden="1" x14ac:dyDescent="0.2">
      <c r="A123" s="558"/>
      <c r="B123" s="558"/>
      <c r="C123" s="558"/>
      <c r="D123" s="558"/>
      <c r="E123" s="558"/>
      <c r="F123" s="558"/>
      <c r="G123" s="558"/>
      <c r="H123" s="558"/>
      <c r="I123" s="558"/>
      <c r="J123" s="558"/>
      <c r="K123" s="558"/>
      <c r="L123" s="558"/>
      <c r="M123" s="558"/>
      <c r="N123" s="558"/>
      <c r="O123" s="564"/>
      <c r="P123" s="551" t="s">
        <v>70</v>
      </c>
      <c r="Q123" s="552"/>
      <c r="R123" s="552"/>
      <c r="S123" s="552"/>
      <c r="T123" s="552"/>
      <c r="U123" s="552"/>
      <c r="V123" s="553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hidden="1" customHeight="1" x14ac:dyDescent="0.25">
      <c r="A124" s="589" t="s">
        <v>221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540"/>
      <c r="AB124" s="540"/>
      <c r="AC124" s="540"/>
    </row>
    <row r="125" spans="1:68" ht="14.25" hidden="1" customHeight="1" x14ac:dyDescent="0.25">
      <c r="A125" s="557" t="s">
        <v>102</v>
      </c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8"/>
      <c r="P125" s="558"/>
      <c r="Q125" s="558"/>
      <c r="R125" s="558"/>
      <c r="S125" s="558"/>
      <c r="T125" s="558"/>
      <c r="U125" s="558"/>
      <c r="V125" s="558"/>
      <c r="W125" s="558"/>
      <c r="X125" s="558"/>
      <c r="Y125" s="558"/>
      <c r="Z125" s="558"/>
      <c r="AA125" s="541"/>
      <c r="AB125" s="541"/>
      <c r="AC125" s="541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60">
        <v>4680115882577</v>
      </c>
      <c r="E126" s="561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5"/>
      <c r="R126" s="555"/>
      <c r="S126" s="555"/>
      <c r="T126" s="556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60">
        <v>4680115882577</v>
      </c>
      <c r="E127" s="561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5"/>
      <c r="R127" s="555"/>
      <c r="S127" s="555"/>
      <c r="T127" s="556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63"/>
      <c r="B128" s="558"/>
      <c r="C128" s="558"/>
      <c r="D128" s="558"/>
      <c r="E128" s="558"/>
      <c r="F128" s="558"/>
      <c r="G128" s="558"/>
      <c r="H128" s="558"/>
      <c r="I128" s="558"/>
      <c r="J128" s="558"/>
      <c r="K128" s="558"/>
      <c r="L128" s="558"/>
      <c r="M128" s="558"/>
      <c r="N128" s="558"/>
      <c r="O128" s="564"/>
      <c r="P128" s="551" t="s">
        <v>70</v>
      </c>
      <c r="Q128" s="552"/>
      <c r="R128" s="552"/>
      <c r="S128" s="552"/>
      <c r="T128" s="552"/>
      <c r="U128" s="552"/>
      <c r="V128" s="553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hidden="1" x14ac:dyDescent="0.2">
      <c r="A129" s="558"/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64"/>
      <c r="P129" s="551" t="s">
        <v>70</v>
      </c>
      <c r="Q129" s="552"/>
      <c r="R129" s="552"/>
      <c r="S129" s="552"/>
      <c r="T129" s="552"/>
      <c r="U129" s="552"/>
      <c r="V129" s="553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hidden="1" customHeight="1" x14ac:dyDescent="0.25">
      <c r="A130" s="557" t="s">
        <v>63</v>
      </c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8"/>
      <c r="P130" s="558"/>
      <c r="Q130" s="558"/>
      <c r="R130" s="558"/>
      <c r="S130" s="558"/>
      <c r="T130" s="558"/>
      <c r="U130" s="558"/>
      <c r="V130" s="558"/>
      <c r="W130" s="558"/>
      <c r="X130" s="558"/>
      <c r="Y130" s="558"/>
      <c r="Z130" s="558"/>
      <c r="AA130" s="541"/>
      <c r="AB130" s="541"/>
      <c r="AC130" s="541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60">
        <v>4680115883444</v>
      </c>
      <c r="E131" s="561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5"/>
      <c r="R131" s="555"/>
      <c r="S131" s="555"/>
      <c r="T131" s="556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60">
        <v>4680115883444</v>
      </c>
      <c r="E132" s="561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5"/>
      <c r="R132" s="555"/>
      <c r="S132" s="555"/>
      <c r="T132" s="556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63"/>
      <c r="B133" s="558"/>
      <c r="C133" s="558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64"/>
      <c r="P133" s="551" t="s">
        <v>70</v>
      </c>
      <c r="Q133" s="552"/>
      <c r="R133" s="552"/>
      <c r="S133" s="552"/>
      <c r="T133" s="552"/>
      <c r="U133" s="552"/>
      <c r="V133" s="553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hidden="1" x14ac:dyDescent="0.2">
      <c r="A134" s="558"/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64"/>
      <c r="P134" s="551" t="s">
        <v>70</v>
      </c>
      <c r="Q134" s="552"/>
      <c r="R134" s="552"/>
      <c r="S134" s="552"/>
      <c r="T134" s="552"/>
      <c r="U134" s="552"/>
      <c r="V134" s="553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hidden="1" customHeight="1" x14ac:dyDescent="0.25">
      <c r="A135" s="557" t="s">
        <v>72</v>
      </c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41"/>
      <c r="AB135" s="541"/>
      <c r="AC135" s="541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60">
        <v>4680115882584</v>
      </c>
      <c r="E136" s="561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5"/>
      <c r="R136" s="555"/>
      <c r="S136" s="555"/>
      <c r="T136" s="556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60">
        <v>4680115882584</v>
      </c>
      <c r="E137" s="561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5"/>
      <c r="R137" s="555"/>
      <c r="S137" s="555"/>
      <c r="T137" s="556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63"/>
      <c r="B138" s="558"/>
      <c r="C138" s="558"/>
      <c r="D138" s="558"/>
      <c r="E138" s="558"/>
      <c r="F138" s="558"/>
      <c r="G138" s="558"/>
      <c r="H138" s="558"/>
      <c r="I138" s="558"/>
      <c r="J138" s="558"/>
      <c r="K138" s="558"/>
      <c r="L138" s="558"/>
      <c r="M138" s="558"/>
      <c r="N138" s="558"/>
      <c r="O138" s="564"/>
      <c r="P138" s="551" t="s">
        <v>70</v>
      </c>
      <c r="Q138" s="552"/>
      <c r="R138" s="552"/>
      <c r="S138" s="552"/>
      <c r="T138" s="552"/>
      <c r="U138" s="552"/>
      <c r="V138" s="553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hidden="1" x14ac:dyDescent="0.2">
      <c r="A139" s="558"/>
      <c r="B139" s="558"/>
      <c r="C139" s="558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64"/>
      <c r="P139" s="551" t="s">
        <v>70</v>
      </c>
      <c r="Q139" s="552"/>
      <c r="R139" s="552"/>
      <c r="S139" s="552"/>
      <c r="T139" s="552"/>
      <c r="U139" s="552"/>
      <c r="V139" s="553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hidden="1" customHeight="1" x14ac:dyDescent="0.25">
      <c r="A140" s="589" t="s">
        <v>100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540"/>
      <c r="AB140" s="540"/>
      <c r="AC140" s="540"/>
    </row>
    <row r="141" spans="1:68" ht="14.25" hidden="1" customHeight="1" x14ac:dyDescent="0.25">
      <c r="A141" s="557" t="s">
        <v>102</v>
      </c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8"/>
      <c r="P141" s="558"/>
      <c r="Q141" s="558"/>
      <c r="R141" s="558"/>
      <c r="S141" s="558"/>
      <c r="T141" s="558"/>
      <c r="U141" s="558"/>
      <c r="V141" s="558"/>
      <c r="W141" s="558"/>
      <c r="X141" s="558"/>
      <c r="Y141" s="558"/>
      <c r="Z141" s="558"/>
      <c r="AA141" s="541"/>
      <c r="AB141" s="541"/>
      <c r="AC141" s="541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60">
        <v>4607091384604</v>
      </c>
      <c r="E142" s="561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5"/>
      <c r="R142" s="555"/>
      <c r="S142" s="555"/>
      <c r="T142" s="556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60">
        <v>4680115886810</v>
      </c>
      <c r="E143" s="561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2" t="s">
        <v>238</v>
      </c>
      <c r="Q143" s="555"/>
      <c r="R143" s="555"/>
      <c r="S143" s="555"/>
      <c r="T143" s="556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3"/>
      <c r="B144" s="558"/>
      <c r="C144" s="558"/>
      <c r="D144" s="558"/>
      <c r="E144" s="558"/>
      <c r="F144" s="558"/>
      <c r="G144" s="558"/>
      <c r="H144" s="558"/>
      <c r="I144" s="558"/>
      <c r="J144" s="558"/>
      <c r="K144" s="558"/>
      <c r="L144" s="558"/>
      <c r="M144" s="558"/>
      <c r="N144" s="558"/>
      <c r="O144" s="564"/>
      <c r="P144" s="551" t="s">
        <v>70</v>
      </c>
      <c r="Q144" s="552"/>
      <c r="R144" s="552"/>
      <c r="S144" s="552"/>
      <c r="T144" s="552"/>
      <c r="U144" s="552"/>
      <c r="V144" s="553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hidden="1" x14ac:dyDescent="0.2">
      <c r="A145" s="558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64"/>
      <c r="P145" s="551" t="s">
        <v>70</v>
      </c>
      <c r="Q145" s="552"/>
      <c r="R145" s="552"/>
      <c r="S145" s="552"/>
      <c r="T145" s="552"/>
      <c r="U145" s="552"/>
      <c r="V145" s="553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hidden="1" customHeight="1" x14ac:dyDescent="0.25">
      <c r="A146" s="557" t="s">
        <v>63</v>
      </c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41"/>
      <c r="AB146" s="541"/>
      <c r="AC146" s="541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60">
        <v>4607091387667</v>
      </c>
      <c r="E147" s="561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5"/>
      <c r="R147" s="555"/>
      <c r="S147" s="555"/>
      <c r="T147" s="556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60">
        <v>4607091387636</v>
      </c>
      <c r="E148" s="561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5"/>
      <c r="R148" s="555"/>
      <c r="S148" s="555"/>
      <c r="T148" s="556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60">
        <v>4607091382426</v>
      </c>
      <c r="E149" s="561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5"/>
      <c r="R149" s="555"/>
      <c r="S149" s="555"/>
      <c r="T149" s="556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3"/>
      <c r="B150" s="558"/>
      <c r="C150" s="558"/>
      <c r="D150" s="558"/>
      <c r="E150" s="558"/>
      <c r="F150" s="558"/>
      <c r="G150" s="558"/>
      <c r="H150" s="558"/>
      <c r="I150" s="558"/>
      <c r="J150" s="558"/>
      <c r="K150" s="558"/>
      <c r="L150" s="558"/>
      <c r="M150" s="558"/>
      <c r="N150" s="558"/>
      <c r="O150" s="564"/>
      <c r="P150" s="551" t="s">
        <v>70</v>
      </c>
      <c r="Q150" s="552"/>
      <c r="R150" s="552"/>
      <c r="S150" s="552"/>
      <c r="T150" s="552"/>
      <c r="U150" s="552"/>
      <c r="V150" s="553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hidden="1" x14ac:dyDescent="0.2">
      <c r="A151" s="558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64"/>
      <c r="P151" s="551" t="s">
        <v>70</v>
      </c>
      <c r="Q151" s="552"/>
      <c r="R151" s="552"/>
      <c r="S151" s="552"/>
      <c r="T151" s="552"/>
      <c r="U151" s="552"/>
      <c r="V151" s="553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hidden="1" customHeight="1" x14ac:dyDescent="0.2">
      <c r="A152" s="609" t="s">
        <v>249</v>
      </c>
      <c r="B152" s="610"/>
      <c r="C152" s="610"/>
      <c r="D152" s="610"/>
      <c r="E152" s="610"/>
      <c r="F152" s="610"/>
      <c r="G152" s="610"/>
      <c r="H152" s="610"/>
      <c r="I152" s="610"/>
      <c r="J152" s="610"/>
      <c r="K152" s="610"/>
      <c r="L152" s="610"/>
      <c r="M152" s="610"/>
      <c r="N152" s="610"/>
      <c r="O152" s="610"/>
      <c r="P152" s="610"/>
      <c r="Q152" s="610"/>
      <c r="R152" s="610"/>
      <c r="S152" s="610"/>
      <c r="T152" s="610"/>
      <c r="U152" s="610"/>
      <c r="V152" s="610"/>
      <c r="W152" s="610"/>
      <c r="X152" s="610"/>
      <c r="Y152" s="610"/>
      <c r="Z152" s="610"/>
      <c r="AA152" s="48"/>
      <c r="AB152" s="48"/>
      <c r="AC152" s="48"/>
    </row>
    <row r="153" spans="1:68" ht="16.5" hidden="1" customHeight="1" x14ac:dyDescent="0.25">
      <c r="A153" s="589" t="s">
        <v>250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540"/>
      <c r="AB153" s="540"/>
      <c r="AC153" s="540"/>
    </row>
    <row r="154" spans="1:68" ht="14.25" hidden="1" customHeight="1" x14ac:dyDescent="0.25">
      <c r="A154" s="557" t="s">
        <v>134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1"/>
      <c r="AB154" s="541"/>
      <c r="AC154" s="541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60">
        <v>4680115886223</v>
      </c>
      <c r="E155" s="561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5"/>
      <c r="R155" s="555"/>
      <c r="S155" s="555"/>
      <c r="T155" s="556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3"/>
      <c r="B156" s="558"/>
      <c r="C156" s="558"/>
      <c r="D156" s="558"/>
      <c r="E156" s="558"/>
      <c r="F156" s="558"/>
      <c r="G156" s="558"/>
      <c r="H156" s="558"/>
      <c r="I156" s="558"/>
      <c r="J156" s="558"/>
      <c r="K156" s="558"/>
      <c r="L156" s="558"/>
      <c r="M156" s="558"/>
      <c r="N156" s="558"/>
      <c r="O156" s="564"/>
      <c r="P156" s="551" t="s">
        <v>70</v>
      </c>
      <c r="Q156" s="552"/>
      <c r="R156" s="552"/>
      <c r="S156" s="552"/>
      <c r="T156" s="552"/>
      <c r="U156" s="552"/>
      <c r="V156" s="553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hidden="1" x14ac:dyDescent="0.2">
      <c r="A157" s="558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64"/>
      <c r="P157" s="551" t="s">
        <v>70</v>
      </c>
      <c r="Q157" s="552"/>
      <c r="R157" s="552"/>
      <c r="S157" s="552"/>
      <c r="T157" s="552"/>
      <c r="U157" s="552"/>
      <c r="V157" s="553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hidden="1" customHeight="1" x14ac:dyDescent="0.25">
      <c r="A158" s="557" t="s">
        <v>63</v>
      </c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558"/>
      <c r="S158" s="558"/>
      <c r="T158" s="558"/>
      <c r="U158" s="558"/>
      <c r="V158" s="558"/>
      <c r="W158" s="558"/>
      <c r="X158" s="558"/>
      <c r="Y158" s="558"/>
      <c r="Z158" s="558"/>
      <c r="AA158" s="541"/>
      <c r="AB158" s="541"/>
      <c r="AC158" s="541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60">
        <v>4680115880993</v>
      </c>
      <c r="E159" s="561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5"/>
      <c r="R159" s="555"/>
      <c r="S159" s="555"/>
      <c r="T159" s="556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60">
        <v>4680115881761</v>
      </c>
      <c r="E160" s="561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5"/>
      <c r="R160" s="555"/>
      <c r="S160" s="555"/>
      <c r="T160" s="556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60">
        <v>4680115881563</v>
      </c>
      <c r="E161" s="561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5"/>
      <c r="R161" s="555"/>
      <c r="S161" s="555"/>
      <c r="T161" s="556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60">
        <v>4680115880986</v>
      </c>
      <c r="E162" s="561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5"/>
      <c r="R162" s="555"/>
      <c r="S162" s="555"/>
      <c r="T162" s="556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60">
        <v>4680115881785</v>
      </c>
      <c r="E163" s="561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5"/>
      <c r="R163" s="555"/>
      <c r="S163" s="555"/>
      <c r="T163" s="556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60">
        <v>4680115886537</v>
      </c>
      <c r="E164" s="561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5"/>
      <c r="R164" s="555"/>
      <c r="S164" s="555"/>
      <c r="T164" s="556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60">
        <v>4680115881679</v>
      </c>
      <c r="E165" s="561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5"/>
      <c r="R165" s="555"/>
      <c r="S165" s="555"/>
      <c r="T165" s="556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60">
        <v>4680115880191</v>
      </c>
      <c r="E166" s="561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5"/>
      <c r="R166" s="555"/>
      <c r="S166" s="555"/>
      <c r="T166" s="556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60">
        <v>4680115883963</v>
      </c>
      <c r="E167" s="561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5"/>
      <c r="R167" s="555"/>
      <c r="S167" s="555"/>
      <c r="T167" s="556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3"/>
      <c r="B168" s="558"/>
      <c r="C168" s="558"/>
      <c r="D168" s="558"/>
      <c r="E168" s="558"/>
      <c r="F168" s="558"/>
      <c r="G168" s="558"/>
      <c r="H168" s="558"/>
      <c r="I168" s="558"/>
      <c r="J168" s="558"/>
      <c r="K168" s="558"/>
      <c r="L168" s="558"/>
      <c r="M168" s="558"/>
      <c r="N168" s="558"/>
      <c r="O168" s="564"/>
      <c r="P168" s="551" t="s">
        <v>70</v>
      </c>
      <c r="Q168" s="552"/>
      <c r="R168" s="552"/>
      <c r="S168" s="552"/>
      <c r="T168" s="552"/>
      <c r="U168" s="552"/>
      <c r="V168" s="553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0</v>
      </c>
      <c r="Y168" s="547">
        <f>IFERROR(Y159/H159,"0")+IFERROR(Y160/H160,"0")+IFERROR(Y161/H161,"0")+IFERROR(Y162/H162,"0")+IFERROR(Y163/H163,"0")+IFERROR(Y164/H164,"0")+IFERROR(Y165/H165,"0")+IFERROR(Y166/H166,"0")+IFERROR(Y167/H167,"0")</f>
        <v>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8"/>
      <c r="AB168" s="548"/>
      <c r="AC168" s="548"/>
    </row>
    <row r="169" spans="1:68" hidden="1" x14ac:dyDescent="0.2">
      <c r="A169" s="558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64"/>
      <c r="P169" s="551" t="s">
        <v>70</v>
      </c>
      <c r="Q169" s="552"/>
      <c r="R169" s="552"/>
      <c r="S169" s="552"/>
      <c r="T169" s="552"/>
      <c r="U169" s="552"/>
      <c r="V169" s="553"/>
      <c r="W169" s="37" t="s">
        <v>68</v>
      </c>
      <c r="X169" s="547">
        <f>IFERROR(SUM(X159:X167),"0")</f>
        <v>0</v>
      </c>
      <c r="Y169" s="547">
        <f>IFERROR(SUM(Y159:Y167),"0")</f>
        <v>0</v>
      </c>
      <c r="Z169" s="37"/>
      <c r="AA169" s="548"/>
      <c r="AB169" s="548"/>
      <c r="AC169" s="548"/>
    </row>
    <row r="170" spans="1:68" ht="14.25" hidden="1" customHeight="1" x14ac:dyDescent="0.25">
      <c r="A170" s="557" t="s">
        <v>94</v>
      </c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8"/>
      <c r="P170" s="558"/>
      <c r="Q170" s="558"/>
      <c r="R170" s="558"/>
      <c r="S170" s="558"/>
      <c r="T170" s="558"/>
      <c r="U170" s="558"/>
      <c r="V170" s="558"/>
      <c r="W170" s="558"/>
      <c r="X170" s="558"/>
      <c r="Y170" s="558"/>
      <c r="Z170" s="558"/>
      <c r="AA170" s="541"/>
      <c r="AB170" s="541"/>
      <c r="AC170" s="541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60">
        <v>4680115886780</v>
      </c>
      <c r="E171" s="561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5"/>
      <c r="R171" s="555"/>
      <c r="S171" s="555"/>
      <c r="T171" s="556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60">
        <v>4680115886742</v>
      </c>
      <c r="E172" s="561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5"/>
      <c r="R172" s="555"/>
      <c r="S172" s="555"/>
      <c r="T172" s="556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60">
        <v>4680115886766</v>
      </c>
      <c r="E173" s="561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5"/>
      <c r="R173" s="555"/>
      <c r="S173" s="555"/>
      <c r="T173" s="556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3"/>
      <c r="B174" s="558"/>
      <c r="C174" s="558"/>
      <c r="D174" s="558"/>
      <c r="E174" s="558"/>
      <c r="F174" s="558"/>
      <c r="G174" s="558"/>
      <c r="H174" s="558"/>
      <c r="I174" s="558"/>
      <c r="J174" s="558"/>
      <c r="K174" s="558"/>
      <c r="L174" s="558"/>
      <c r="M174" s="558"/>
      <c r="N174" s="558"/>
      <c r="O174" s="564"/>
      <c r="P174" s="551" t="s">
        <v>70</v>
      </c>
      <c r="Q174" s="552"/>
      <c r="R174" s="552"/>
      <c r="S174" s="552"/>
      <c r="T174" s="552"/>
      <c r="U174" s="552"/>
      <c r="V174" s="553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hidden="1" x14ac:dyDescent="0.2">
      <c r="A175" s="558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64"/>
      <c r="P175" s="551" t="s">
        <v>70</v>
      </c>
      <c r="Q175" s="552"/>
      <c r="R175" s="552"/>
      <c r="S175" s="552"/>
      <c r="T175" s="552"/>
      <c r="U175" s="552"/>
      <c r="V175" s="553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hidden="1" customHeight="1" x14ac:dyDescent="0.25">
      <c r="A176" s="557" t="s">
        <v>287</v>
      </c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8"/>
      <c r="P176" s="558"/>
      <c r="Q176" s="558"/>
      <c r="R176" s="558"/>
      <c r="S176" s="558"/>
      <c r="T176" s="558"/>
      <c r="U176" s="558"/>
      <c r="V176" s="558"/>
      <c r="W176" s="558"/>
      <c r="X176" s="558"/>
      <c r="Y176" s="558"/>
      <c r="Z176" s="558"/>
      <c r="AA176" s="541"/>
      <c r="AB176" s="541"/>
      <c r="AC176" s="541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60">
        <v>4680115886797</v>
      </c>
      <c r="E177" s="561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5"/>
      <c r="R177" s="555"/>
      <c r="S177" s="555"/>
      <c r="T177" s="556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3"/>
      <c r="B178" s="558"/>
      <c r="C178" s="558"/>
      <c r="D178" s="558"/>
      <c r="E178" s="558"/>
      <c r="F178" s="558"/>
      <c r="G178" s="558"/>
      <c r="H178" s="558"/>
      <c r="I178" s="558"/>
      <c r="J178" s="558"/>
      <c r="K178" s="558"/>
      <c r="L178" s="558"/>
      <c r="M178" s="558"/>
      <c r="N178" s="558"/>
      <c r="O178" s="564"/>
      <c r="P178" s="551" t="s">
        <v>70</v>
      </c>
      <c r="Q178" s="552"/>
      <c r="R178" s="552"/>
      <c r="S178" s="552"/>
      <c r="T178" s="552"/>
      <c r="U178" s="552"/>
      <c r="V178" s="553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hidden="1" x14ac:dyDescent="0.2">
      <c r="A179" s="558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64"/>
      <c r="P179" s="551" t="s">
        <v>70</v>
      </c>
      <c r="Q179" s="552"/>
      <c r="R179" s="552"/>
      <c r="S179" s="552"/>
      <c r="T179" s="552"/>
      <c r="U179" s="552"/>
      <c r="V179" s="553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hidden="1" customHeight="1" x14ac:dyDescent="0.25">
      <c r="A180" s="589" t="s">
        <v>290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540"/>
      <c r="AB180" s="540"/>
      <c r="AC180" s="540"/>
    </row>
    <row r="181" spans="1:68" ht="14.25" hidden="1" customHeight="1" x14ac:dyDescent="0.25">
      <c r="A181" s="557" t="s">
        <v>102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1"/>
      <c r="AB181" s="541"/>
      <c r="AC181" s="541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60">
        <v>4680115881402</v>
      </c>
      <c r="E182" s="561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5"/>
      <c r="R182" s="555"/>
      <c r="S182" s="555"/>
      <c r="T182" s="556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60">
        <v>4680115881396</v>
      </c>
      <c r="E183" s="561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7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5"/>
      <c r="R183" s="555"/>
      <c r="S183" s="555"/>
      <c r="T183" s="556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3"/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64"/>
      <c r="P184" s="551" t="s">
        <v>70</v>
      </c>
      <c r="Q184" s="552"/>
      <c r="R184" s="552"/>
      <c r="S184" s="552"/>
      <c r="T184" s="552"/>
      <c r="U184" s="552"/>
      <c r="V184" s="553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hidden="1" x14ac:dyDescent="0.2">
      <c r="A185" s="558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64"/>
      <c r="P185" s="551" t="s">
        <v>70</v>
      </c>
      <c r="Q185" s="552"/>
      <c r="R185" s="552"/>
      <c r="S185" s="552"/>
      <c r="T185" s="552"/>
      <c r="U185" s="552"/>
      <c r="V185" s="553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hidden="1" customHeight="1" x14ac:dyDescent="0.25">
      <c r="A186" s="557" t="s">
        <v>134</v>
      </c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8"/>
      <c r="P186" s="558"/>
      <c r="Q186" s="558"/>
      <c r="R186" s="558"/>
      <c r="S186" s="558"/>
      <c r="T186" s="558"/>
      <c r="U186" s="558"/>
      <c r="V186" s="558"/>
      <c r="W186" s="558"/>
      <c r="X186" s="558"/>
      <c r="Y186" s="558"/>
      <c r="Z186" s="558"/>
      <c r="AA186" s="541"/>
      <c r="AB186" s="541"/>
      <c r="AC186" s="541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60">
        <v>4680115882935</v>
      </c>
      <c r="E187" s="561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5"/>
      <c r="R187" s="555"/>
      <c r="S187" s="555"/>
      <c r="T187" s="556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60">
        <v>4680115880764</v>
      </c>
      <c r="E188" s="561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5"/>
      <c r="R188" s="555"/>
      <c r="S188" s="555"/>
      <c r="T188" s="556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3"/>
      <c r="B189" s="558"/>
      <c r="C189" s="558"/>
      <c r="D189" s="558"/>
      <c r="E189" s="558"/>
      <c r="F189" s="558"/>
      <c r="G189" s="558"/>
      <c r="H189" s="558"/>
      <c r="I189" s="558"/>
      <c r="J189" s="558"/>
      <c r="K189" s="558"/>
      <c r="L189" s="558"/>
      <c r="M189" s="558"/>
      <c r="N189" s="558"/>
      <c r="O189" s="564"/>
      <c r="P189" s="551" t="s">
        <v>70</v>
      </c>
      <c r="Q189" s="552"/>
      <c r="R189" s="552"/>
      <c r="S189" s="552"/>
      <c r="T189" s="552"/>
      <c r="U189" s="552"/>
      <c r="V189" s="553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hidden="1" x14ac:dyDescent="0.2">
      <c r="A190" s="558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64"/>
      <c r="P190" s="551" t="s">
        <v>70</v>
      </c>
      <c r="Q190" s="552"/>
      <c r="R190" s="552"/>
      <c r="S190" s="552"/>
      <c r="T190" s="552"/>
      <c r="U190" s="552"/>
      <c r="V190" s="553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hidden="1" customHeight="1" x14ac:dyDescent="0.25">
      <c r="A191" s="557" t="s">
        <v>63</v>
      </c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8"/>
      <c r="P191" s="558"/>
      <c r="Q191" s="558"/>
      <c r="R191" s="558"/>
      <c r="S191" s="558"/>
      <c r="T191" s="558"/>
      <c r="U191" s="558"/>
      <c r="V191" s="558"/>
      <c r="W191" s="558"/>
      <c r="X191" s="558"/>
      <c r="Y191" s="558"/>
      <c r="Z191" s="558"/>
      <c r="AA191" s="541"/>
      <c r="AB191" s="541"/>
      <c r="AC191" s="541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60">
        <v>4680115882683</v>
      </c>
      <c r="E192" s="561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5"/>
      <c r="R192" s="555"/>
      <c r="S192" s="555"/>
      <c r="T192" s="556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60">
        <v>4680115882690</v>
      </c>
      <c r="E193" s="561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5"/>
      <c r="R193" s="555"/>
      <c r="S193" s="555"/>
      <c r="T193" s="556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60">
        <v>4680115882669</v>
      </c>
      <c r="E194" s="561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5"/>
      <c r="R194" s="555"/>
      <c r="S194" s="555"/>
      <c r="T194" s="556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60">
        <v>4680115882676</v>
      </c>
      <c r="E195" s="561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5"/>
      <c r="R195" s="555"/>
      <c r="S195" s="555"/>
      <c r="T195" s="556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60">
        <v>4680115884014</v>
      </c>
      <c r="E196" s="561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5"/>
      <c r="R196" s="555"/>
      <c r="S196" s="555"/>
      <c r="T196" s="556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60">
        <v>4680115884007</v>
      </c>
      <c r="E197" s="561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5"/>
      <c r="R197" s="555"/>
      <c r="S197" s="555"/>
      <c r="T197" s="556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60">
        <v>4680115884038</v>
      </c>
      <c r="E198" s="561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5"/>
      <c r="R198" s="555"/>
      <c r="S198" s="555"/>
      <c r="T198" s="556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60">
        <v>4680115884021</v>
      </c>
      <c r="E199" s="561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5"/>
      <c r="R199" s="555"/>
      <c r="S199" s="555"/>
      <c r="T199" s="556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3"/>
      <c r="B200" s="558"/>
      <c r="C200" s="558"/>
      <c r="D200" s="558"/>
      <c r="E200" s="558"/>
      <c r="F200" s="558"/>
      <c r="G200" s="558"/>
      <c r="H200" s="558"/>
      <c r="I200" s="558"/>
      <c r="J200" s="558"/>
      <c r="K200" s="558"/>
      <c r="L200" s="558"/>
      <c r="M200" s="558"/>
      <c r="N200" s="558"/>
      <c r="O200" s="564"/>
      <c r="P200" s="551" t="s">
        <v>70</v>
      </c>
      <c r="Q200" s="552"/>
      <c r="R200" s="552"/>
      <c r="S200" s="552"/>
      <c r="T200" s="552"/>
      <c r="U200" s="552"/>
      <c r="V200" s="553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hidden="1" x14ac:dyDescent="0.2">
      <c r="A201" s="558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64"/>
      <c r="P201" s="551" t="s">
        <v>70</v>
      </c>
      <c r="Q201" s="552"/>
      <c r="R201" s="552"/>
      <c r="S201" s="552"/>
      <c r="T201" s="552"/>
      <c r="U201" s="552"/>
      <c r="V201" s="553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hidden="1" customHeight="1" x14ac:dyDescent="0.25">
      <c r="A202" s="557" t="s">
        <v>72</v>
      </c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8"/>
      <c r="P202" s="558"/>
      <c r="Q202" s="558"/>
      <c r="R202" s="558"/>
      <c r="S202" s="558"/>
      <c r="T202" s="558"/>
      <c r="U202" s="558"/>
      <c r="V202" s="558"/>
      <c r="W202" s="558"/>
      <c r="X202" s="558"/>
      <c r="Y202" s="558"/>
      <c r="Z202" s="558"/>
      <c r="AA202" s="541"/>
      <c r="AB202" s="541"/>
      <c r="AC202" s="541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60">
        <v>4680115881594</v>
      </c>
      <c r="E203" s="561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5"/>
      <c r="R203" s="555"/>
      <c r="S203" s="555"/>
      <c r="T203" s="556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60">
        <v>4680115881617</v>
      </c>
      <c r="E204" s="561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5"/>
      <c r="R204" s="555"/>
      <c r="S204" s="555"/>
      <c r="T204" s="556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60">
        <v>4680115880573</v>
      </c>
      <c r="E205" s="561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5"/>
      <c r="R205" s="555"/>
      <c r="S205" s="555"/>
      <c r="T205" s="556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60">
        <v>4680115882195</v>
      </c>
      <c r="E206" s="561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5"/>
      <c r="R206" s="555"/>
      <c r="S206" s="555"/>
      <c r="T206" s="556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60">
        <v>4680115882607</v>
      </c>
      <c r="E207" s="561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5"/>
      <c r="R207" s="555"/>
      <c r="S207" s="555"/>
      <c r="T207" s="556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4301051666</v>
      </c>
      <c r="D208" s="560">
        <v>4680115880092</v>
      </c>
      <c r="E208" s="561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5"/>
      <c r="R208" s="555"/>
      <c r="S208" s="555"/>
      <c r="T208" s="556"/>
      <c r="U208" s="34"/>
      <c r="V208" s="34"/>
      <c r="W208" s="35" t="s">
        <v>68</v>
      </c>
      <c r="X208" s="545">
        <v>0</v>
      </c>
      <c r="Y208" s="546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60">
        <v>4680115880221</v>
      </c>
      <c r="E209" s="561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5"/>
      <c r="R209" s="555"/>
      <c r="S209" s="555"/>
      <c r="T209" s="556"/>
      <c r="U209" s="34"/>
      <c r="V209" s="34"/>
      <c r="W209" s="35" t="s">
        <v>68</v>
      </c>
      <c r="X209" s="545">
        <v>0</v>
      </c>
      <c r="Y209" s="546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60">
        <v>4680115880504</v>
      </c>
      <c r="E210" s="561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5"/>
      <c r="R210" s="555"/>
      <c r="S210" s="555"/>
      <c r="T210" s="556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60">
        <v>4680115882164</v>
      </c>
      <c r="E211" s="561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5"/>
      <c r="R211" s="555"/>
      <c r="S211" s="555"/>
      <c r="T211" s="556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3"/>
      <c r="B212" s="558"/>
      <c r="C212" s="558"/>
      <c r="D212" s="558"/>
      <c r="E212" s="558"/>
      <c r="F212" s="558"/>
      <c r="G212" s="558"/>
      <c r="H212" s="558"/>
      <c r="I212" s="558"/>
      <c r="J212" s="558"/>
      <c r="K212" s="558"/>
      <c r="L212" s="558"/>
      <c r="M212" s="558"/>
      <c r="N212" s="558"/>
      <c r="O212" s="564"/>
      <c r="P212" s="551" t="s">
        <v>70</v>
      </c>
      <c r="Q212" s="552"/>
      <c r="R212" s="552"/>
      <c r="S212" s="552"/>
      <c r="T212" s="552"/>
      <c r="U212" s="552"/>
      <c r="V212" s="553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0</v>
      </c>
      <c r="Y212" s="547">
        <f>IFERROR(Y203/H203,"0")+IFERROR(Y204/H204,"0")+IFERROR(Y205/H205,"0")+IFERROR(Y206/H206,"0")+IFERROR(Y207/H207,"0")+IFERROR(Y208/H208,"0")+IFERROR(Y209/H209,"0")+IFERROR(Y210/H210,"0")+IFERROR(Y211/H211,"0")</f>
        <v>0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8"/>
      <c r="AB212" s="548"/>
      <c r="AC212" s="548"/>
    </row>
    <row r="213" spans="1:68" hidden="1" x14ac:dyDescent="0.2">
      <c r="A213" s="558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64"/>
      <c r="P213" s="551" t="s">
        <v>70</v>
      </c>
      <c r="Q213" s="552"/>
      <c r="R213" s="552"/>
      <c r="S213" s="552"/>
      <c r="T213" s="552"/>
      <c r="U213" s="552"/>
      <c r="V213" s="553"/>
      <c r="W213" s="37" t="s">
        <v>68</v>
      </c>
      <c r="X213" s="547">
        <f>IFERROR(SUM(X203:X211),"0")</f>
        <v>0</v>
      </c>
      <c r="Y213" s="547">
        <f>IFERROR(SUM(Y203:Y211),"0")</f>
        <v>0</v>
      </c>
      <c r="Z213" s="37"/>
      <c r="AA213" s="548"/>
      <c r="AB213" s="548"/>
      <c r="AC213" s="548"/>
    </row>
    <row r="214" spans="1:68" ht="14.25" hidden="1" customHeight="1" x14ac:dyDescent="0.25">
      <c r="A214" s="557" t="s">
        <v>164</v>
      </c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8"/>
      <c r="P214" s="558"/>
      <c r="Q214" s="558"/>
      <c r="R214" s="558"/>
      <c r="S214" s="558"/>
      <c r="T214" s="558"/>
      <c r="U214" s="558"/>
      <c r="V214" s="558"/>
      <c r="W214" s="558"/>
      <c r="X214" s="558"/>
      <c r="Y214" s="558"/>
      <c r="Z214" s="558"/>
      <c r="AA214" s="541"/>
      <c r="AB214" s="541"/>
      <c r="AC214" s="541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60">
        <v>4680115880818</v>
      </c>
      <c r="E215" s="561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5"/>
      <c r="R215" s="555"/>
      <c r="S215" s="555"/>
      <c r="T215" s="556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60">
        <v>4680115880801</v>
      </c>
      <c r="E216" s="561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5"/>
      <c r="R216" s="555"/>
      <c r="S216" s="555"/>
      <c r="T216" s="556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3"/>
      <c r="B217" s="558"/>
      <c r="C217" s="558"/>
      <c r="D217" s="558"/>
      <c r="E217" s="558"/>
      <c r="F217" s="558"/>
      <c r="G217" s="558"/>
      <c r="H217" s="558"/>
      <c r="I217" s="558"/>
      <c r="J217" s="558"/>
      <c r="K217" s="558"/>
      <c r="L217" s="558"/>
      <c r="M217" s="558"/>
      <c r="N217" s="558"/>
      <c r="O217" s="564"/>
      <c r="P217" s="551" t="s">
        <v>70</v>
      </c>
      <c r="Q217" s="552"/>
      <c r="R217" s="552"/>
      <c r="S217" s="552"/>
      <c r="T217" s="552"/>
      <c r="U217" s="552"/>
      <c r="V217" s="553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hidden="1" x14ac:dyDescent="0.2">
      <c r="A218" s="558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64"/>
      <c r="P218" s="551" t="s">
        <v>70</v>
      </c>
      <c r="Q218" s="552"/>
      <c r="R218" s="552"/>
      <c r="S218" s="552"/>
      <c r="T218" s="552"/>
      <c r="U218" s="552"/>
      <c r="V218" s="553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hidden="1" customHeight="1" x14ac:dyDescent="0.25">
      <c r="A219" s="589" t="s">
        <v>350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540"/>
      <c r="AB219" s="540"/>
      <c r="AC219" s="540"/>
    </row>
    <row r="220" spans="1:68" ht="14.25" hidden="1" customHeight="1" x14ac:dyDescent="0.25">
      <c r="A220" s="557" t="s">
        <v>102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1"/>
      <c r="AB220" s="541"/>
      <c r="AC220" s="541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60">
        <v>4680115884137</v>
      </c>
      <c r="E221" s="561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5"/>
      <c r="R221" s="555"/>
      <c r="S221" s="555"/>
      <c r="T221" s="556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60">
        <v>4680115884236</v>
      </c>
      <c r="E222" s="561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5"/>
      <c r="R222" s="555"/>
      <c r="S222" s="555"/>
      <c r="T222" s="556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60">
        <v>4680115884175</v>
      </c>
      <c r="E223" s="561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5"/>
      <c r="R223" s="555"/>
      <c r="S223" s="555"/>
      <c r="T223" s="556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4301012196</v>
      </c>
      <c r="D224" s="560">
        <v>4680115884144</v>
      </c>
      <c r="E224" s="561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8" t="s">
        <v>362</v>
      </c>
      <c r="Q224" s="555"/>
      <c r="R224" s="555"/>
      <c r="S224" s="555"/>
      <c r="T224" s="556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363</v>
      </c>
      <c r="C225" s="31">
        <v>4301011824</v>
      </c>
      <c r="D225" s="560">
        <v>4680115884144</v>
      </c>
      <c r="E225" s="561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5"/>
      <c r="R225" s="555"/>
      <c r="S225" s="555"/>
      <c r="T225" s="556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60">
        <v>4680115886551</v>
      </c>
      <c r="E226" s="561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2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5"/>
      <c r="R226" s="555"/>
      <c r="S226" s="555"/>
      <c r="T226" s="556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60">
        <v>4680115884182</v>
      </c>
      <c r="E227" s="561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5"/>
      <c r="R227" s="555"/>
      <c r="S227" s="555"/>
      <c r="T227" s="556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4301012195</v>
      </c>
      <c r="D228" s="560">
        <v>4680115884205</v>
      </c>
      <c r="E228" s="561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">
        <v>371</v>
      </c>
      <c r="Q228" s="555"/>
      <c r="R228" s="555"/>
      <c r="S228" s="555"/>
      <c r="T228" s="556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372</v>
      </c>
      <c r="C229" s="31">
        <v>4301011722</v>
      </c>
      <c r="D229" s="560">
        <v>4680115884205</v>
      </c>
      <c r="E229" s="561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5"/>
      <c r="R229" s="555"/>
      <c r="S229" s="555"/>
      <c r="T229" s="556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3"/>
      <c r="B230" s="558"/>
      <c r="C230" s="558"/>
      <c r="D230" s="558"/>
      <c r="E230" s="558"/>
      <c r="F230" s="558"/>
      <c r="G230" s="558"/>
      <c r="H230" s="558"/>
      <c r="I230" s="558"/>
      <c r="J230" s="558"/>
      <c r="K230" s="558"/>
      <c r="L230" s="558"/>
      <c r="M230" s="558"/>
      <c r="N230" s="558"/>
      <c r="O230" s="564"/>
      <c r="P230" s="551" t="s">
        <v>70</v>
      </c>
      <c r="Q230" s="552"/>
      <c r="R230" s="552"/>
      <c r="S230" s="552"/>
      <c r="T230" s="552"/>
      <c r="U230" s="552"/>
      <c r="V230" s="553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8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64"/>
      <c r="P231" s="551" t="s">
        <v>70</v>
      </c>
      <c r="Q231" s="552"/>
      <c r="R231" s="552"/>
      <c r="S231" s="552"/>
      <c r="T231" s="552"/>
      <c r="U231" s="552"/>
      <c r="V231" s="553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57" t="s">
        <v>134</v>
      </c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8"/>
      <c r="P232" s="558"/>
      <c r="Q232" s="558"/>
      <c r="R232" s="558"/>
      <c r="S232" s="558"/>
      <c r="T232" s="558"/>
      <c r="U232" s="558"/>
      <c r="V232" s="558"/>
      <c r="W232" s="558"/>
      <c r="X232" s="558"/>
      <c r="Y232" s="558"/>
      <c r="Z232" s="558"/>
      <c r="AA232" s="541"/>
      <c r="AB232" s="541"/>
      <c r="AC232" s="541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0">
        <v>4680115885981</v>
      </c>
      <c r="E233" s="561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5"/>
      <c r="R233" s="555"/>
      <c r="S233" s="555"/>
      <c r="T233" s="556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3"/>
      <c r="B234" s="558"/>
      <c r="C234" s="558"/>
      <c r="D234" s="558"/>
      <c r="E234" s="558"/>
      <c r="F234" s="558"/>
      <c r="G234" s="558"/>
      <c r="H234" s="558"/>
      <c r="I234" s="558"/>
      <c r="J234" s="558"/>
      <c r="K234" s="558"/>
      <c r="L234" s="558"/>
      <c r="M234" s="558"/>
      <c r="N234" s="558"/>
      <c r="O234" s="564"/>
      <c r="P234" s="551" t="s">
        <v>70</v>
      </c>
      <c r="Q234" s="552"/>
      <c r="R234" s="552"/>
      <c r="S234" s="552"/>
      <c r="T234" s="552"/>
      <c r="U234" s="552"/>
      <c r="V234" s="553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8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64"/>
      <c r="P235" s="551" t="s">
        <v>70</v>
      </c>
      <c r="Q235" s="552"/>
      <c r="R235" s="552"/>
      <c r="S235" s="552"/>
      <c r="T235" s="552"/>
      <c r="U235" s="552"/>
      <c r="V235" s="553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57" t="s">
        <v>376</v>
      </c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8"/>
      <c r="P236" s="558"/>
      <c r="Q236" s="558"/>
      <c r="R236" s="558"/>
      <c r="S236" s="558"/>
      <c r="T236" s="558"/>
      <c r="U236" s="558"/>
      <c r="V236" s="558"/>
      <c r="W236" s="558"/>
      <c r="X236" s="558"/>
      <c r="Y236" s="558"/>
      <c r="Z236" s="558"/>
      <c r="AA236" s="541"/>
      <c r="AB236" s="541"/>
      <c r="AC236" s="541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0">
        <v>4680115886803</v>
      </c>
      <c r="E237" s="561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00" t="s">
        <v>379</v>
      </c>
      <c r="Q237" s="555"/>
      <c r="R237" s="555"/>
      <c r="S237" s="555"/>
      <c r="T237" s="556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3"/>
      <c r="B238" s="558"/>
      <c r="C238" s="558"/>
      <c r="D238" s="558"/>
      <c r="E238" s="558"/>
      <c r="F238" s="558"/>
      <c r="G238" s="558"/>
      <c r="H238" s="558"/>
      <c r="I238" s="558"/>
      <c r="J238" s="558"/>
      <c r="K238" s="558"/>
      <c r="L238" s="558"/>
      <c r="M238" s="558"/>
      <c r="N238" s="558"/>
      <c r="O238" s="564"/>
      <c r="P238" s="551" t="s">
        <v>70</v>
      </c>
      <c r="Q238" s="552"/>
      <c r="R238" s="552"/>
      <c r="S238" s="552"/>
      <c r="T238" s="552"/>
      <c r="U238" s="552"/>
      <c r="V238" s="553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8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64"/>
      <c r="P239" s="551" t="s">
        <v>70</v>
      </c>
      <c r="Q239" s="552"/>
      <c r="R239" s="552"/>
      <c r="S239" s="552"/>
      <c r="T239" s="552"/>
      <c r="U239" s="552"/>
      <c r="V239" s="553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57" t="s">
        <v>381</v>
      </c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8"/>
      <c r="P240" s="558"/>
      <c r="Q240" s="558"/>
      <c r="R240" s="558"/>
      <c r="S240" s="558"/>
      <c r="T240" s="558"/>
      <c r="U240" s="558"/>
      <c r="V240" s="558"/>
      <c r="W240" s="558"/>
      <c r="X240" s="558"/>
      <c r="Y240" s="558"/>
      <c r="Z240" s="558"/>
      <c r="AA240" s="541"/>
      <c r="AB240" s="541"/>
      <c r="AC240" s="541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0">
        <v>4680115886704</v>
      </c>
      <c r="E241" s="561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5"/>
      <c r="R241" s="555"/>
      <c r="S241" s="555"/>
      <c r="T241" s="556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0">
        <v>4680115886681</v>
      </c>
      <c r="E242" s="561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0" t="s">
        <v>387</v>
      </c>
      <c r="Q242" s="555"/>
      <c r="R242" s="555"/>
      <c r="S242" s="555"/>
      <c r="T242" s="556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0">
        <v>4680115886735</v>
      </c>
      <c r="E243" s="561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5"/>
      <c r="R243" s="555"/>
      <c r="S243" s="555"/>
      <c r="T243" s="556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60">
        <v>4680115886728</v>
      </c>
      <c r="E244" s="561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9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5"/>
      <c r="R244" s="555"/>
      <c r="S244" s="555"/>
      <c r="T244" s="556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5"/>
      <c r="R245" s="555"/>
      <c r="S245" s="555"/>
      <c r="T245" s="556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3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64"/>
      <c r="P246" s="551" t="s">
        <v>70</v>
      </c>
      <c r="Q246" s="552"/>
      <c r="R246" s="552"/>
      <c r="S246" s="552"/>
      <c r="T246" s="552"/>
      <c r="U246" s="552"/>
      <c r="V246" s="553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64"/>
      <c r="P247" s="551" t="s">
        <v>70</v>
      </c>
      <c r="Q247" s="552"/>
      <c r="R247" s="552"/>
      <c r="S247" s="552"/>
      <c r="T247" s="552"/>
      <c r="U247" s="552"/>
      <c r="V247" s="553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89" t="s">
        <v>395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0"/>
      <c r="AB248" s="540"/>
      <c r="AC248" s="540"/>
    </row>
    <row r="249" spans="1:68" ht="14.25" hidden="1" customHeight="1" x14ac:dyDescent="0.25">
      <c r="A249" s="55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1"/>
      <c r="AB249" s="541"/>
      <c r="AC249" s="541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5"/>
      <c r="R250" s="555"/>
      <c r="S250" s="555"/>
      <c r="T250" s="556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5"/>
      <c r="R251" s="555"/>
      <c r="S251" s="555"/>
      <c r="T251" s="556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5"/>
      <c r="R252" s="555"/>
      <c r="S252" s="555"/>
      <c r="T252" s="556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5"/>
      <c r="R253" s="555"/>
      <c r="S253" s="555"/>
      <c r="T253" s="556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5"/>
      <c r="R254" s="555"/>
      <c r="S254" s="555"/>
      <c r="T254" s="556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3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64"/>
      <c r="P255" s="551" t="s">
        <v>70</v>
      </c>
      <c r="Q255" s="552"/>
      <c r="R255" s="552"/>
      <c r="S255" s="552"/>
      <c r="T255" s="552"/>
      <c r="U255" s="552"/>
      <c r="V255" s="553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64"/>
      <c r="P256" s="551" t="s">
        <v>70</v>
      </c>
      <c r="Q256" s="552"/>
      <c r="R256" s="552"/>
      <c r="S256" s="552"/>
      <c r="T256" s="552"/>
      <c r="U256" s="552"/>
      <c r="V256" s="553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89" t="s">
        <v>411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0"/>
      <c r="AB257" s="540"/>
      <c r="AC257" s="540"/>
    </row>
    <row r="258" spans="1:68" ht="14.25" hidden="1" customHeight="1" x14ac:dyDescent="0.25">
      <c r="A258" s="55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1"/>
      <c r="AB258" s="541"/>
      <c r="AC258" s="541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5"/>
      <c r="R259" s="555"/>
      <c r="S259" s="555"/>
      <c r="T259" s="556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1" t="s">
        <v>416</v>
      </c>
      <c r="Q260" s="555"/>
      <c r="R260" s="555"/>
      <c r="S260" s="555"/>
      <c r="T260" s="556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5"/>
      <c r="R261" s="555"/>
      <c r="S261" s="555"/>
      <c r="T261" s="556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6" t="s">
        <v>423</v>
      </c>
      <c r="Q262" s="555"/>
      <c r="R262" s="555"/>
      <c r="S262" s="555"/>
      <c r="T262" s="556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3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64"/>
      <c r="P263" s="551" t="s">
        <v>70</v>
      </c>
      <c r="Q263" s="552"/>
      <c r="R263" s="552"/>
      <c r="S263" s="552"/>
      <c r="T263" s="552"/>
      <c r="U263" s="552"/>
      <c r="V263" s="553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64"/>
      <c r="P264" s="551" t="s">
        <v>70</v>
      </c>
      <c r="Q264" s="552"/>
      <c r="R264" s="552"/>
      <c r="S264" s="552"/>
      <c r="T264" s="552"/>
      <c r="U264" s="552"/>
      <c r="V264" s="553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89" t="s">
        <v>425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0"/>
      <c r="AB265" s="540"/>
      <c r="AC265" s="540"/>
    </row>
    <row r="266" spans="1:68" ht="14.25" hidden="1" customHeight="1" x14ac:dyDescent="0.25">
      <c r="A266" s="55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5"/>
      <c r="R267" s="555"/>
      <c r="S267" s="555"/>
      <c r="T267" s="556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5"/>
      <c r="R268" s="555"/>
      <c r="S268" s="555"/>
      <c r="T268" s="556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5"/>
      <c r="R269" s="555"/>
      <c r="S269" s="555"/>
      <c r="T269" s="556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3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64"/>
      <c r="P270" s="551" t="s">
        <v>70</v>
      </c>
      <c r="Q270" s="552"/>
      <c r="R270" s="552"/>
      <c r="S270" s="552"/>
      <c r="T270" s="552"/>
      <c r="U270" s="552"/>
      <c r="V270" s="553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64"/>
      <c r="P271" s="551" t="s">
        <v>70</v>
      </c>
      <c r="Q271" s="552"/>
      <c r="R271" s="552"/>
      <c r="S271" s="552"/>
      <c r="T271" s="552"/>
      <c r="U271" s="552"/>
      <c r="V271" s="553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89" t="s">
        <v>435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0"/>
      <c r="AB272" s="540"/>
      <c r="AC272" s="540"/>
    </row>
    <row r="273" spans="1:68" ht="14.25" hidden="1" customHeight="1" x14ac:dyDescent="0.25">
      <c r="A273" s="55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5"/>
      <c r="R274" s="555"/>
      <c r="S274" s="555"/>
      <c r="T274" s="556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3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64"/>
      <c r="P275" s="551" t="s">
        <v>70</v>
      </c>
      <c r="Q275" s="552"/>
      <c r="R275" s="552"/>
      <c r="S275" s="552"/>
      <c r="T275" s="552"/>
      <c r="U275" s="552"/>
      <c r="V275" s="553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64"/>
      <c r="P276" s="551" t="s">
        <v>70</v>
      </c>
      <c r="Q276" s="552"/>
      <c r="R276" s="552"/>
      <c r="S276" s="552"/>
      <c r="T276" s="552"/>
      <c r="U276" s="552"/>
      <c r="V276" s="553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5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1"/>
      <c r="AB277" s="541"/>
      <c r="AC277" s="541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5"/>
      <c r="R278" s="555"/>
      <c r="S278" s="555"/>
      <c r="T278" s="556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3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64"/>
      <c r="P279" s="551" t="s">
        <v>70</v>
      </c>
      <c r="Q279" s="552"/>
      <c r="R279" s="552"/>
      <c r="S279" s="552"/>
      <c r="T279" s="552"/>
      <c r="U279" s="552"/>
      <c r="V279" s="553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64"/>
      <c r="P280" s="551" t="s">
        <v>70</v>
      </c>
      <c r="Q280" s="552"/>
      <c r="R280" s="552"/>
      <c r="S280" s="552"/>
      <c r="T280" s="552"/>
      <c r="U280" s="552"/>
      <c r="V280" s="553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89" t="s">
        <v>442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0"/>
      <c r="AB281" s="540"/>
      <c r="AC281" s="540"/>
    </row>
    <row r="282" spans="1:68" ht="14.25" hidden="1" customHeight="1" x14ac:dyDescent="0.25">
      <c r="A282" s="55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5"/>
      <c r="R283" s="555"/>
      <c r="S283" s="555"/>
      <c r="T283" s="556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3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64"/>
      <c r="P284" s="551" t="s">
        <v>70</v>
      </c>
      <c r="Q284" s="552"/>
      <c r="R284" s="552"/>
      <c r="S284" s="552"/>
      <c r="T284" s="552"/>
      <c r="U284" s="552"/>
      <c r="V284" s="553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64"/>
      <c r="P285" s="551" t="s">
        <v>70</v>
      </c>
      <c r="Q285" s="552"/>
      <c r="R285" s="552"/>
      <c r="S285" s="552"/>
      <c r="T285" s="552"/>
      <c r="U285" s="552"/>
      <c r="V285" s="553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89" t="s">
        <v>447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0"/>
      <c r="AB286" s="540"/>
      <c r="AC286" s="540"/>
    </row>
    <row r="287" spans="1:68" ht="14.25" hidden="1" customHeight="1" x14ac:dyDescent="0.25">
      <c r="A287" s="55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60">
        <v>4607091386004</v>
      </c>
      <c r="E288" s="561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5"/>
      <c r="R288" s="555"/>
      <c r="S288" s="555"/>
      <c r="T288" s="556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0">
        <v>4680115885615</v>
      </c>
      <c r="E289" s="561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5"/>
      <c r="R289" s="555"/>
      <c r="S289" s="555"/>
      <c r="T289" s="556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0">
        <v>4680115885646</v>
      </c>
      <c r="E290" s="561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5"/>
      <c r="R290" s="555"/>
      <c r="S290" s="555"/>
      <c r="T290" s="556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0">
        <v>4680115885554</v>
      </c>
      <c r="E291" s="561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5"/>
      <c r="R291" s="555"/>
      <c r="S291" s="555"/>
      <c r="T291" s="556"/>
      <c r="U291" s="34"/>
      <c r="V291" s="34"/>
      <c r="W291" s="35" t="s">
        <v>68</v>
      </c>
      <c r="X291" s="545">
        <v>80</v>
      </c>
      <c r="Y291" s="546">
        <f t="shared" si="33"/>
        <v>86.4</v>
      </c>
      <c r="Z291" s="36">
        <f>IFERROR(IF(Y291=0,"",ROUNDUP(Y291/H291,0)*0.01898),"")</f>
        <v>0.15184</v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83.222222222222214</v>
      </c>
      <c r="BN291" s="64">
        <f t="shared" si="35"/>
        <v>89.88</v>
      </c>
      <c r="BO291" s="64">
        <f t="shared" si="36"/>
        <v>0.11574074074074073</v>
      </c>
      <c r="BP291" s="64">
        <f t="shared" si="37"/>
        <v>0.125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0">
        <v>4680115885622</v>
      </c>
      <c r="E292" s="561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5"/>
      <c r="R292" s="555"/>
      <c r="S292" s="555"/>
      <c r="T292" s="556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0">
        <v>4680115885608</v>
      </c>
      <c r="E293" s="561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5"/>
      <c r="R293" s="555"/>
      <c r="S293" s="555"/>
      <c r="T293" s="556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3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64"/>
      <c r="P294" s="551" t="s">
        <v>70</v>
      </c>
      <c r="Q294" s="552"/>
      <c r="R294" s="552"/>
      <c r="S294" s="552"/>
      <c r="T294" s="552"/>
      <c r="U294" s="552"/>
      <c r="V294" s="553"/>
      <c r="W294" s="37" t="s">
        <v>71</v>
      </c>
      <c r="X294" s="547">
        <f>IFERROR(X288/H288,"0")+IFERROR(X289/H289,"0")+IFERROR(X290/H290,"0")+IFERROR(X291/H291,"0")+IFERROR(X292/H292,"0")+IFERROR(X293/H293,"0")</f>
        <v>7.4074074074074066</v>
      </c>
      <c r="Y294" s="547">
        <f>IFERROR(Y288/H288,"0")+IFERROR(Y289/H289,"0")+IFERROR(Y290/H290,"0")+IFERROR(Y291/H291,"0")+IFERROR(Y292/H292,"0")+IFERROR(Y293/H293,"0")</f>
        <v>8</v>
      </c>
      <c r="Z294" s="547">
        <f>IFERROR(IF(Z288="",0,Z288),"0")+IFERROR(IF(Z289="",0,Z289),"0")+IFERROR(IF(Z290="",0,Z290),"0")+IFERROR(IF(Z291="",0,Z291),"0")+IFERROR(IF(Z292="",0,Z292),"0")+IFERROR(IF(Z293="",0,Z293),"0")</f>
        <v>0.15184</v>
      </c>
      <c r="AA294" s="548"/>
      <c r="AB294" s="548"/>
      <c r="AC294" s="548"/>
    </row>
    <row r="295" spans="1:68" x14ac:dyDescent="0.2">
      <c r="A295" s="558"/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64"/>
      <c r="P295" s="551" t="s">
        <v>70</v>
      </c>
      <c r="Q295" s="552"/>
      <c r="R295" s="552"/>
      <c r="S295" s="552"/>
      <c r="T295" s="552"/>
      <c r="U295" s="552"/>
      <c r="V295" s="553"/>
      <c r="W295" s="37" t="s">
        <v>68</v>
      </c>
      <c r="X295" s="547">
        <f>IFERROR(SUM(X288:X293),"0")</f>
        <v>80</v>
      </c>
      <c r="Y295" s="547">
        <f>IFERROR(SUM(Y288:Y293),"0")</f>
        <v>86.4</v>
      </c>
      <c r="Z295" s="37"/>
      <c r="AA295" s="548"/>
      <c r="AB295" s="548"/>
      <c r="AC295" s="548"/>
    </row>
    <row r="296" spans="1:68" ht="14.25" hidden="1" customHeight="1" x14ac:dyDescent="0.25">
      <c r="A296" s="557" t="s">
        <v>63</v>
      </c>
      <c r="B296" s="558"/>
      <c r="C296" s="558"/>
      <c r="D296" s="558"/>
      <c r="E296" s="558"/>
      <c r="F296" s="558"/>
      <c r="G296" s="558"/>
      <c r="H296" s="558"/>
      <c r="I296" s="558"/>
      <c r="J296" s="558"/>
      <c r="K296" s="558"/>
      <c r="L296" s="558"/>
      <c r="M296" s="558"/>
      <c r="N296" s="558"/>
      <c r="O296" s="558"/>
      <c r="P296" s="558"/>
      <c r="Q296" s="558"/>
      <c r="R296" s="558"/>
      <c r="S296" s="558"/>
      <c r="T296" s="558"/>
      <c r="U296" s="558"/>
      <c r="V296" s="558"/>
      <c r="W296" s="558"/>
      <c r="X296" s="558"/>
      <c r="Y296" s="558"/>
      <c r="Z296" s="558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0">
        <v>4607091387193</v>
      </c>
      <c r="E297" s="561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5"/>
      <c r="R297" s="555"/>
      <c r="S297" s="555"/>
      <c r="T297" s="556"/>
      <c r="U297" s="34"/>
      <c r="V297" s="34"/>
      <c r="W297" s="35" t="s">
        <v>68</v>
      </c>
      <c r="X297" s="545">
        <v>30</v>
      </c>
      <c r="Y297" s="546">
        <f t="shared" ref="Y297:Y303" si="38">IFERROR(IF(X297="",0,CEILING((X297/$H297),1)*$H297),"")</f>
        <v>33.6</v>
      </c>
      <c r="Z297" s="36">
        <f>IFERROR(IF(Y297=0,"",ROUNDUP(Y297/H297,0)*0.00902),"")</f>
        <v>7.2160000000000002E-2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31.928571428571427</v>
      </c>
      <c r="BN297" s="64">
        <f t="shared" ref="BN297:BN303" si="40">IFERROR(Y297*I297/H297,"0")</f>
        <v>35.76</v>
      </c>
      <c r="BO297" s="64">
        <f t="shared" ref="BO297:BO303" si="41">IFERROR(1/J297*(X297/H297),"0")</f>
        <v>5.4112554112554112E-2</v>
      </c>
      <c r="BP297" s="64">
        <f t="shared" ref="BP297:BP303" si="42">IFERROR(1/J297*(Y297/H297),"0")</f>
        <v>6.0606060606060608E-2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0">
        <v>4607091387230</v>
      </c>
      <c r="E298" s="561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5"/>
      <c r="R298" s="555"/>
      <c r="S298" s="555"/>
      <c r="T298" s="556"/>
      <c r="U298" s="34"/>
      <c r="V298" s="34"/>
      <c r="W298" s="35" t="s">
        <v>68</v>
      </c>
      <c r="X298" s="545">
        <v>20</v>
      </c>
      <c r="Y298" s="546">
        <f t="shared" si="38"/>
        <v>21</v>
      </c>
      <c r="Z298" s="36">
        <f>IFERROR(IF(Y298=0,"",ROUNDUP(Y298/H298,0)*0.00902),"")</f>
        <v>4.5100000000000001E-2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21.285714285714281</v>
      </c>
      <c r="BN298" s="64">
        <f t="shared" si="40"/>
        <v>22.349999999999998</v>
      </c>
      <c r="BO298" s="64">
        <f t="shared" si="41"/>
        <v>3.6075036075036072E-2</v>
      </c>
      <c r="BP298" s="64">
        <f t="shared" si="42"/>
        <v>3.787878787878788E-2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0">
        <v>4607091387292</v>
      </c>
      <c r="E299" s="561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5"/>
      <c r="R299" s="555"/>
      <c r="S299" s="555"/>
      <c r="T299" s="556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0">
        <v>4607091387285</v>
      </c>
      <c r="E300" s="561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5"/>
      <c r="R300" s="555"/>
      <c r="S300" s="555"/>
      <c r="T300" s="556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0">
        <v>4607091389845</v>
      </c>
      <c r="E301" s="561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5"/>
      <c r="R301" s="555"/>
      <c r="S301" s="555"/>
      <c r="T301" s="556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0">
        <v>4680115882881</v>
      </c>
      <c r="E302" s="561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5"/>
      <c r="R302" s="555"/>
      <c r="S302" s="555"/>
      <c r="T302" s="556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0">
        <v>4607091383836</v>
      </c>
      <c r="E303" s="561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5"/>
      <c r="R303" s="555"/>
      <c r="S303" s="555"/>
      <c r="T303" s="556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3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64"/>
      <c r="P304" s="551" t="s">
        <v>70</v>
      </c>
      <c r="Q304" s="552"/>
      <c r="R304" s="552"/>
      <c r="S304" s="552"/>
      <c r="T304" s="552"/>
      <c r="U304" s="552"/>
      <c r="V304" s="553"/>
      <c r="W304" s="37" t="s">
        <v>71</v>
      </c>
      <c r="X304" s="547">
        <f>IFERROR(X297/H297,"0")+IFERROR(X298/H298,"0")+IFERROR(X299/H299,"0")+IFERROR(X300/H300,"0")+IFERROR(X301/H301,"0")+IFERROR(X302/H302,"0")+IFERROR(X303/H303,"0")</f>
        <v>11.904761904761905</v>
      </c>
      <c r="Y304" s="547">
        <f>IFERROR(Y297/H297,"0")+IFERROR(Y298/H298,"0")+IFERROR(Y299/H299,"0")+IFERROR(Y300/H300,"0")+IFERROR(Y301/H301,"0")+IFERROR(Y302/H302,"0")+IFERROR(Y303/H303,"0")</f>
        <v>13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0.11726</v>
      </c>
      <c r="AA304" s="548"/>
      <c r="AB304" s="548"/>
      <c r="AC304" s="548"/>
    </row>
    <row r="305" spans="1:68" x14ac:dyDescent="0.2">
      <c r="A305" s="558"/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64"/>
      <c r="P305" s="551" t="s">
        <v>70</v>
      </c>
      <c r="Q305" s="552"/>
      <c r="R305" s="552"/>
      <c r="S305" s="552"/>
      <c r="T305" s="552"/>
      <c r="U305" s="552"/>
      <c r="V305" s="553"/>
      <c r="W305" s="37" t="s">
        <v>68</v>
      </c>
      <c r="X305" s="547">
        <f>IFERROR(SUM(X297:X303),"0")</f>
        <v>50</v>
      </c>
      <c r="Y305" s="547">
        <f>IFERROR(SUM(Y297:Y303),"0")</f>
        <v>54.6</v>
      </c>
      <c r="Z305" s="37"/>
      <c r="AA305" s="548"/>
      <c r="AB305" s="548"/>
      <c r="AC305" s="548"/>
    </row>
    <row r="306" spans="1:68" ht="14.25" hidden="1" customHeight="1" x14ac:dyDescent="0.25">
      <c r="A306" s="557" t="s">
        <v>72</v>
      </c>
      <c r="B306" s="558"/>
      <c r="C306" s="558"/>
      <c r="D306" s="558"/>
      <c r="E306" s="558"/>
      <c r="F306" s="558"/>
      <c r="G306" s="558"/>
      <c r="H306" s="558"/>
      <c r="I306" s="558"/>
      <c r="J306" s="558"/>
      <c r="K306" s="558"/>
      <c r="L306" s="558"/>
      <c r="M306" s="558"/>
      <c r="N306" s="558"/>
      <c r="O306" s="558"/>
      <c r="P306" s="558"/>
      <c r="Q306" s="558"/>
      <c r="R306" s="558"/>
      <c r="S306" s="558"/>
      <c r="T306" s="558"/>
      <c r="U306" s="558"/>
      <c r="V306" s="558"/>
      <c r="W306" s="558"/>
      <c r="X306" s="558"/>
      <c r="Y306" s="558"/>
      <c r="Z306" s="558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0">
        <v>4607091387766</v>
      </c>
      <c r="E307" s="561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5"/>
      <c r="R307" s="555"/>
      <c r="S307" s="555"/>
      <c r="T307" s="556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0">
        <v>4607091387957</v>
      </c>
      <c r="E308" s="561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5"/>
      <c r="R308" s="555"/>
      <c r="S308" s="555"/>
      <c r="T308" s="556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0">
        <v>4607091387964</v>
      </c>
      <c r="E309" s="561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5"/>
      <c r="R309" s="555"/>
      <c r="S309" s="555"/>
      <c r="T309" s="556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0">
        <v>4680115884588</v>
      </c>
      <c r="E310" s="561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5"/>
      <c r="R310" s="555"/>
      <c r="S310" s="555"/>
      <c r="T310" s="556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0">
        <v>4607091387513</v>
      </c>
      <c r="E311" s="561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5"/>
      <c r="R311" s="555"/>
      <c r="S311" s="555"/>
      <c r="T311" s="556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3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64"/>
      <c r="P312" s="551" t="s">
        <v>70</v>
      </c>
      <c r="Q312" s="552"/>
      <c r="R312" s="552"/>
      <c r="S312" s="552"/>
      <c r="T312" s="552"/>
      <c r="U312" s="552"/>
      <c r="V312" s="553"/>
      <c r="W312" s="37" t="s">
        <v>71</v>
      </c>
      <c r="X312" s="547">
        <f>IFERROR(X307/H307,"0")+IFERROR(X308/H308,"0")+IFERROR(X309/H309,"0")+IFERROR(X310/H310,"0")+IFERROR(X311/H311,"0")</f>
        <v>0</v>
      </c>
      <c r="Y312" s="547">
        <f>IFERROR(Y307/H307,"0")+IFERROR(Y308/H308,"0")+IFERROR(Y309/H309,"0")+IFERROR(Y310/H310,"0")+IFERROR(Y311/H311,"0")</f>
        <v>0</v>
      </c>
      <c r="Z312" s="547">
        <f>IFERROR(IF(Z307="",0,Z307),"0")+IFERROR(IF(Z308="",0,Z308),"0")+IFERROR(IF(Z309="",0,Z309),"0")+IFERROR(IF(Z310="",0,Z310),"0")+IFERROR(IF(Z311="",0,Z311),"0")</f>
        <v>0</v>
      </c>
      <c r="AA312" s="548"/>
      <c r="AB312" s="548"/>
      <c r="AC312" s="548"/>
    </row>
    <row r="313" spans="1:68" hidden="1" x14ac:dyDescent="0.2">
      <c r="A313" s="558"/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64"/>
      <c r="P313" s="551" t="s">
        <v>70</v>
      </c>
      <c r="Q313" s="552"/>
      <c r="R313" s="552"/>
      <c r="S313" s="552"/>
      <c r="T313" s="552"/>
      <c r="U313" s="552"/>
      <c r="V313" s="553"/>
      <c r="W313" s="37" t="s">
        <v>68</v>
      </c>
      <c r="X313" s="547">
        <f>IFERROR(SUM(X307:X311),"0")</f>
        <v>0</v>
      </c>
      <c r="Y313" s="547">
        <f>IFERROR(SUM(Y307:Y311),"0")</f>
        <v>0</v>
      </c>
      <c r="Z313" s="37"/>
      <c r="AA313" s="548"/>
      <c r="AB313" s="548"/>
      <c r="AC313" s="548"/>
    </row>
    <row r="314" spans="1:68" ht="14.25" hidden="1" customHeight="1" x14ac:dyDescent="0.25">
      <c r="A314" s="557" t="s">
        <v>164</v>
      </c>
      <c r="B314" s="558"/>
      <c r="C314" s="558"/>
      <c r="D314" s="558"/>
      <c r="E314" s="558"/>
      <c r="F314" s="558"/>
      <c r="G314" s="558"/>
      <c r="H314" s="558"/>
      <c r="I314" s="558"/>
      <c r="J314" s="558"/>
      <c r="K314" s="558"/>
      <c r="L314" s="558"/>
      <c r="M314" s="558"/>
      <c r="N314" s="558"/>
      <c r="O314" s="558"/>
      <c r="P314" s="558"/>
      <c r="Q314" s="558"/>
      <c r="R314" s="558"/>
      <c r="S314" s="558"/>
      <c r="T314" s="558"/>
      <c r="U314" s="558"/>
      <c r="V314" s="558"/>
      <c r="W314" s="558"/>
      <c r="X314" s="558"/>
      <c r="Y314" s="558"/>
      <c r="Z314" s="558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0">
        <v>4607091380880</v>
      </c>
      <c r="E315" s="561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5"/>
      <c r="R315" s="555"/>
      <c r="S315" s="555"/>
      <c r="T315" s="556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60">
        <v>4607091384482</v>
      </c>
      <c r="E316" s="561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5"/>
      <c r="R316" s="555"/>
      <c r="S316" s="555"/>
      <c r="T316" s="556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0">
        <v>4607091380897</v>
      </c>
      <c r="E317" s="561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5"/>
      <c r="R317" s="555"/>
      <c r="S317" s="555"/>
      <c r="T317" s="556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3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64"/>
      <c r="P318" s="551" t="s">
        <v>70</v>
      </c>
      <c r="Q318" s="552"/>
      <c r="R318" s="552"/>
      <c r="S318" s="552"/>
      <c r="T318" s="552"/>
      <c r="U318" s="552"/>
      <c r="V318" s="553"/>
      <c r="W318" s="37" t="s">
        <v>71</v>
      </c>
      <c r="X318" s="547">
        <f>IFERROR(X315/H315,"0")+IFERROR(X316/H316,"0")+IFERROR(X317/H317,"0")</f>
        <v>0</v>
      </c>
      <c r="Y318" s="547">
        <f>IFERROR(Y315/H315,"0")+IFERROR(Y316/H316,"0")+IFERROR(Y317/H317,"0")</f>
        <v>0</v>
      </c>
      <c r="Z318" s="547">
        <f>IFERROR(IF(Z315="",0,Z315),"0")+IFERROR(IF(Z316="",0,Z316),"0")+IFERROR(IF(Z317="",0,Z317),"0")</f>
        <v>0</v>
      </c>
      <c r="AA318" s="548"/>
      <c r="AB318" s="548"/>
      <c r="AC318" s="548"/>
    </row>
    <row r="319" spans="1:68" hidden="1" x14ac:dyDescent="0.2">
      <c r="A319" s="558"/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64"/>
      <c r="P319" s="551" t="s">
        <v>70</v>
      </c>
      <c r="Q319" s="552"/>
      <c r="R319" s="552"/>
      <c r="S319" s="552"/>
      <c r="T319" s="552"/>
      <c r="U319" s="552"/>
      <c r="V319" s="553"/>
      <c r="W319" s="37" t="s">
        <v>68</v>
      </c>
      <c r="X319" s="547">
        <f>IFERROR(SUM(X315:X317),"0")</f>
        <v>0</v>
      </c>
      <c r="Y319" s="547">
        <f>IFERROR(SUM(Y315:Y317),"0")</f>
        <v>0</v>
      </c>
      <c r="Z319" s="37"/>
      <c r="AA319" s="548"/>
      <c r="AB319" s="548"/>
      <c r="AC319" s="548"/>
    </row>
    <row r="320" spans="1:68" ht="14.25" hidden="1" customHeight="1" x14ac:dyDescent="0.25">
      <c r="A320" s="557" t="s">
        <v>94</v>
      </c>
      <c r="B320" s="558"/>
      <c r="C320" s="558"/>
      <c r="D320" s="558"/>
      <c r="E320" s="558"/>
      <c r="F320" s="558"/>
      <c r="G320" s="558"/>
      <c r="H320" s="558"/>
      <c r="I320" s="558"/>
      <c r="J320" s="558"/>
      <c r="K320" s="558"/>
      <c r="L320" s="558"/>
      <c r="M320" s="558"/>
      <c r="N320" s="558"/>
      <c r="O320" s="558"/>
      <c r="P320" s="558"/>
      <c r="Q320" s="558"/>
      <c r="R320" s="558"/>
      <c r="S320" s="558"/>
      <c r="T320" s="558"/>
      <c r="U320" s="558"/>
      <c r="V320" s="558"/>
      <c r="W320" s="558"/>
      <c r="X320" s="558"/>
      <c r="Y320" s="558"/>
      <c r="Z320" s="558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0">
        <v>4607091388381</v>
      </c>
      <c r="E321" s="561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41" t="s">
        <v>510</v>
      </c>
      <c r="Q321" s="555"/>
      <c r="R321" s="555"/>
      <c r="S321" s="555"/>
      <c r="T321" s="556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0">
        <v>4607091388374</v>
      </c>
      <c r="E322" s="561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0" t="s">
        <v>514</v>
      </c>
      <c r="Q322" s="555"/>
      <c r="R322" s="555"/>
      <c r="S322" s="555"/>
      <c r="T322" s="556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0">
        <v>4607091383102</v>
      </c>
      <c r="E323" s="561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5"/>
      <c r="R323" s="555"/>
      <c r="S323" s="555"/>
      <c r="T323" s="556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0">
        <v>4607091388404</v>
      </c>
      <c r="E324" s="561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5"/>
      <c r="R324" s="555"/>
      <c r="S324" s="555"/>
      <c r="T324" s="556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3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64"/>
      <c r="P325" s="551" t="s">
        <v>70</v>
      </c>
      <c r="Q325" s="552"/>
      <c r="R325" s="552"/>
      <c r="S325" s="552"/>
      <c r="T325" s="552"/>
      <c r="U325" s="552"/>
      <c r="V325" s="553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hidden="1" x14ac:dyDescent="0.2">
      <c r="A326" s="558"/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64"/>
      <c r="P326" s="551" t="s">
        <v>70</v>
      </c>
      <c r="Q326" s="552"/>
      <c r="R326" s="552"/>
      <c r="S326" s="552"/>
      <c r="T326" s="552"/>
      <c r="U326" s="552"/>
      <c r="V326" s="553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hidden="1" customHeight="1" x14ac:dyDescent="0.25">
      <c r="A327" s="557" t="s">
        <v>520</v>
      </c>
      <c r="B327" s="558"/>
      <c r="C327" s="558"/>
      <c r="D327" s="558"/>
      <c r="E327" s="558"/>
      <c r="F327" s="558"/>
      <c r="G327" s="558"/>
      <c r="H327" s="558"/>
      <c r="I327" s="558"/>
      <c r="J327" s="558"/>
      <c r="K327" s="558"/>
      <c r="L327" s="558"/>
      <c r="M327" s="558"/>
      <c r="N327" s="558"/>
      <c r="O327" s="558"/>
      <c r="P327" s="558"/>
      <c r="Q327" s="558"/>
      <c r="R327" s="558"/>
      <c r="S327" s="558"/>
      <c r="T327" s="558"/>
      <c r="U327" s="558"/>
      <c r="V327" s="558"/>
      <c r="W327" s="558"/>
      <c r="X327" s="558"/>
      <c r="Y327" s="558"/>
      <c r="Z327" s="558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0">
        <v>4680115881808</v>
      </c>
      <c r="E328" s="561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5"/>
      <c r="R328" s="555"/>
      <c r="S328" s="555"/>
      <c r="T328" s="556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0">
        <v>4680115881822</v>
      </c>
      <c r="E329" s="561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5"/>
      <c r="R329" s="555"/>
      <c r="S329" s="555"/>
      <c r="T329" s="556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0">
        <v>4680115880016</v>
      </c>
      <c r="E330" s="561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5"/>
      <c r="R330" s="555"/>
      <c r="S330" s="555"/>
      <c r="T330" s="556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3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64"/>
      <c r="P331" s="551" t="s">
        <v>70</v>
      </c>
      <c r="Q331" s="552"/>
      <c r="R331" s="552"/>
      <c r="S331" s="552"/>
      <c r="T331" s="552"/>
      <c r="U331" s="552"/>
      <c r="V331" s="553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hidden="1" x14ac:dyDescent="0.2">
      <c r="A332" s="558"/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64"/>
      <c r="P332" s="551" t="s">
        <v>70</v>
      </c>
      <c r="Q332" s="552"/>
      <c r="R332" s="552"/>
      <c r="S332" s="552"/>
      <c r="T332" s="552"/>
      <c r="U332" s="552"/>
      <c r="V332" s="553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hidden="1" customHeight="1" x14ac:dyDescent="0.25">
      <c r="A333" s="589" t="s">
        <v>529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0"/>
      <c r="AB333" s="540"/>
      <c r="AC333" s="540"/>
    </row>
    <row r="334" spans="1:68" ht="14.25" hidden="1" customHeight="1" x14ac:dyDescent="0.25">
      <c r="A334" s="557" t="s">
        <v>72</v>
      </c>
      <c r="B334" s="558"/>
      <c r="C334" s="558"/>
      <c r="D334" s="558"/>
      <c r="E334" s="558"/>
      <c r="F334" s="558"/>
      <c r="G334" s="558"/>
      <c r="H334" s="558"/>
      <c r="I334" s="558"/>
      <c r="J334" s="558"/>
      <c r="K334" s="558"/>
      <c r="L334" s="558"/>
      <c r="M334" s="558"/>
      <c r="N334" s="558"/>
      <c r="O334" s="558"/>
      <c r="P334" s="558"/>
      <c r="Q334" s="558"/>
      <c r="R334" s="558"/>
      <c r="S334" s="558"/>
      <c r="T334" s="558"/>
      <c r="U334" s="558"/>
      <c r="V334" s="558"/>
      <c r="W334" s="558"/>
      <c r="X334" s="558"/>
      <c r="Y334" s="558"/>
      <c r="Z334" s="558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0">
        <v>4607091387919</v>
      </c>
      <c r="E335" s="561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5"/>
      <c r="R335" s="555"/>
      <c r="S335" s="555"/>
      <c r="T335" s="556"/>
      <c r="U335" s="34"/>
      <c r="V335" s="34"/>
      <c r="W335" s="35" t="s">
        <v>68</v>
      </c>
      <c r="X335" s="545">
        <v>15</v>
      </c>
      <c r="Y335" s="546">
        <f>IFERROR(IF(X335="",0,CEILING((X335/$H335),1)*$H335),"")</f>
        <v>16.2</v>
      </c>
      <c r="Z335" s="36">
        <f>IFERROR(IF(Y335=0,"",ROUNDUP(Y335/H335,0)*0.01898),"")</f>
        <v>3.7960000000000001E-2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15.961111111111112</v>
      </c>
      <c r="BN335" s="64">
        <f>IFERROR(Y335*I335/H335,"0")</f>
        <v>17.238</v>
      </c>
      <c r="BO335" s="64">
        <f>IFERROR(1/J335*(X335/H335),"0")</f>
        <v>2.8935185185185185E-2</v>
      </c>
      <c r="BP335" s="64">
        <f>IFERROR(1/J335*(Y335/H335),"0")</f>
        <v>3.125E-2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60">
        <v>4680115883604</v>
      </c>
      <c r="E336" s="561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5"/>
      <c r="R336" s="555"/>
      <c r="S336" s="555"/>
      <c r="T336" s="556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60">
        <v>4680115883567</v>
      </c>
      <c r="E337" s="561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5"/>
      <c r="R337" s="555"/>
      <c r="S337" s="555"/>
      <c r="T337" s="556"/>
      <c r="U337" s="34"/>
      <c r="V337" s="34"/>
      <c r="W337" s="35" t="s">
        <v>68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3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64"/>
      <c r="P338" s="551" t="s">
        <v>70</v>
      </c>
      <c r="Q338" s="552"/>
      <c r="R338" s="552"/>
      <c r="S338" s="552"/>
      <c r="T338" s="552"/>
      <c r="U338" s="552"/>
      <c r="V338" s="553"/>
      <c r="W338" s="37" t="s">
        <v>71</v>
      </c>
      <c r="X338" s="547">
        <f>IFERROR(X335/H335,"0")+IFERROR(X336/H336,"0")+IFERROR(X337/H337,"0")</f>
        <v>1.8518518518518519</v>
      </c>
      <c r="Y338" s="547">
        <f>IFERROR(Y335/H335,"0")+IFERROR(Y336/H336,"0")+IFERROR(Y337/H337,"0")</f>
        <v>2</v>
      </c>
      <c r="Z338" s="547">
        <f>IFERROR(IF(Z335="",0,Z335),"0")+IFERROR(IF(Z336="",0,Z336),"0")+IFERROR(IF(Z337="",0,Z337),"0")</f>
        <v>3.7960000000000001E-2</v>
      </c>
      <c r="AA338" s="548"/>
      <c r="AB338" s="548"/>
      <c r="AC338" s="548"/>
    </row>
    <row r="339" spans="1:68" x14ac:dyDescent="0.2">
      <c r="A339" s="558"/>
      <c r="B339" s="558"/>
      <c r="C339" s="558"/>
      <c r="D339" s="558"/>
      <c r="E339" s="558"/>
      <c r="F339" s="558"/>
      <c r="G339" s="558"/>
      <c r="H339" s="558"/>
      <c r="I339" s="558"/>
      <c r="J339" s="558"/>
      <c r="K339" s="558"/>
      <c r="L339" s="558"/>
      <c r="M339" s="558"/>
      <c r="N339" s="558"/>
      <c r="O339" s="564"/>
      <c r="P339" s="551" t="s">
        <v>70</v>
      </c>
      <c r="Q339" s="552"/>
      <c r="R339" s="552"/>
      <c r="S339" s="552"/>
      <c r="T339" s="552"/>
      <c r="U339" s="552"/>
      <c r="V339" s="553"/>
      <c r="W339" s="37" t="s">
        <v>68</v>
      </c>
      <c r="X339" s="547">
        <f>IFERROR(SUM(X335:X337),"0")</f>
        <v>15</v>
      </c>
      <c r="Y339" s="547">
        <f>IFERROR(SUM(Y335:Y337),"0")</f>
        <v>16.2</v>
      </c>
      <c r="Z339" s="37"/>
      <c r="AA339" s="548"/>
      <c r="AB339" s="548"/>
      <c r="AC339" s="548"/>
    </row>
    <row r="340" spans="1:68" ht="27.75" hidden="1" customHeight="1" x14ac:dyDescent="0.2">
      <c r="A340" s="609" t="s">
        <v>539</v>
      </c>
      <c r="B340" s="610"/>
      <c r="C340" s="610"/>
      <c r="D340" s="610"/>
      <c r="E340" s="610"/>
      <c r="F340" s="610"/>
      <c r="G340" s="610"/>
      <c r="H340" s="610"/>
      <c r="I340" s="610"/>
      <c r="J340" s="610"/>
      <c r="K340" s="610"/>
      <c r="L340" s="610"/>
      <c r="M340" s="610"/>
      <c r="N340" s="610"/>
      <c r="O340" s="610"/>
      <c r="P340" s="610"/>
      <c r="Q340" s="610"/>
      <c r="R340" s="610"/>
      <c r="S340" s="610"/>
      <c r="T340" s="610"/>
      <c r="U340" s="610"/>
      <c r="V340" s="610"/>
      <c r="W340" s="610"/>
      <c r="X340" s="610"/>
      <c r="Y340" s="610"/>
      <c r="Z340" s="610"/>
      <c r="AA340" s="48"/>
      <c r="AB340" s="48"/>
      <c r="AC340" s="48"/>
    </row>
    <row r="341" spans="1:68" ht="16.5" hidden="1" customHeight="1" x14ac:dyDescent="0.25">
      <c r="A341" s="589" t="s">
        <v>540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0"/>
      <c r="AB341" s="540"/>
      <c r="AC341" s="540"/>
    </row>
    <row r="342" spans="1:68" ht="14.25" hidden="1" customHeight="1" x14ac:dyDescent="0.25">
      <c r="A342" s="557" t="s">
        <v>102</v>
      </c>
      <c r="B342" s="558"/>
      <c r="C342" s="558"/>
      <c r="D342" s="558"/>
      <c r="E342" s="558"/>
      <c r="F342" s="558"/>
      <c r="G342" s="558"/>
      <c r="H342" s="558"/>
      <c r="I342" s="558"/>
      <c r="J342" s="558"/>
      <c r="K342" s="558"/>
      <c r="L342" s="558"/>
      <c r="M342" s="558"/>
      <c r="N342" s="558"/>
      <c r="O342" s="558"/>
      <c r="P342" s="558"/>
      <c r="Q342" s="558"/>
      <c r="R342" s="558"/>
      <c r="S342" s="558"/>
      <c r="T342" s="558"/>
      <c r="U342" s="558"/>
      <c r="V342" s="558"/>
      <c r="W342" s="558"/>
      <c r="X342" s="558"/>
      <c r="Y342" s="558"/>
      <c r="Z342" s="558"/>
      <c r="AA342" s="541"/>
      <c r="AB342" s="541"/>
      <c r="AC342" s="541"/>
    </row>
    <row r="343" spans="1:68" ht="37.5" hidden="1" customHeight="1" x14ac:dyDescent="0.25">
      <c r="A343" s="54" t="s">
        <v>541</v>
      </c>
      <c r="B343" s="54" t="s">
        <v>542</v>
      </c>
      <c r="C343" s="31">
        <v>4301011869</v>
      </c>
      <c r="D343" s="560">
        <v>4680115884847</v>
      </c>
      <c r="E343" s="561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5"/>
      <c r="R343" s="555"/>
      <c r="S343" s="555"/>
      <c r="T343" s="556"/>
      <c r="U343" s="34"/>
      <c r="V343" s="34"/>
      <c r="W343" s="35" t="s">
        <v>68</v>
      </c>
      <c r="X343" s="545">
        <v>0</v>
      </c>
      <c r="Y343" s="546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60">
        <v>4680115884854</v>
      </c>
      <c r="E344" s="561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5"/>
      <c r="R344" s="555"/>
      <c r="S344" s="555"/>
      <c r="T344" s="556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0">
        <v>4607091383997</v>
      </c>
      <c r="E345" s="561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5"/>
      <c r="R345" s="555"/>
      <c r="S345" s="555"/>
      <c r="T345" s="556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550</v>
      </c>
      <c r="B346" s="54" t="s">
        <v>551</v>
      </c>
      <c r="C346" s="31">
        <v>4301011867</v>
      </c>
      <c r="D346" s="560">
        <v>4680115884830</v>
      </c>
      <c r="E346" s="561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5"/>
      <c r="R346" s="555"/>
      <c r="S346" s="555"/>
      <c r="T346" s="556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0">
        <v>4680115882638</v>
      </c>
      <c r="E347" s="561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5"/>
      <c r="R347" s="555"/>
      <c r="S347" s="555"/>
      <c r="T347" s="556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0">
        <v>4680115884922</v>
      </c>
      <c r="E348" s="561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5"/>
      <c r="R348" s="555"/>
      <c r="S348" s="555"/>
      <c r="T348" s="556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0">
        <v>4680115884861</v>
      </c>
      <c r="E349" s="561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5"/>
      <c r="R349" s="555"/>
      <c r="S349" s="555"/>
      <c r="T349" s="556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idden="1" x14ac:dyDescent="0.2">
      <c r="A350" s="563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64"/>
      <c r="P350" s="551" t="s">
        <v>70</v>
      </c>
      <c r="Q350" s="552"/>
      <c r="R350" s="552"/>
      <c r="S350" s="552"/>
      <c r="T350" s="552"/>
      <c r="U350" s="552"/>
      <c r="V350" s="553"/>
      <c r="W350" s="37" t="s">
        <v>71</v>
      </c>
      <c r="X350" s="547">
        <f>IFERROR(X343/H343,"0")+IFERROR(X344/H344,"0")+IFERROR(X345/H345,"0")+IFERROR(X346/H346,"0")+IFERROR(X347/H347,"0")+IFERROR(X348/H348,"0")+IFERROR(X349/H349,"0")</f>
        <v>0</v>
      </c>
      <c r="Y350" s="547">
        <f>IFERROR(Y343/H343,"0")+IFERROR(Y344/H344,"0")+IFERROR(Y345/H345,"0")+IFERROR(Y346/H346,"0")+IFERROR(Y347/H347,"0")+IFERROR(Y348/H348,"0")+IFERROR(Y349/H349,"0")</f>
        <v>0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48"/>
      <c r="AB350" s="548"/>
      <c r="AC350" s="548"/>
    </row>
    <row r="351" spans="1:68" hidden="1" x14ac:dyDescent="0.2">
      <c r="A351" s="558"/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64"/>
      <c r="P351" s="551" t="s">
        <v>70</v>
      </c>
      <c r="Q351" s="552"/>
      <c r="R351" s="552"/>
      <c r="S351" s="552"/>
      <c r="T351" s="552"/>
      <c r="U351" s="552"/>
      <c r="V351" s="553"/>
      <c r="W351" s="37" t="s">
        <v>68</v>
      </c>
      <c r="X351" s="547">
        <f>IFERROR(SUM(X343:X349),"0")</f>
        <v>0</v>
      </c>
      <c r="Y351" s="547">
        <f>IFERROR(SUM(Y343:Y349),"0")</f>
        <v>0</v>
      </c>
      <c r="Z351" s="37"/>
      <c r="AA351" s="548"/>
      <c r="AB351" s="548"/>
      <c r="AC351" s="548"/>
    </row>
    <row r="352" spans="1:68" ht="14.25" hidden="1" customHeight="1" x14ac:dyDescent="0.25">
      <c r="A352" s="557" t="s">
        <v>134</v>
      </c>
      <c r="B352" s="558"/>
      <c r="C352" s="558"/>
      <c r="D352" s="558"/>
      <c r="E352" s="558"/>
      <c r="F352" s="558"/>
      <c r="G352" s="558"/>
      <c r="H352" s="558"/>
      <c r="I352" s="558"/>
      <c r="J352" s="558"/>
      <c r="K352" s="558"/>
      <c r="L352" s="558"/>
      <c r="M352" s="558"/>
      <c r="N352" s="558"/>
      <c r="O352" s="558"/>
      <c r="P352" s="558"/>
      <c r="Q352" s="558"/>
      <c r="R352" s="558"/>
      <c r="S352" s="558"/>
      <c r="T352" s="558"/>
      <c r="U352" s="558"/>
      <c r="V352" s="558"/>
      <c r="W352" s="558"/>
      <c r="X352" s="558"/>
      <c r="Y352" s="558"/>
      <c r="Z352" s="558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0">
        <v>4607091383980</v>
      </c>
      <c r="E353" s="561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5"/>
      <c r="R353" s="555"/>
      <c r="S353" s="555"/>
      <c r="T353" s="556"/>
      <c r="U353" s="34"/>
      <c r="V353" s="34"/>
      <c r="W353" s="35" t="s">
        <v>68</v>
      </c>
      <c r="X353" s="545">
        <v>90</v>
      </c>
      <c r="Y353" s="546">
        <f>IFERROR(IF(X353="",0,CEILING((X353/$H353),1)*$H353),"")</f>
        <v>90</v>
      </c>
      <c r="Z353" s="36">
        <f>IFERROR(IF(Y353=0,"",ROUNDUP(Y353/H353,0)*0.02175),"")</f>
        <v>0.1305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92.88000000000001</v>
      </c>
      <c r="BN353" s="64">
        <f>IFERROR(Y353*I353/H353,"0")</f>
        <v>92.88000000000001</v>
      </c>
      <c r="BO353" s="64">
        <f>IFERROR(1/J353*(X353/H353),"0")</f>
        <v>0.125</v>
      </c>
      <c r="BP353" s="64">
        <f>IFERROR(1/J353*(Y353/H353),"0")</f>
        <v>0.125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0">
        <v>4607091384178</v>
      </c>
      <c r="E354" s="561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5"/>
      <c r="R354" s="555"/>
      <c r="S354" s="555"/>
      <c r="T354" s="556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3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64"/>
      <c r="P355" s="551" t="s">
        <v>70</v>
      </c>
      <c r="Q355" s="552"/>
      <c r="R355" s="552"/>
      <c r="S355" s="552"/>
      <c r="T355" s="552"/>
      <c r="U355" s="552"/>
      <c r="V355" s="553"/>
      <c r="W355" s="37" t="s">
        <v>71</v>
      </c>
      <c r="X355" s="547">
        <f>IFERROR(X353/H353,"0")+IFERROR(X354/H354,"0")</f>
        <v>6</v>
      </c>
      <c r="Y355" s="547">
        <f>IFERROR(Y353/H353,"0")+IFERROR(Y354/H354,"0")</f>
        <v>6</v>
      </c>
      <c r="Z355" s="547">
        <f>IFERROR(IF(Z353="",0,Z353),"0")+IFERROR(IF(Z354="",0,Z354),"0")</f>
        <v>0.1305</v>
      </c>
      <c r="AA355" s="548"/>
      <c r="AB355" s="548"/>
      <c r="AC355" s="548"/>
    </row>
    <row r="356" spans="1:68" x14ac:dyDescent="0.2">
      <c r="A356" s="558"/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64"/>
      <c r="P356" s="551" t="s">
        <v>70</v>
      </c>
      <c r="Q356" s="552"/>
      <c r="R356" s="552"/>
      <c r="S356" s="552"/>
      <c r="T356" s="552"/>
      <c r="U356" s="552"/>
      <c r="V356" s="553"/>
      <c r="W356" s="37" t="s">
        <v>68</v>
      </c>
      <c r="X356" s="547">
        <f>IFERROR(SUM(X353:X354),"0")</f>
        <v>90</v>
      </c>
      <c r="Y356" s="547">
        <f>IFERROR(SUM(Y353:Y354),"0")</f>
        <v>90</v>
      </c>
      <c r="Z356" s="37"/>
      <c r="AA356" s="548"/>
      <c r="AB356" s="548"/>
      <c r="AC356" s="548"/>
    </row>
    <row r="357" spans="1:68" ht="14.25" hidden="1" customHeight="1" x14ac:dyDescent="0.25">
      <c r="A357" s="557" t="s">
        <v>72</v>
      </c>
      <c r="B357" s="558"/>
      <c r="C357" s="558"/>
      <c r="D357" s="558"/>
      <c r="E357" s="558"/>
      <c r="F357" s="558"/>
      <c r="G357" s="558"/>
      <c r="H357" s="558"/>
      <c r="I357" s="558"/>
      <c r="J357" s="558"/>
      <c r="K357" s="558"/>
      <c r="L357" s="558"/>
      <c r="M357" s="558"/>
      <c r="N357" s="558"/>
      <c r="O357" s="558"/>
      <c r="P357" s="558"/>
      <c r="Q357" s="558"/>
      <c r="R357" s="558"/>
      <c r="S357" s="558"/>
      <c r="T357" s="558"/>
      <c r="U357" s="558"/>
      <c r="V357" s="558"/>
      <c r="W357" s="558"/>
      <c r="X357" s="558"/>
      <c r="Y357" s="558"/>
      <c r="Z357" s="558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0">
        <v>4607091383928</v>
      </c>
      <c r="E358" s="561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5"/>
      <c r="R358" s="555"/>
      <c r="S358" s="555"/>
      <c r="T358" s="556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0">
        <v>4607091384260</v>
      </c>
      <c r="E359" s="561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5"/>
      <c r="R359" s="555"/>
      <c r="S359" s="555"/>
      <c r="T359" s="556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3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64"/>
      <c r="P360" s="551" t="s">
        <v>70</v>
      </c>
      <c r="Q360" s="552"/>
      <c r="R360" s="552"/>
      <c r="S360" s="552"/>
      <c r="T360" s="552"/>
      <c r="U360" s="552"/>
      <c r="V360" s="553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hidden="1" x14ac:dyDescent="0.2">
      <c r="A361" s="558"/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64"/>
      <c r="P361" s="551" t="s">
        <v>70</v>
      </c>
      <c r="Q361" s="552"/>
      <c r="R361" s="552"/>
      <c r="S361" s="552"/>
      <c r="T361" s="552"/>
      <c r="U361" s="552"/>
      <c r="V361" s="553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hidden="1" customHeight="1" x14ac:dyDescent="0.25">
      <c r="A362" s="557" t="s">
        <v>164</v>
      </c>
      <c r="B362" s="558"/>
      <c r="C362" s="558"/>
      <c r="D362" s="558"/>
      <c r="E362" s="558"/>
      <c r="F362" s="558"/>
      <c r="G362" s="558"/>
      <c r="H362" s="558"/>
      <c r="I362" s="558"/>
      <c r="J362" s="558"/>
      <c r="K362" s="558"/>
      <c r="L362" s="558"/>
      <c r="M362" s="558"/>
      <c r="N362" s="558"/>
      <c r="O362" s="558"/>
      <c r="P362" s="558"/>
      <c r="Q362" s="558"/>
      <c r="R362" s="558"/>
      <c r="S362" s="558"/>
      <c r="T362" s="558"/>
      <c r="U362" s="558"/>
      <c r="V362" s="558"/>
      <c r="W362" s="558"/>
      <c r="X362" s="558"/>
      <c r="Y362" s="558"/>
      <c r="Z362" s="558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60">
        <v>4607091384673</v>
      </c>
      <c r="E363" s="561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2" t="s">
        <v>573</v>
      </c>
      <c r="Q363" s="555"/>
      <c r="R363" s="555"/>
      <c r="S363" s="555"/>
      <c r="T363" s="556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3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64"/>
      <c r="P364" s="551" t="s">
        <v>70</v>
      </c>
      <c r="Q364" s="552"/>
      <c r="R364" s="552"/>
      <c r="S364" s="552"/>
      <c r="T364" s="552"/>
      <c r="U364" s="552"/>
      <c r="V364" s="553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hidden="1" x14ac:dyDescent="0.2">
      <c r="A365" s="558"/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64"/>
      <c r="P365" s="551" t="s">
        <v>70</v>
      </c>
      <c r="Q365" s="552"/>
      <c r="R365" s="552"/>
      <c r="S365" s="552"/>
      <c r="T365" s="552"/>
      <c r="U365" s="552"/>
      <c r="V365" s="553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hidden="1" customHeight="1" x14ac:dyDescent="0.25">
      <c r="A366" s="589" t="s">
        <v>575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0"/>
      <c r="AB366" s="540"/>
      <c r="AC366" s="540"/>
    </row>
    <row r="367" spans="1:68" ht="14.25" hidden="1" customHeight="1" x14ac:dyDescent="0.25">
      <c r="A367" s="557" t="s">
        <v>102</v>
      </c>
      <c r="B367" s="558"/>
      <c r="C367" s="558"/>
      <c r="D367" s="558"/>
      <c r="E367" s="558"/>
      <c r="F367" s="558"/>
      <c r="G367" s="558"/>
      <c r="H367" s="558"/>
      <c r="I367" s="558"/>
      <c r="J367" s="558"/>
      <c r="K367" s="558"/>
      <c r="L367" s="558"/>
      <c r="M367" s="558"/>
      <c r="N367" s="558"/>
      <c r="O367" s="558"/>
      <c r="P367" s="558"/>
      <c r="Q367" s="558"/>
      <c r="R367" s="558"/>
      <c r="S367" s="558"/>
      <c r="T367" s="558"/>
      <c r="U367" s="558"/>
      <c r="V367" s="558"/>
      <c r="W367" s="558"/>
      <c r="X367" s="558"/>
      <c r="Y367" s="558"/>
      <c r="Z367" s="558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0">
        <v>4680115881907</v>
      </c>
      <c r="E368" s="561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5"/>
      <c r="R368" s="555"/>
      <c r="S368" s="555"/>
      <c r="T368" s="556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0">
        <v>4680115884885</v>
      </c>
      <c r="E369" s="561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5"/>
      <c r="R369" s="555"/>
      <c r="S369" s="555"/>
      <c r="T369" s="556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0">
        <v>4680115884908</v>
      </c>
      <c r="E370" s="561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5"/>
      <c r="R370" s="555"/>
      <c r="S370" s="555"/>
      <c r="T370" s="556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3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64"/>
      <c r="P371" s="551" t="s">
        <v>70</v>
      </c>
      <c r="Q371" s="552"/>
      <c r="R371" s="552"/>
      <c r="S371" s="552"/>
      <c r="T371" s="552"/>
      <c r="U371" s="552"/>
      <c r="V371" s="553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8"/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64"/>
      <c r="P372" s="551" t="s">
        <v>70</v>
      </c>
      <c r="Q372" s="552"/>
      <c r="R372" s="552"/>
      <c r="S372" s="552"/>
      <c r="T372" s="552"/>
      <c r="U372" s="552"/>
      <c r="V372" s="553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57" t="s">
        <v>63</v>
      </c>
      <c r="B373" s="558"/>
      <c r="C373" s="558"/>
      <c r="D373" s="558"/>
      <c r="E373" s="558"/>
      <c r="F373" s="558"/>
      <c r="G373" s="558"/>
      <c r="H373" s="558"/>
      <c r="I373" s="558"/>
      <c r="J373" s="558"/>
      <c r="K373" s="558"/>
      <c r="L373" s="558"/>
      <c r="M373" s="558"/>
      <c r="N373" s="558"/>
      <c r="O373" s="558"/>
      <c r="P373" s="558"/>
      <c r="Q373" s="558"/>
      <c r="R373" s="558"/>
      <c r="S373" s="558"/>
      <c r="T373" s="558"/>
      <c r="U373" s="558"/>
      <c r="V373" s="558"/>
      <c r="W373" s="558"/>
      <c r="X373" s="558"/>
      <c r="Y373" s="558"/>
      <c r="Z373" s="558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0">
        <v>4607091384802</v>
      </c>
      <c r="E374" s="561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6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5"/>
      <c r="R374" s="555"/>
      <c r="S374" s="555"/>
      <c r="T374" s="556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3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64"/>
      <c r="P375" s="551" t="s">
        <v>70</v>
      </c>
      <c r="Q375" s="552"/>
      <c r="R375" s="552"/>
      <c r="S375" s="552"/>
      <c r="T375" s="552"/>
      <c r="U375" s="552"/>
      <c r="V375" s="553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hidden="1" x14ac:dyDescent="0.2">
      <c r="A376" s="558"/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64"/>
      <c r="P376" s="551" t="s">
        <v>70</v>
      </c>
      <c r="Q376" s="552"/>
      <c r="R376" s="552"/>
      <c r="S376" s="552"/>
      <c r="T376" s="552"/>
      <c r="U376" s="552"/>
      <c r="V376" s="553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57" t="s">
        <v>72</v>
      </c>
      <c r="B377" s="558"/>
      <c r="C377" s="558"/>
      <c r="D377" s="558"/>
      <c r="E377" s="558"/>
      <c r="F377" s="558"/>
      <c r="G377" s="558"/>
      <c r="H377" s="558"/>
      <c r="I377" s="558"/>
      <c r="J377" s="558"/>
      <c r="K377" s="558"/>
      <c r="L377" s="558"/>
      <c r="M377" s="558"/>
      <c r="N377" s="558"/>
      <c r="O377" s="558"/>
      <c r="P377" s="558"/>
      <c r="Q377" s="558"/>
      <c r="R377" s="558"/>
      <c r="S377" s="558"/>
      <c r="T377" s="558"/>
      <c r="U377" s="558"/>
      <c r="V377" s="558"/>
      <c r="W377" s="558"/>
      <c r="X377" s="558"/>
      <c r="Y377" s="558"/>
      <c r="Z377" s="558"/>
      <c r="AA377" s="541"/>
      <c r="AB377" s="541"/>
      <c r="AC377" s="541"/>
    </row>
    <row r="378" spans="1:68" ht="27" hidden="1" customHeight="1" x14ac:dyDescent="0.25">
      <c r="A378" s="54" t="s">
        <v>587</v>
      </c>
      <c r="B378" s="54" t="s">
        <v>588</v>
      </c>
      <c r="C378" s="31">
        <v>4301051899</v>
      </c>
      <c r="D378" s="560">
        <v>4607091384246</v>
      </c>
      <c r="E378" s="561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5"/>
      <c r="R378" s="555"/>
      <c r="S378" s="555"/>
      <c r="T378" s="556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60">
        <v>4607091384253</v>
      </c>
      <c r="E379" s="561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5"/>
      <c r="R379" s="555"/>
      <c r="S379" s="555"/>
      <c r="T379" s="556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3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64"/>
      <c r="P380" s="551" t="s">
        <v>70</v>
      </c>
      <c r="Q380" s="552"/>
      <c r="R380" s="552"/>
      <c r="S380" s="552"/>
      <c r="T380" s="552"/>
      <c r="U380" s="552"/>
      <c r="V380" s="553"/>
      <c r="W380" s="37" t="s">
        <v>71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58"/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64"/>
      <c r="P381" s="551" t="s">
        <v>70</v>
      </c>
      <c r="Q381" s="552"/>
      <c r="R381" s="552"/>
      <c r="S381" s="552"/>
      <c r="T381" s="552"/>
      <c r="U381" s="552"/>
      <c r="V381" s="553"/>
      <c r="W381" s="37" t="s">
        <v>68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57" t="s">
        <v>164</v>
      </c>
      <c r="B382" s="558"/>
      <c r="C382" s="558"/>
      <c r="D382" s="558"/>
      <c r="E382" s="558"/>
      <c r="F382" s="558"/>
      <c r="G382" s="558"/>
      <c r="H382" s="558"/>
      <c r="I382" s="558"/>
      <c r="J382" s="558"/>
      <c r="K382" s="558"/>
      <c r="L382" s="558"/>
      <c r="M382" s="558"/>
      <c r="N382" s="558"/>
      <c r="O382" s="558"/>
      <c r="P382" s="558"/>
      <c r="Q382" s="558"/>
      <c r="R382" s="558"/>
      <c r="S382" s="558"/>
      <c r="T382" s="558"/>
      <c r="U382" s="558"/>
      <c r="V382" s="558"/>
      <c r="W382" s="558"/>
      <c r="X382" s="558"/>
      <c r="Y382" s="558"/>
      <c r="Z382" s="558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0">
        <v>4607091389357</v>
      </c>
      <c r="E383" s="561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5"/>
      <c r="R383" s="555"/>
      <c r="S383" s="555"/>
      <c r="T383" s="556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3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64"/>
      <c r="P384" s="551" t="s">
        <v>70</v>
      </c>
      <c r="Q384" s="552"/>
      <c r="R384" s="552"/>
      <c r="S384" s="552"/>
      <c r="T384" s="552"/>
      <c r="U384" s="552"/>
      <c r="V384" s="553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58"/>
      <c r="B385" s="558"/>
      <c r="C385" s="558"/>
      <c r="D385" s="558"/>
      <c r="E385" s="558"/>
      <c r="F385" s="558"/>
      <c r="G385" s="558"/>
      <c r="H385" s="558"/>
      <c r="I385" s="558"/>
      <c r="J385" s="558"/>
      <c r="K385" s="558"/>
      <c r="L385" s="558"/>
      <c r="M385" s="558"/>
      <c r="N385" s="558"/>
      <c r="O385" s="564"/>
      <c r="P385" s="551" t="s">
        <v>70</v>
      </c>
      <c r="Q385" s="552"/>
      <c r="R385" s="552"/>
      <c r="S385" s="552"/>
      <c r="T385" s="552"/>
      <c r="U385" s="552"/>
      <c r="V385" s="553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609" t="s">
        <v>595</v>
      </c>
      <c r="B386" s="610"/>
      <c r="C386" s="610"/>
      <c r="D386" s="610"/>
      <c r="E386" s="610"/>
      <c r="F386" s="610"/>
      <c r="G386" s="610"/>
      <c r="H386" s="610"/>
      <c r="I386" s="610"/>
      <c r="J386" s="610"/>
      <c r="K386" s="610"/>
      <c r="L386" s="610"/>
      <c r="M386" s="610"/>
      <c r="N386" s="610"/>
      <c r="O386" s="610"/>
      <c r="P386" s="610"/>
      <c r="Q386" s="610"/>
      <c r="R386" s="610"/>
      <c r="S386" s="610"/>
      <c r="T386" s="610"/>
      <c r="U386" s="610"/>
      <c r="V386" s="610"/>
      <c r="W386" s="610"/>
      <c r="X386" s="610"/>
      <c r="Y386" s="610"/>
      <c r="Z386" s="610"/>
      <c r="AA386" s="48"/>
      <c r="AB386" s="48"/>
      <c r="AC386" s="48"/>
    </row>
    <row r="387" spans="1:68" ht="16.5" hidden="1" customHeight="1" x14ac:dyDescent="0.25">
      <c r="A387" s="589" t="s">
        <v>596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0"/>
      <c r="AB387" s="540"/>
      <c r="AC387" s="540"/>
    </row>
    <row r="388" spans="1:68" ht="14.25" hidden="1" customHeight="1" x14ac:dyDescent="0.25">
      <c r="A388" s="557" t="s">
        <v>63</v>
      </c>
      <c r="B388" s="558"/>
      <c r="C388" s="558"/>
      <c r="D388" s="558"/>
      <c r="E388" s="558"/>
      <c r="F388" s="558"/>
      <c r="G388" s="558"/>
      <c r="H388" s="558"/>
      <c r="I388" s="558"/>
      <c r="J388" s="558"/>
      <c r="K388" s="558"/>
      <c r="L388" s="558"/>
      <c r="M388" s="558"/>
      <c r="N388" s="558"/>
      <c r="O388" s="558"/>
      <c r="P388" s="558"/>
      <c r="Q388" s="558"/>
      <c r="R388" s="558"/>
      <c r="S388" s="558"/>
      <c r="T388" s="558"/>
      <c r="U388" s="558"/>
      <c r="V388" s="558"/>
      <c r="W388" s="558"/>
      <c r="X388" s="558"/>
      <c r="Y388" s="558"/>
      <c r="Z388" s="558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0">
        <v>4680115886100</v>
      </c>
      <c r="E389" s="561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5"/>
      <c r="R389" s="555"/>
      <c r="S389" s="555"/>
      <c r="T389" s="556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0">
        <v>4680115886117</v>
      </c>
      <c r="E390" s="561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5"/>
      <c r="R390" s="555"/>
      <c r="S390" s="555"/>
      <c r="T390" s="556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0">
        <v>4680115886117</v>
      </c>
      <c r="E391" s="561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5"/>
      <c r="R391" s="555"/>
      <c r="S391" s="555"/>
      <c r="T391" s="556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0">
        <v>4680115886124</v>
      </c>
      <c r="E392" s="561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5"/>
      <c r="R392" s="555"/>
      <c r="S392" s="555"/>
      <c r="T392" s="556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0">
        <v>4680115883147</v>
      </c>
      <c r="E393" s="561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5"/>
      <c r="R393" s="555"/>
      <c r="S393" s="555"/>
      <c r="T393" s="556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0">
        <v>4607091384338</v>
      </c>
      <c r="E394" s="561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5"/>
      <c r="R394" s="555"/>
      <c r="S394" s="555"/>
      <c r="T394" s="556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0">
        <v>4607091389524</v>
      </c>
      <c r="E395" s="561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5"/>
      <c r="R395" s="555"/>
      <c r="S395" s="555"/>
      <c r="T395" s="556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0">
        <v>4680115883161</v>
      </c>
      <c r="E396" s="561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5"/>
      <c r="R396" s="555"/>
      <c r="S396" s="555"/>
      <c r="T396" s="556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0">
        <v>4607091389531</v>
      </c>
      <c r="E397" s="561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5"/>
      <c r="R397" s="555"/>
      <c r="S397" s="555"/>
      <c r="T397" s="556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0">
        <v>4607091384345</v>
      </c>
      <c r="E398" s="561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5"/>
      <c r="R398" s="555"/>
      <c r="S398" s="555"/>
      <c r="T398" s="556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3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64"/>
      <c r="P399" s="551" t="s">
        <v>70</v>
      </c>
      <c r="Q399" s="552"/>
      <c r="R399" s="552"/>
      <c r="S399" s="552"/>
      <c r="T399" s="552"/>
      <c r="U399" s="552"/>
      <c r="V399" s="553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58"/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64"/>
      <c r="P400" s="551" t="s">
        <v>70</v>
      </c>
      <c r="Q400" s="552"/>
      <c r="R400" s="552"/>
      <c r="S400" s="552"/>
      <c r="T400" s="552"/>
      <c r="U400" s="552"/>
      <c r="V400" s="553"/>
      <c r="W400" s="37" t="s">
        <v>68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57" t="s">
        <v>72</v>
      </c>
      <c r="B401" s="558"/>
      <c r="C401" s="558"/>
      <c r="D401" s="558"/>
      <c r="E401" s="558"/>
      <c r="F401" s="558"/>
      <c r="G401" s="558"/>
      <c r="H401" s="558"/>
      <c r="I401" s="558"/>
      <c r="J401" s="558"/>
      <c r="K401" s="558"/>
      <c r="L401" s="558"/>
      <c r="M401" s="558"/>
      <c r="N401" s="558"/>
      <c r="O401" s="558"/>
      <c r="P401" s="558"/>
      <c r="Q401" s="558"/>
      <c r="R401" s="558"/>
      <c r="S401" s="558"/>
      <c r="T401" s="558"/>
      <c r="U401" s="558"/>
      <c r="V401" s="558"/>
      <c r="W401" s="558"/>
      <c r="X401" s="558"/>
      <c r="Y401" s="558"/>
      <c r="Z401" s="558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0">
        <v>4607091384352</v>
      </c>
      <c r="E402" s="561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5"/>
      <c r="R402" s="555"/>
      <c r="S402" s="555"/>
      <c r="T402" s="556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0">
        <v>4607091389654</v>
      </c>
      <c r="E403" s="561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5"/>
      <c r="R403" s="555"/>
      <c r="S403" s="555"/>
      <c r="T403" s="556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3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64"/>
      <c r="P404" s="551" t="s">
        <v>70</v>
      </c>
      <c r="Q404" s="552"/>
      <c r="R404" s="552"/>
      <c r="S404" s="552"/>
      <c r="T404" s="552"/>
      <c r="U404" s="552"/>
      <c r="V404" s="553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58"/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64"/>
      <c r="P405" s="551" t="s">
        <v>70</v>
      </c>
      <c r="Q405" s="552"/>
      <c r="R405" s="552"/>
      <c r="S405" s="552"/>
      <c r="T405" s="552"/>
      <c r="U405" s="552"/>
      <c r="V405" s="553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89" t="s">
        <v>628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0"/>
      <c r="AB406" s="540"/>
      <c r="AC406" s="540"/>
    </row>
    <row r="407" spans="1:68" ht="14.25" hidden="1" customHeight="1" x14ac:dyDescent="0.25">
      <c r="A407" s="557" t="s">
        <v>134</v>
      </c>
      <c r="B407" s="558"/>
      <c r="C407" s="558"/>
      <c r="D407" s="558"/>
      <c r="E407" s="558"/>
      <c r="F407" s="558"/>
      <c r="G407" s="558"/>
      <c r="H407" s="558"/>
      <c r="I407" s="558"/>
      <c r="J407" s="558"/>
      <c r="K407" s="558"/>
      <c r="L407" s="558"/>
      <c r="M407" s="558"/>
      <c r="N407" s="558"/>
      <c r="O407" s="558"/>
      <c r="P407" s="558"/>
      <c r="Q407" s="558"/>
      <c r="R407" s="558"/>
      <c r="S407" s="558"/>
      <c r="T407" s="558"/>
      <c r="U407" s="558"/>
      <c r="V407" s="558"/>
      <c r="W407" s="558"/>
      <c r="X407" s="558"/>
      <c r="Y407" s="558"/>
      <c r="Z407" s="558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0">
        <v>4680115885240</v>
      </c>
      <c r="E408" s="561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5"/>
      <c r="R408" s="555"/>
      <c r="S408" s="555"/>
      <c r="T408" s="556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3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64"/>
      <c r="P409" s="551" t="s">
        <v>70</v>
      </c>
      <c r="Q409" s="552"/>
      <c r="R409" s="552"/>
      <c r="S409" s="552"/>
      <c r="T409" s="552"/>
      <c r="U409" s="552"/>
      <c r="V409" s="553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58"/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64"/>
      <c r="P410" s="551" t="s">
        <v>70</v>
      </c>
      <c r="Q410" s="552"/>
      <c r="R410" s="552"/>
      <c r="S410" s="552"/>
      <c r="T410" s="552"/>
      <c r="U410" s="552"/>
      <c r="V410" s="553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57" t="s">
        <v>63</v>
      </c>
      <c r="B411" s="558"/>
      <c r="C411" s="558"/>
      <c r="D411" s="558"/>
      <c r="E411" s="558"/>
      <c r="F411" s="558"/>
      <c r="G411" s="558"/>
      <c r="H411" s="558"/>
      <c r="I411" s="558"/>
      <c r="J411" s="558"/>
      <c r="K411" s="558"/>
      <c r="L411" s="558"/>
      <c r="M411" s="558"/>
      <c r="N411" s="558"/>
      <c r="O411" s="558"/>
      <c r="P411" s="558"/>
      <c r="Q411" s="558"/>
      <c r="R411" s="558"/>
      <c r="S411" s="558"/>
      <c r="T411" s="558"/>
      <c r="U411" s="558"/>
      <c r="V411" s="558"/>
      <c r="W411" s="558"/>
      <c r="X411" s="558"/>
      <c r="Y411" s="558"/>
      <c r="Z411" s="558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0">
        <v>4680115886094</v>
      </c>
      <c r="E412" s="561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5"/>
      <c r="R412" s="555"/>
      <c r="S412" s="555"/>
      <c r="T412" s="556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0">
        <v>4607091389425</v>
      </c>
      <c r="E413" s="561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5"/>
      <c r="R413" s="555"/>
      <c r="S413" s="555"/>
      <c r="T413" s="556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0">
        <v>4680115880771</v>
      </c>
      <c r="E414" s="561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5"/>
      <c r="R414" s="555"/>
      <c r="S414" s="555"/>
      <c r="T414" s="556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0">
        <v>4607091389500</v>
      </c>
      <c r="E415" s="561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5"/>
      <c r="R415" s="555"/>
      <c r="S415" s="555"/>
      <c r="T415" s="556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3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64"/>
      <c r="P416" s="551" t="s">
        <v>70</v>
      </c>
      <c r="Q416" s="552"/>
      <c r="R416" s="552"/>
      <c r="S416" s="552"/>
      <c r="T416" s="552"/>
      <c r="U416" s="552"/>
      <c r="V416" s="553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58"/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64"/>
      <c r="P417" s="551" t="s">
        <v>70</v>
      </c>
      <c r="Q417" s="552"/>
      <c r="R417" s="552"/>
      <c r="S417" s="552"/>
      <c r="T417" s="552"/>
      <c r="U417" s="552"/>
      <c r="V417" s="553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89" t="s">
        <v>643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0"/>
      <c r="AB418" s="540"/>
      <c r="AC418" s="540"/>
    </row>
    <row r="419" spans="1:68" ht="14.25" hidden="1" customHeight="1" x14ac:dyDescent="0.25">
      <c r="A419" s="557" t="s">
        <v>63</v>
      </c>
      <c r="B419" s="558"/>
      <c r="C419" s="558"/>
      <c r="D419" s="558"/>
      <c r="E419" s="558"/>
      <c r="F419" s="558"/>
      <c r="G419" s="558"/>
      <c r="H419" s="558"/>
      <c r="I419" s="558"/>
      <c r="J419" s="558"/>
      <c r="K419" s="558"/>
      <c r="L419" s="558"/>
      <c r="M419" s="558"/>
      <c r="N419" s="558"/>
      <c r="O419" s="558"/>
      <c r="P419" s="558"/>
      <c r="Q419" s="558"/>
      <c r="R419" s="558"/>
      <c r="S419" s="558"/>
      <c r="T419" s="558"/>
      <c r="U419" s="558"/>
      <c r="V419" s="558"/>
      <c r="W419" s="558"/>
      <c r="X419" s="558"/>
      <c r="Y419" s="558"/>
      <c r="Z419" s="558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0">
        <v>4680115885110</v>
      </c>
      <c r="E420" s="561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5"/>
      <c r="R420" s="555"/>
      <c r="S420" s="555"/>
      <c r="T420" s="556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3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64"/>
      <c r="P421" s="551" t="s">
        <v>70</v>
      </c>
      <c r="Q421" s="552"/>
      <c r="R421" s="552"/>
      <c r="S421" s="552"/>
      <c r="T421" s="552"/>
      <c r="U421" s="552"/>
      <c r="V421" s="553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58"/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64"/>
      <c r="P422" s="551" t="s">
        <v>70</v>
      </c>
      <c r="Q422" s="552"/>
      <c r="R422" s="552"/>
      <c r="S422" s="552"/>
      <c r="T422" s="552"/>
      <c r="U422" s="552"/>
      <c r="V422" s="553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hidden="1" customHeight="1" x14ac:dyDescent="0.25">
      <c r="A423" s="589" t="s">
        <v>647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0"/>
      <c r="AB423" s="540"/>
      <c r="AC423" s="540"/>
    </row>
    <row r="424" spans="1:68" ht="14.25" hidden="1" customHeight="1" x14ac:dyDescent="0.25">
      <c r="A424" s="557" t="s">
        <v>63</v>
      </c>
      <c r="B424" s="558"/>
      <c r="C424" s="558"/>
      <c r="D424" s="558"/>
      <c r="E424" s="558"/>
      <c r="F424" s="558"/>
      <c r="G424" s="558"/>
      <c r="H424" s="558"/>
      <c r="I424" s="558"/>
      <c r="J424" s="558"/>
      <c r="K424" s="558"/>
      <c r="L424" s="558"/>
      <c r="M424" s="558"/>
      <c r="N424" s="558"/>
      <c r="O424" s="558"/>
      <c r="P424" s="558"/>
      <c r="Q424" s="558"/>
      <c r="R424" s="558"/>
      <c r="S424" s="558"/>
      <c r="T424" s="558"/>
      <c r="U424" s="558"/>
      <c r="V424" s="558"/>
      <c r="W424" s="558"/>
      <c r="X424" s="558"/>
      <c r="Y424" s="558"/>
      <c r="Z424" s="558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0">
        <v>4680115885103</v>
      </c>
      <c r="E425" s="561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5"/>
      <c r="R425" s="555"/>
      <c r="S425" s="555"/>
      <c r="T425" s="556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3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64"/>
      <c r="P426" s="551" t="s">
        <v>70</v>
      </c>
      <c r="Q426" s="552"/>
      <c r="R426" s="552"/>
      <c r="S426" s="552"/>
      <c r="T426" s="552"/>
      <c r="U426" s="552"/>
      <c r="V426" s="553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hidden="1" x14ac:dyDescent="0.2">
      <c r="A427" s="558"/>
      <c r="B427" s="558"/>
      <c r="C427" s="558"/>
      <c r="D427" s="558"/>
      <c r="E427" s="558"/>
      <c r="F427" s="558"/>
      <c r="G427" s="558"/>
      <c r="H427" s="558"/>
      <c r="I427" s="558"/>
      <c r="J427" s="558"/>
      <c r="K427" s="558"/>
      <c r="L427" s="558"/>
      <c r="M427" s="558"/>
      <c r="N427" s="558"/>
      <c r="O427" s="564"/>
      <c r="P427" s="551" t="s">
        <v>70</v>
      </c>
      <c r="Q427" s="552"/>
      <c r="R427" s="552"/>
      <c r="S427" s="552"/>
      <c r="T427" s="552"/>
      <c r="U427" s="552"/>
      <c r="V427" s="553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hidden="1" customHeight="1" x14ac:dyDescent="0.2">
      <c r="A428" s="609" t="s">
        <v>651</v>
      </c>
      <c r="B428" s="610"/>
      <c r="C428" s="610"/>
      <c r="D428" s="610"/>
      <c r="E428" s="610"/>
      <c r="F428" s="610"/>
      <c r="G428" s="610"/>
      <c r="H428" s="610"/>
      <c r="I428" s="610"/>
      <c r="J428" s="610"/>
      <c r="K428" s="610"/>
      <c r="L428" s="610"/>
      <c r="M428" s="610"/>
      <c r="N428" s="610"/>
      <c r="O428" s="610"/>
      <c r="P428" s="610"/>
      <c r="Q428" s="610"/>
      <c r="R428" s="610"/>
      <c r="S428" s="610"/>
      <c r="T428" s="610"/>
      <c r="U428" s="610"/>
      <c r="V428" s="610"/>
      <c r="W428" s="610"/>
      <c r="X428" s="610"/>
      <c r="Y428" s="610"/>
      <c r="Z428" s="610"/>
      <c r="AA428" s="48"/>
      <c r="AB428" s="48"/>
      <c r="AC428" s="48"/>
    </row>
    <row r="429" spans="1:68" ht="16.5" hidden="1" customHeight="1" x14ac:dyDescent="0.25">
      <c r="A429" s="589" t="s">
        <v>651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0"/>
      <c r="AB429" s="540"/>
      <c r="AC429" s="540"/>
    </row>
    <row r="430" spans="1:68" ht="14.25" hidden="1" customHeight="1" x14ac:dyDescent="0.25">
      <c r="A430" s="557" t="s">
        <v>102</v>
      </c>
      <c r="B430" s="558"/>
      <c r="C430" s="558"/>
      <c r="D430" s="558"/>
      <c r="E430" s="558"/>
      <c r="F430" s="558"/>
      <c r="G430" s="558"/>
      <c r="H430" s="558"/>
      <c r="I430" s="558"/>
      <c r="J430" s="558"/>
      <c r="K430" s="558"/>
      <c r="L430" s="558"/>
      <c r="M430" s="558"/>
      <c r="N430" s="558"/>
      <c r="O430" s="558"/>
      <c r="P430" s="558"/>
      <c r="Q430" s="558"/>
      <c r="R430" s="558"/>
      <c r="S430" s="558"/>
      <c r="T430" s="558"/>
      <c r="U430" s="558"/>
      <c r="V430" s="558"/>
      <c r="W430" s="558"/>
      <c r="X430" s="558"/>
      <c r="Y430" s="558"/>
      <c r="Z430" s="558"/>
      <c r="AA430" s="541"/>
      <c r="AB430" s="541"/>
      <c r="AC430" s="541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60">
        <v>4607091389067</v>
      </c>
      <c r="E431" s="561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5"/>
      <c r="R431" s="555"/>
      <c r="S431" s="555"/>
      <c r="T431" s="556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0">
        <v>4680115885271</v>
      </c>
      <c r="E432" s="561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5"/>
      <c r="R432" s="555"/>
      <c r="S432" s="555"/>
      <c r="T432" s="556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0">
        <v>4607091383522</v>
      </c>
      <c r="E433" s="561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5" t="s">
        <v>660</v>
      </c>
      <c r="Q433" s="555"/>
      <c r="R433" s="555"/>
      <c r="S433" s="555"/>
      <c r="T433" s="556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4301011376</v>
      </c>
      <c r="D434" s="560">
        <v>4680115885226</v>
      </c>
      <c r="E434" s="561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5"/>
      <c r="R434" s="555"/>
      <c r="S434" s="555"/>
      <c r="T434" s="556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0">
        <v>4680115884502</v>
      </c>
      <c r="E435" s="561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5"/>
      <c r="R435" s="555"/>
      <c r="S435" s="555"/>
      <c r="T435" s="556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4301011771</v>
      </c>
      <c r="D436" s="560">
        <v>4607091389104</v>
      </c>
      <c r="E436" s="561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5"/>
      <c r="R436" s="555"/>
      <c r="S436" s="555"/>
      <c r="T436" s="556"/>
      <c r="U436" s="34"/>
      <c r="V436" s="34"/>
      <c r="W436" s="35" t="s">
        <v>68</v>
      </c>
      <c r="X436" s="545">
        <v>0</v>
      </c>
      <c r="Y436" s="546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6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5"/>
      <c r="R437" s="555"/>
      <c r="S437" s="555"/>
      <c r="T437" s="556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5"/>
      <c r="R438" s="555"/>
      <c r="S438" s="555"/>
      <c r="T438" s="556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4301012036</v>
      </c>
      <c r="D439" s="560">
        <v>4680115882782</v>
      </c>
      <c r="E439" s="561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5"/>
      <c r="R439" s="555"/>
      <c r="S439" s="555"/>
      <c r="T439" s="556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4301012050</v>
      </c>
      <c r="D440" s="560">
        <v>4680115885479</v>
      </c>
      <c r="E440" s="561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5"/>
      <c r="R440" s="555"/>
      <c r="S440" s="555"/>
      <c r="T440" s="556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4301012034</v>
      </c>
      <c r="D441" s="560">
        <v>4607091389982</v>
      </c>
      <c r="E441" s="561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5"/>
      <c r="R441" s="555"/>
      <c r="S441" s="555"/>
      <c r="T441" s="556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idden="1" x14ac:dyDescent="0.2">
      <c r="A442" s="563"/>
      <c r="B442" s="558"/>
      <c r="C442" s="558"/>
      <c r="D442" s="558"/>
      <c r="E442" s="558"/>
      <c r="F442" s="558"/>
      <c r="G442" s="558"/>
      <c r="H442" s="558"/>
      <c r="I442" s="558"/>
      <c r="J442" s="558"/>
      <c r="K442" s="558"/>
      <c r="L442" s="558"/>
      <c r="M442" s="558"/>
      <c r="N442" s="558"/>
      <c r="O442" s="564"/>
      <c r="P442" s="551" t="s">
        <v>70</v>
      </c>
      <c r="Q442" s="552"/>
      <c r="R442" s="552"/>
      <c r="S442" s="552"/>
      <c r="T442" s="552"/>
      <c r="U442" s="552"/>
      <c r="V442" s="553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hidden="1" x14ac:dyDescent="0.2">
      <c r="A443" s="558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64"/>
      <c r="P443" s="551" t="s">
        <v>70</v>
      </c>
      <c r="Q443" s="552"/>
      <c r="R443" s="552"/>
      <c r="S443" s="552"/>
      <c r="T443" s="552"/>
      <c r="U443" s="552"/>
      <c r="V443" s="553"/>
      <c r="W443" s="37" t="s">
        <v>68</v>
      </c>
      <c r="X443" s="547">
        <f>IFERROR(SUM(X431:X441),"0")</f>
        <v>0</v>
      </c>
      <c r="Y443" s="547">
        <f>IFERROR(SUM(Y431:Y441),"0")</f>
        <v>0</v>
      </c>
      <c r="Z443" s="37"/>
      <c r="AA443" s="548"/>
      <c r="AB443" s="548"/>
      <c r="AC443" s="548"/>
    </row>
    <row r="444" spans="1:68" ht="14.25" hidden="1" customHeight="1" x14ac:dyDescent="0.25">
      <c r="A444" s="557" t="s">
        <v>134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541"/>
      <c r="AB444" s="541"/>
      <c r="AC444" s="541"/>
    </row>
    <row r="445" spans="1:68" ht="16.5" hidden="1" customHeight="1" x14ac:dyDescent="0.25">
      <c r="A445" s="54" t="s">
        <v>681</v>
      </c>
      <c r="B445" s="54" t="s">
        <v>682</v>
      </c>
      <c r="C445" s="31">
        <v>4301020334</v>
      </c>
      <c r="D445" s="560">
        <v>4607091388930</v>
      </c>
      <c r="E445" s="561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1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5"/>
      <c r="R445" s="555"/>
      <c r="S445" s="555"/>
      <c r="T445" s="556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684</v>
      </c>
      <c r="B446" s="54" t="s">
        <v>685</v>
      </c>
      <c r="C446" s="31">
        <v>4301020384</v>
      </c>
      <c r="D446" s="560">
        <v>4680115886407</v>
      </c>
      <c r="E446" s="561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5"/>
      <c r="R446" s="555"/>
      <c r="S446" s="555"/>
      <c r="T446" s="556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4301020385</v>
      </c>
      <c r="D447" s="560">
        <v>4680115880054</v>
      </c>
      <c r="E447" s="561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5"/>
      <c r="R447" s="555"/>
      <c r="S447" s="555"/>
      <c r="T447" s="556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563"/>
      <c r="B448" s="558"/>
      <c r="C448" s="558"/>
      <c r="D448" s="558"/>
      <c r="E448" s="558"/>
      <c r="F448" s="558"/>
      <c r="G448" s="558"/>
      <c r="H448" s="558"/>
      <c r="I448" s="558"/>
      <c r="J448" s="558"/>
      <c r="K448" s="558"/>
      <c r="L448" s="558"/>
      <c r="M448" s="558"/>
      <c r="N448" s="558"/>
      <c r="O448" s="564"/>
      <c r="P448" s="551" t="s">
        <v>70</v>
      </c>
      <c r="Q448" s="552"/>
      <c r="R448" s="552"/>
      <c r="S448" s="552"/>
      <c r="T448" s="552"/>
      <c r="U448" s="552"/>
      <c r="V448" s="553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hidden="1" x14ac:dyDescent="0.2">
      <c r="A449" s="558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64"/>
      <c r="P449" s="551" t="s">
        <v>70</v>
      </c>
      <c r="Q449" s="552"/>
      <c r="R449" s="552"/>
      <c r="S449" s="552"/>
      <c r="T449" s="552"/>
      <c r="U449" s="552"/>
      <c r="V449" s="553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hidden="1" customHeight="1" x14ac:dyDescent="0.25">
      <c r="A450" s="557" t="s">
        <v>63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541"/>
      <c r="AB450" s="541"/>
      <c r="AC450" s="541"/>
    </row>
    <row r="451" spans="1:68" ht="27" hidden="1" customHeight="1" x14ac:dyDescent="0.25">
      <c r="A451" s="54" t="s">
        <v>688</v>
      </c>
      <c r="B451" s="54" t="s">
        <v>689</v>
      </c>
      <c r="C451" s="31">
        <v>4301031349</v>
      </c>
      <c r="D451" s="560">
        <v>4680115883116</v>
      </c>
      <c r="E451" s="561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5"/>
      <c r="R451" s="555"/>
      <c r="S451" s="555"/>
      <c r="T451" s="556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hidden="1" customHeight="1" x14ac:dyDescent="0.25">
      <c r="A452" s="54" t="s">
        <v>691</v>
      </c>
      <c r="B452" s="54" t="s">
        <v>692</v>
      </c>
      <c r="C452" s="31">
        <v>4301031350</v>
      </c>
      <c r="D452" s="560">
        <v>4680115883093</v>
      </c>
      <c r="E452" s="561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5"/>
      <c r="R452" s="555"/>
      <c r="S452" s="555"/>
      <c r="T452" s="556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60">
        <v>4680115883109</v>
      </c>
      <c r="E453" s="561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5"/>
      <c r="R453" s="555"/>
      <c r="S453" s="555"/>
      <c r="T453" s="556"/>
      <c r="U453" s="34"/>
      <c r="V453" s="34"/>
      <c r="W453" s="35" t="s">
        <v>68</v>
      </c>
      <c r="X453" s="545">
        <v>25</v>
      </c>
      <c r="Y453" s="546">
        <f t="shared" si="60"/>
        <v>26.400000000000002</v>
      </c>
      <c r="Z453" s="36">
        <f>IFERROR(IF(Y453=0,"",ROUNDUP(Y453/H453,0)*0.01196),"")</f>
        <v>5.9799999999999999E-2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26.704545454545453</v>
      </c>
      <c r="BN453" s="64">
        <f t="shared" si="62"/>
        <v>28.200000000000003</v>
      </c>
      <c r="BO453" s="64">
        <f t="shared" si="63"/>
        <v>4.5527389277389273E-2</v>
      </c>
      <c r="BP453" s="64">
        <f t="shared" si="64"/>
        <v>4.807692307692308E-2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4301031419</v>
      </c>
      <c r="D454" s="560">
        <v>4680115882072</v>
      </c>
      <c r="E454" s="561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5"/>
      <c r="R454" s="555"/>
      <c r="S454" s="555"/>
      <c r="T454" s="556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4301031418</v>
      </c>
      <c r="D455" s="560">
        <v>4680115882102</v>
      </c>
      <c r="E455" s="561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63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5"/>
      <c r="R455" s="555"/>
      <c r="S455" s="555"/>
      <c r="T455" s="556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4301031417</v>
      </c>
      <c r="D456" s="560">
        <v>4680115882096</v>
      </c>
      <c r="E456" s="561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4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5"/>
      <c r="R456" s="555"/>
      <c r="S456" s="555"/>
      <c r="T456" s="556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63"/>
      <c r="B457" s="558"/>
      <c r="C457" s="558"/>
      <c r="D457" s="558"/>
      <c r="E457" s="558"/>
      <c r="F457" s="558"/>
      <c r="G457" s="558"/>
      <c r="H457" s="558"/>
      <c r="I457" s="558"/>
      <c r="J457" s="558"/>
      <c r="K457" s="558"/>
      <c r="L457" s="558"/>
      <c r="M457" s="558"/>
      <c r="N457" s="558"/>
      <c r="O457" s="564"/>
      <c r="P457" s="551" t="s">
        <v>70</v>
      </c>
      <c r="Q457" s="552"/>
      <c r="R457" s="552"/>
      <c r="S457" s="552"/>
      <c r="T457" s="552"/>
      <c r="U457" s="552"/>
      <c r="V457" s="553"/>
      <c r="W457" s="37" t="s">
        <v>71</v>
      </c>
      <c r="X457" s="547">
        <f>IFERROR(X451/H451,"0")+IFERROR(X452/H452,"0")+IFERROR(X453/H453,"0")+IFERROR(X454/H454,"0")+IFERROR(X455/H455,"0")+IFERROR(X456/H456,"0")</f>
        <v>4.7348484848484844</v>
      </c>
      <c r="Y457" s="547">
        <f>IFERROR(Y451/H451,"0")+IFERROR(Y452/H452,"0")+IFERROR(Y453/H453,"0")+IFERROR(Y454/H454,"0")+IFERROR(Y455/H455,"0")+IFERROR(Y456/H456,"0")</f>
        <v>5</v>
      </c>
      <c r="Z457" s="547">
        <f>IFERROR(IF(Z451="",0,Z451),"0")+IFERROR(IF(Z452="",0,Z452),"0")+IFERROR(IF(Z453="",0,Z453),"0")+IFERROR(IF(Z454="",0,Z454),"0")+IFERROR(IF(Z455="",0,Z455),"0")+IFERROR(IF(Z456="",0,Z456),"0")</f>
        <v>5.9799999999999999E-2</v>
      </c>
      <c r="AA457" s="548"/>
      <c r="AB457" s="548"/>
      <c r="AC457" s="548"/>
    </row>
    <row r="458" spans="1:68" x14ac:dyDescent="0.2">
      <c r="A458" s="558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64"/>
      <c r="P458" s="551" t="s">
        <v>70</v>
      </c>
      <c r="Q458" s="552"/>
      <c r="R458" s="552"/>
      <c r="S458" s="552"/>
      <c r="T458" s="552"/>
      <c r="U458" s="552"/>
      <c r="V458" s="553"/>
      <c r="W458" s="37" t="s">
        <v>68</v>
      </c>
      <c r="X458" s="547">
        <f>IFERROR(SUM(X451:X456),"0")</f>
        <v>25</v>
      </c>
      <c r="Y458" s="547">
        <f>IFERROR(SUM(Y451:Y456),"0")</f>
        <v>26.400000000000002</v>
      </c>
      <c r="Z458" s="37"/>
      <c r="AA458" s="548"/>
      <c r="AB458" s="548"/>
      <c r="AC458" s="548"/>
    </row>
    <row r="459" spans="1:68" ht="14.25" hidden="1" customHeight="1" x14ac:dyDescent="0.25">
      <c r="A459" s="557" t="s">
        <v>72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541"/>
      <c r="AB459" s="541"/>
      <c r="AC459" s="541"/>
    </row>
    <row r="460" spans="1:68" ht="16.5" hidden="1" customHeight="1" x14ac:dyDescent="0.25">
      <c r="A460" s="54" t="s">
        <v>703</v>
      </c>
      <c r="B460" s="54" t="s">
        <v>704</v>
      </c>
      <c r="C460" s="31">
        <v>4301051232</v>
      </c>
      <c r="D460" s="560">
        <v>4607091383409</v>
      </c>
      <c r="E460" s="561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5"/>
      <c r="R460" s="555"/>
      <c r="S460" s="555"/>
      <c r="T460" s="556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706</v>
      </c>
      <c r="B461" s="54" t="s">
        <v>707</v>
      </c>
      <c r="C461" s="31">
        <v>4301051233</v>
      </c>
      <c r="D461" s="560">
        <v>4607091383416</v>
      </c>
      <c r="E461" s="561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5"/>
      <c r="R461" s="555"/>
      <c r="S461" s="555"/>
      <c r="T461" s="556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4301051064</v>
      </c>
      <c r="D462" s="560">
        <v>4680115883536</v>
      </c>
      <c r="E462" s="561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5"/>
      <c r="R462" s="555"/>
      <c r="S462" s="555"/>
      <c r="T462" s="556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63"/>
      <c r="B463" s="558"/>
      <c r="C463" s="558"/>
      <c r="D463" s="558"/>
      <c r="E463" s="558"/>
      <c r="F463" s="558"/>
      <c r="G463" s="558"/>
      <c r="H463" s="558"/>
      <c r="I463" s="558"/>
      <c r="J463" s="558"/>
      <c r="K463" s="558"/>
      <c r="L463" s="558"/>
      <c r="M463" s="558"/>
      <c r="N463" s="558"/>
      <c r="O463" s="564"/>
      <c r="P463" s="551" t="s">
        <v>70</v>
      </c>
      <c r="Q463" s="552"/>
      <c r="R463" s="552"/>
      <c r="S463" s="552"/>
      <c r="T463" s="552"/>
      <c r="U463" s="552"/>
      <c r="V463" s="553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8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64"/>
      <c r="P464" s="551" t="s">
        <v>70</v>
      </c>
      <c r="Q464" s="552"/>
      <c r="R464" s="552"/>
      <c r="S464" s="552"/>
      <c r="T464" s="552"/>
      <c r="U464" s="552"/>
      <c r="V464" s="553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609" t="s">
        <v>712</v>
      </c>
      <c r="B465" s="610"/>
      <c r="C465" s="610"/>
      <c r="D465" s="610"/>
      <c r="E465" s="610"/>
      <c r="F465" s="610"/>
      <c r="G465" s="610"/>
      <c r="H465" s="610"/>
      <c r="I465" s="610"/>
      <c r="J465" s="610"/>
      <c r="K465" s="610"/>
      <c r="L465" s="610"/>
      <c r="M465" s="610"/>
      <c r="N465" s="610"/>
      <c r="O465" s="610"/>
      <c r="P465" s="610"/>
      <c r="Q465" s="610"/>
      <c r="R465" s="610"/>
      <c r="S465" s="610"/>
      <c r="T465" s="610"/>
      <c r="U465" s="610"/>
      <c r="V465" s="610"/>
      <c r="W465" s="610"/>
      <c r="X465" s="610"/>
      <c r="Y465" s="610"/>
      <c r="Z465" s="610"/>
      <c r="AA465" s="48"/>
      <c r="AB465" s="48"/>
      <c r="AC465" s="48"/>
    </row>
    <row r="466" spans="1:68" ht="16.5" hidden="1" customHeight="1" x14ac:dyDescent="0.25">
      <c r="A466" s="589" t="s">
        <v>712</v>
      </c>
      <c r="B466" s="558"/>
      <c r="C466" s="558"/>
      <c r="D466" s="558"/>
      <c r="E466" s="558"/>
      <c r="F466" s="558"/>
      <c r="G466" s="558"/>
      <c r="H466" s="558"/>
      <c r="I466" s="558"/>
      <c r="J466" s="558"/>
      <c r="K466" s="558"/>
      <c r="L466" s="558"/>
      <c r="M466" s="558"/>
      <c r="N466" s="558"/>
      <c r="O466" s="558"/>
      <c r="P466" s="558"/>
      <c r="Q466" s="558"/>
      <c r="R466" s="558"/>
      <c r="S466" s="558"/>
      <c r="T466" s="558"/>
      <c r="U466" s="558"/>
      <c r="V466" s="558"/>
      <c r="W466" s="558"/>
      <c r="X466" s="558"/>
      <c r="Y466" s="558"/>
      <c r="Z466" s="558"/>
      <c r="AA466" s="540"/>
      <c r="AB466" s="540"/>
      <c r="AC466" s="540"/>
    </row>
    <row r="467" spans="1:68" ht="14.25" hidden="1" customHeight="1" x14ac:dyDescent="0.25">
      <c r="A467" s="557" t="s">
        <v>102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1"/>
      <c r="AB467" s="541"/>
      <c r="AC467" s="541"/>
    </row>
    <row r="468" spans="1:68" ht="27" hidden="1" customHeight="1" x14ac:dyDescent="0.25">
      <c r="A468" s="54" t="s">
        <v>713</v>
      </c>
      <c r="B468" s="54" t="s">
        <v>714</v>
      </c>
      <c r="C468" s="31">
        <v>4301011763</v>
      </c>
      <c r="D468" s="560">
        <v>4640242181011</v>
      </c>
      <c r="E468" s="561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5"/>
      <c r="R468" s="555"/>
      <c r="S468" s="555"/>
      <c r="T468" s="556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4301011585</v>
      </c>
      <c r="D469" s="560">
        <v>4640242180441</v>
      </c>
      <c r="E469" s="561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5"/>
      <c r="R469" s="555"/>
      <c r="S469" s="555"/>
      <c r="T469" s="556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4301011584</v>
      </c>
      <c r="D470" s="560">
        <v>4640242180564</v>
      </c>
      <c r="E470" s="561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5"/>
      <c r="R470" s="555"/>
      <c r="S470" s="555"/>
      <c r="T470" s="556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4301011764</v>
      </c>
      <c r="D471" s="560">
        <v>4640242181189</v>
      </c>
      <c r="E471" s="561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2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5"/>
      <c r="R471" s="555"/>
      <c r="S471" s="555"/>
      <c r="T471" s="556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63"/>
      <c r="B472" s="558"/>
      <c r="C472" s="558"/>
      <c r="D472" s="558"/>
      <c r="E472" s="558"/>
      <c r="F472" s="558"/>
      <c r="G472" s="558"/>
      <c r="H472" s="558"/>
      <c r="I472" s="558"/>
      <c r="J472" s="558"/>
      <c r="K472" s="558"/>
      <c r="L472" s="558"/>
      <c r="M472" s="558"/>
      <c r="N472" s="558"/>
      <c r="O472" s="564"/>
      <c r="P472" s="551" t="s">
        <v>70</v>
      </c>
      <c r="Q472" s="552"/>
      <c r="R472" s="552"/>
      <c r="S472" s="552"/>
      <c r="T472" s="552"/>
      <c r="U472" s="552"/>
      <c r="V472" s="553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8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64"/>
      <c r="P473" s="551" t="s">
        <v>70</v>
      </c>
      <c r="Q473" s="552"/>
      <c r="R473" s="552"/>
      <c r="S473" s="552"/>
      <c r="T473" s="552"/>
      <c r="U473" s="552"/>
      <c r="V473" s="553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7" t="s">
        <v>134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541"/>
      <c r="AB474" s="541"/>
      <c r="AC474" s="541"/>
    </row>
    <row r="475" spans="1:68" ht="27" hidden="1" customHeight="1" x14ac:dyDescent="0.25">
      <c r="A475" s="54" t="s">
        <v>724</v>
      </c>
      <c r="B475" s="54" t="s">
        <v>725</v>
      </c>
      <c r="C475" s="31">
        <v>4301020400</v>
      </c>
      <c r="D475" s="560">
        <v>4640242180519</v>
      </c>
      <c r="E475" s="561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5"/>
      <c r="R475" s="555"/>
      <c r="S475" s="555"/>
      <c r="T475" s="556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727</v>
      </c>
      <c r="B476" s="54" t="s">
        <v>728</v>
      </c>
      <c r="C476" s="31">
        <v>4301020260</v>
      </c>
      <c r="D476" s="560">
        <v>4640242180526</v>
      </c>
      <c r="E476" s="561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729</v>
      </c>
      <c r="Q476" s="555"/>
      <c r="R476" s="555"/>
      <c r="S476" s="555"/>
      <c r="T476" s="556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731</v>
      </c>
      <c r="B477" s="54" t="s">
        <v>732</v>
      </c>
      <c r="C477" s="31">
        <v>4301020295</v>
      </c>
      <c r="D477" s="560">
        <v>4640242181363</v>
      </c>
      <c r="E477" s="561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5"/>
      <c r="R477" s="555"/>
      <c r="S477" s="555"/>
      <c r="T477" s="556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3"/>
      <c r="B478" s="558"/>
      <c r="C478" s="558"/>
      <c r="D478" s="558"/>
      <c r="E478" s="558"/>
      <c r="F478" s="558"/>
      <c r="G478" s="558"/>
      <c r="H478" s="558"/>
      <c r="I478" s="558"/>
      <c r="J478" s="558"/>
      <c r="K478" s="558"/>
      <c r="L478" s="558"/>
      <c r="M478" s="558"/>
      <c r="N478" s="558"/>
      <c r="O478" s="564"/>
      <c r="P478" s="551" t="s">
        <v>70</v>
      </c>
      <c r="Q478" s="552"/>
      <c r="R478" s="552"/>
      <c r="S478" s="552"/>
      <c r="T478" s="552"/>
      <c r="U478" s="552"/>
      <c r="V478" s="553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8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64"/>
      <c r="P479" s="551" t="s">
        <v>70</v>
      </c>
      <c r="Q479" s="552"/>
      <c r="R479" s="552"/>
      <c r="S479" s="552"/>
      <c r="T479" s="552"/>
      <c r="U479" s="552"/>
      <c r="V479" s="553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7" t="s">
        <v>63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541"/>
      <c r="AB480" s="541"/>
      <c r="AC480" s="541"/>
    </row>
    <row r="481" spans="1:68" ht="27" hidden="1" customHeight="1" x14ac:dyDescent="0.25">
      <c r="A481" s="54" t="s">
        <v>734</v>
      </c>
      <c r="B481" s="54" t="s">
        <v>735</v>
      </c>
      <c r="C481" s="31">
        <v>4301031280</v>
      </c>
      <c r="D481" s="560">
        <v>4640242180816</v>
      </c>
      <c r="E481" s="561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5"/>
      <c r="R481" s="555"/>
      <c r="S481" s="555"/>
      <c r="T481" s="556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737</v>
      </c>
      <c r="B482" s="54" t="s">
        <v>738</v>
      </c>
      <c r="C482" s="31">
        <v>4301031244</v>
      </c>
      <c r="D482" s="560">
        <v>4640242180595</v>
      </c>
      <c r="E482" s="561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5"/>
      <c r="R482" s="555"/>
      <c r="S482" s="555"/>
      <c r="T482" s="556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3"/>
      <c r="B483" s="558"/>
      <c r="C483" s="558"/>
      <c r="D483" s="558"/>
      <c r="E483" s="558"/>
      <c r="F483" s="558"/>
      <c r="G483" s="558"/>
      <c r="H483" s="558"/>
      <c r="I483" s="558"/>
      <c r="J483" s="558"/>
      <c r="K483" s="558"/>
      <c r="L483" s="558"/>
      <c r="M483" s="558"/>
      <c r="N483" s="558"/>
      <c r="O483" s="564"/>
      <c r="P483" s="551" t="s">
        <v>70</v>
      </c>
      <c r="Q483" s="552"/>
      <c r="R483" s="552"/>
      <c r="S483" s="552"/>
      <c r="T483" s="552"/>
      <c r="U483" s="552"/>
      <c r="V483" s="553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8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64"/>
      <c r="P484" s="551" t="s">
        <v>70</v>
      </c>
      <c r="Q484" s="552"/>
      <c r="R484" s="552"/>
      <c r="S484" s="552"/>
      <c r="T484" s="552"/>
      <c r="U484" s="552"/>
      <c r="V484" s="553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7" t="s">
        <v>72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541"/>
      <c r="AB485" s="541"/>
      <c r="AC485" s="541"/>
    </row>
    <row r="486" spans="1:68" ht="27" hidden="1" customHeight="1" x14ac:dyDescent="0.25">
      <c r="A486" s="54" t="s">
        <v>740</v>
      </c>
      <c r="B486" s="54" t="s">
        <v>741</v>
      </c>
      <c r="C486" s="31">
        <v>4301052046</v>
      </c>
      <c r="D486" s="560">
        <v>4640242180533</v>
      </c>
      <c r="E486" s="561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5"/>
      <c r="R486" s="555"/>
      <c r="S486" s="555"/>
      <c r="T486" s="556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63"/>
      <c r="B487" s="558"/>
      <c r="C487" s="558"/>
      <c r="D487" s="558"/>
      <c r="E487" s="558"/>
      <c r="F487" s="558"/>
      <c r="G487" s="558"/>
      <c r="H487" s="558"/>
      <c r="I487" s="558"/>
      <c r="J487" s="558"/>
      <c r="K487" s="558"/>
      <c r="L487" s="558"/>
      <c r="M487" s="558"/>
      <c r="N487" s="558"/>
      <c r="O487" s="564"/>
      <c r="P487" s="551" t="s">
        <v>70</v>
      </c>
      <c r="Q487" s="552"/>
      <c r="R487" s="552"/>
      <c r="S487" s="552"/>
      <c r="T487" s="552"/>
      <c r="U487" s="552"/>
      <c r="V487" s="553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hidden="1" x14ac:dyDescent="0.2">
      <c r="A488" s="558"/>
      <c r="B488" s="558"/>
      <c r="C488" s="558"/>
      <c r="D488" s="558"/>
      <c r="E488" s="558"/>
      <c r="F488" s="558"/>
      <c r="G488" s="558"/>
      <c r="H488" s="558"/>
      <c r="I488" s="558"/>
      <c r="J488" s="558"/>
      <c r="K488" s="558"/>
      <c r="L488" s="558"/>
      <c r="M488" s="558"/>
      <c r="N488" s="558"/>
      <c r="O488" s="564"/>
      <c r="P488" s="551" t="s">
        <v>70</v>
      </c>
      <c r="Q488" s="552"/>
      <c r="R488" s="552"/>
      <c r="S488" s="552"/>
      <c r="T488" s="552"/>
      <c r="U488" s="552"/>
      <c r="V488" s="553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hidden="1" customHeight="1" x14ac:dyDescent="0.25">
      <c r="A489" s="557" t="s">
        <v>164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541"/>
      <c r="AB489" s="541"/>
      <c r="AC489" s="541"/>
    </row>
    <row r="490" spans="1:68" ht="27" hidden="1" customHeight="1" x14ac:dyDescent="0.25">
      <c r="A490" s="54" t="s">
        <v>743</v>
      </c>
      <c r="B490" s="54" t="s">
        <v>744</v>
      </c>
      <c r="C490" s="31">
        <v>4301060491</v>
      </c>
      <c r="D490" s="560">
        <v>4640242180120</v>
      </c>
      <c r="E490" s="561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5"/>
      <c r="R490" s="555"/>
      <c r="S490" s="555"/>
      <c r="T490" s="556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746</v>
      </c>
      <c r="B491" s="54" t="s">
        <v>747</v>
      </c>
      <c r="C491" s="31">
        <v>4301060493</v>
      </c>
      <c r="D491" s="560">
        <v>4640242180137</v>
      </c>
      <c r="E491" s="561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1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5"/>
      <c r="R491" s="555"/>
      <c r="S491" s="555"/>
      <c r="T491" s="556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63"/>
      <c r="B492" s="558"/>
      <c r="C492" s="558"/>
      <c r="D492" s="558"/>
      <c r="E492" s="558"/>
      <c r="F492" s="558"/>
      <c r="G492" s="558"/>
      <c r="H492" s="558"/>
      <c r="I492" s="558"/>
      <c r="J492" s="558"/>
      <c r="K492" s="558"/>
      <c r="L492" s="558"/>
      <c r="M492" s="558"/>
      <c r="N492" s="558"/>
      <c r="O492" s="564"/>
      <c r="P492" s="551" t="s">
        <v>70</v>
      </c>
      <c r="Q492" s="552"/>
      <c r="R492" s="552"/>
      <c r="S492" s="552"/>
      <c r="T492" s="552"/>
      <c r="U492" s="552"/>
      <c r="V492" s="553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8"/>
      <c r="B493" s="558"/>
      <c r="C493" s="558"/>
      <c r="D493" s="558"/>
      <c r="E493" s="558"/>
      <c r="F493" s="558"/>
      <c r="G493" s="558"/>
      <c r="H493" s="558"/>
      <c r="I493" s="558"/>
      <c r="J493" s="558"/>
      <c r="K493" s="558"/>
      <c r="L493" s="558"/>
      <c r="M493" s="558"/>
      <c r="N493" s="558"/>
      <c r="O493" s="564"/>
      <c r="P493" s="551" t="s">
        <v>70</v>
      </c>
      <c r="Q493" s="552"/>
      <c r="R493" s="552"/>
      <c r="S493" s="552"/>
      <c r="T493" s="552"/>
      <c r="U493" s="552"/>
      <c r="V493" s="553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89" t="s">
        <v>749</v>
      </c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8"/>
      <c r="P494" s="558"/>
      <c r="Q494" s="558"/>
      <c r="R494" s="558"/>
      <c r="S494" s="558"/>
      <c r="T494" s="558"/>
      <c r="U494" s="558"/>
      <c r="V494" s="558"/>
      <c r="W494" s="558"/>
      <c r="X494" s="558"/>
      <c r="Y494" s="558"/>
      <c r="Z494" s="558"/>
      <c r="AA494" s="540"/>
      <c r="AB494" s="540"/>
      <c r="AC494" s="540"/>
    </row>
    <row r="495" spans="1:68" ht="14.25" hidden="1" customHeight="1" x14ac:dyDescent="0.25">
      <c r="A495" s="557" t="s">
        <v>134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541"/>
      <c r="AB495" s="541"/>
      <c r="AC495" s="541"/>
    </row>
    <row r="496" spans="1:68" ht="27" hidden="1" customHeight="1" x14ac:dyDescent="0.25">
      <c r="A496" s="54" t="s">
        <v>750</v>
      </c>
      <c r="B496" s="54" t="s">
        <v>751</v>
      </c>
      <c r="C496" s="31">
        <v>4301020314</v>
      </c>
      <c r="D496" s="560">
        <v>4640242180090</v>
      </c>
      <c r="E496" s="561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697" t="s">
        <v>752</v>
      </c>
      <c r="Q496" s="555"/>
      <c r="R496" s="555"/>
      <c r="S496" s="555"/>
      <c r="T496" s="556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63"/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64"/>
      <c r="P497" s="551" t="s">
        <v>70</v>
      </c>
      <c r="Q497" s="552"/>
      <c r="R497" s="552"/>
      <c r="S497" s="552"/>
      <c r="T497" s="552"/>
      <c r="U497" s="552"/>
      <c r="V497" s="553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8"/>
      <c r="B498" s="558"/>
      <c r="C498" s="558"/>
      <c r="D498" s="558"/>
      <c r="E498" s="558"/>
      <c r="F498" s="558"/>
      <c r="G498" s="558"/>
      <c r="H498" s="558"/>
      <c r="I498" s="558"/>
      <c r="J498" s="558"/>
      <c r="K498" s="558"/>
      <c r="L498" s="558"/>
      <c r="M498" s="558"/>
      <c r="N498" s="558"/>
      <c r="O498" s="564"/>
      <c r="P498" s="551" t="s">
        <v>70</v>
      </c>
      <c r="Q498" s="552"/>
      <c r="R498" s="552"/>
      <c r="S498" s="552"/>
      <c r="T498" s="552"/>
      <c r="U498" s="552"/>
      <c r="V498" s="553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59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660"/>
      <c r="P499" s="586" t="s">
        <v>754</v>
      </c>
      <c r="Q499" s="587"/>
      <c r="R499" s="587"/>
      <c r="S499" s="587"/>
      <c r="T499" s="587"/>
      <c r="U499" s="587"/>
      <c r="V499" s="588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340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360</v>
      </c>
      <c r="Z499" s="37"/>
      <c r="AA499" s="548"/>
      <c r="AB499" s="548"/>
      <c r="AC499" s="548"/>
    </row>
    <row r="500" spans="1:32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660"/>
      <c r="P500" s="586" t="s">
        <v>755</v>
      </c>
      <c r="Q500" s="587"/>
      <c r="R500" s="587"/>
      <c r="S500" s="587"/>
      <c r="T500" s="587"/>
      <c r="U500" s="587"/>
      <c r="V500" s="588"/>
      <c r="W500" s="37" t="s">
        <v>68</v>
      </c>
      <c r="X500" s="547">
        <f>IFERROR(SUM(BM22:BM496),"0")</f>
        <v>355.20438672438667</v>
      </c>
      <c r="Y500" s="547">
        <f>IFERROR(SUM(BN22:BN496),"0")</f>
        <v>376.18799999999999</v>
      </c>
      <c r="Z500" s="37"/>
      <c r="AA500" s="548"/>
      <c r="AB500" s="548"/>
      <c r="AC500" s="548"/>
    </row>
    <row r="501" spans="1:32" x14ac:dyDescent="0.2">
      <c r="A501" s="558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660"/>
      <c r="P501" s="586" t="s">
        <v>756</v>
      </c>
      <c r="Q501" s="587"/>
      <c r="R501" s="587"/>
      <c r="S501" s="587"/>
      <c r="T501" s="587"/>
      <c r="U501" s="587"/>
      <c r="V501" s="588"/>
      <c r="W501" s="37" t="s">
        <v>757</v>
      </c>
      <c r="X501" s="38">
        <f>ROUNDUP(SUM(BO22:BO496),0)</f>
        <v>1</v>
      </c>
      <c r="Y501" s="38">
        <f>ROUNDUP(SUM(BP22:BP496),0)</f>
        <v>1</v>
      </c>
      <c r="Z501" s="37"/>
      <c r="AA501" s="548"/>
      <c r="AB501" s="548"/>
      <c r="AC501" s="548"/>
    </row>
    <row r="502" spans="1:32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660"/>
      <c r="P502" s="586" t="s">
        <v>758</v>
      </c>
      <c r="Q502" s="587"/>
      <c r="R502" s="587"/>
      <c r="S502" s="587"/>
      <c r="T502" s="587"/>
      <c r="U502" s="587"/>
      <c r="V502" s="588"/>
      <c r="W502" s="37" t="s">
        <v>68</v>
      </c>
      <c r="X502" s="547">
        <f>GrossWeightTotal+PalletQtyTotal*25</f>
        <v>380.20438672438667</v>
      </c>
      <c r="Y502" s="547">
        <f>GrossWeightTotalR+PalletQtyTotalR*25</f>
        <v>401.18799999999999</v>
      </c>
      <c r="Z502" s="37"/>
      <c r="AA502" s="548"/>
      <c r="AB502" s="548"/>
      <c r="AC502" s="548"/>
    </row>
    <row r="503" spans="1:32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660"/>
      <c r="P503" s="586" t="s">
        <v>759</v>
      </c>
      <c r="Q503" s="587"/>
      <c r="R503" s="587"/>
      <c r="S503" s="587"/>
      <c r="T503" s="587"/>
      <c r="U503" s="587"/>
      <c r="V503" s="588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39.306277056277054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42</v>
      </c>
      <c r="Z503" s="37"/>
      <c r="AA503" s="548"/>
      <c r="AB503" s="548"/>
      <c r="AC503" s="548"/>
    </row>
    <row r="504" spans="1:32" ht="14.25" hidden="1" customHeight="1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660"/>
      <c r="P504" s="586" t="s">
        <v>760</v>
      </c>
      <c r="Q504" s="587"/>
      <c r="R504" s="587"/>
      <c r="S504" s="587"/>
      <c r="T504" s="587"/>
      <c r="U504" s="587"/>
      <c r="V504" s="588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0.64919999999999989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78" t="s">
        <v>100</v>
      </c>
      <c r="D506" s="632"/>
      <c r="E506" s="632"/>
      <c r="F506" s="632"/>
      <c r="G506" s="632"/>
      <c r="H506" s="633"/>
      <c r="I506" s="578" t="s">
        <v>249</v>
      </c>
      <c r="J506" s="632"/>
      <c r="K506" s="632"/>
      <c r="L506" s="632"/>
      <c r="M506" s="632"/>
      <c r="N506" s="632"/>
      <c r="O506" s="632"/>
      <c r="P506" s="632"/>
      <c r="Q506" s="632"/>
      <c r="R506" s="632"/>
      <c r="S506" s="633"/>
      <c r="T506" s="578" t="s">
        <v>539</v>
      </c>
      <c r="U506" s="633"/>
      <c r="V506" s="578" t="s">
        <v>595</v>
      </c>
      <c r="W506" s="632"/>
      <c r="X506" s="632"/>
      <c r="Y506" s="633"/>
      <c r="Z506" s="542" t="s">
        <v>651</v>
      </c>
      <c r="AA506" s="578" t="s">
        <v>712</v>
      </c>
      <c r="AB506" s="633"/>
      <c r="AC506" s="52"/>
      <c r="AF506" s="543"/>
    </row>
    <row r="507" spans="1:32" ht="14.25" customHeight="1" thickTop="1" x14ac:dyDescent="0.2">
      <c r="A507" s="767" t="s">
        <v>763</v>
      </c>
      <c r="B507" s="578" t="s">
        <v>62</v>
      </c>
      <c r="C507" s="578" t="s">
        <v>101</v>
      </c>
      <c r="D507" s="578" t="s">
        <v>116</v>
      </c>
      <c r="E507" s="578" t="s">
        <v>171</v>
      </c>
      <c r="F507" s="578" t="s">
        <v>191</v>
      </c>
      <c r="G507" s="578" t="s">
        <v>221</v>
      </c>
      <c r="H507" s="578" t="s">
        <v>100</v>
      </c>
      <c r="I507" s="578" t="s">
        <v>250</v>
      </c>
      <c r="J507" s="578" t="s">
        <v>290</v>
      </c>
      <c r="K507" s="578" t="s">
        <v>350</v>
      </c>
      <c r="L507" s="578" t="s">
        <v>395</v>
      </c>
      <c r="M507" s="578" t="s">
        <v>411</v>
      </c>
      <c r="N507" s="543"/>
      <c r="O507" s="578" t="s">
        <v>425</v>
      </c>
      <c r="P507" s="578" t="s">
        <v>435</v>
      </c>
      <c r="Q507" s="578" t="s">
        <v>442</v>
      </c>
      <c r="R507" s="578" t="s">
        <v>447</v>
      </c>
      <c r="S507" s="578" t="s">
        <v>529</v>
      </c>
      <c r="T507" s="578" t="s">
        <v>540</v>
      </c>
      <c r="U507" s="578" t="s">
        <v>575</v>
      </c>
      <c r="V507" s="578" t="s">
        <v>596</v>
      </c>
      <c r="W507" s="578" t="s">
        <v>628</v>
      </c>
      <c r="X507" s="578" t="s">
        <v>643</v>
      </c>
      <c r="Y507" s="578" t="s">
        <v>647</v>
      </c>
      <c r="Z507" s="578" t="s">
        <v>651</v>
      </c>
      <c r="AA507" s="578" t="s">
        <v>712</v>
      </c>
      <c r="AB507" s="578" t="s">
        <v>749</v>
      </c>
      <c r="AC507" s="52"/>
      <c r="AF507" s="543"/>
    </row>
    <row r="508" spans="1:32" ht="13.5" customHeight="1" thickBot="1" x14ac:dyDescent="0.25">
      <c r="A508" s="768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43"/>
      <c r="O508" s="579"/>
      <c r="P508" s="579"/>
      <c r="Q508" s="579"/>
      <c r="R508" s="579"/>
      <c r="S508" s="579"/>
      <c r="T508" s="579"/>
      <c r="U508" s="579"/>
      <c r="V508" s="579"/>
      <c r="W508" s="579"/>
      <c r="X508" s="579"/>
      <c r="Y508" s="579"/>
      <c r="Z508" s="579"/>
      <c r="AA508" s="579"/>
      <c r="AB508" s="579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0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86.4</v>
      </c>
      <c r="E509" s="46">
        <f>IFERROR(Y87*1,"0")+IFERROR(Y88*1,"0")+IFERROR(Y89*1,"0")+IFERROR(Y93*1,"0")+IFERROR(Y94*1,"0")+IFERROR(Y95*1,"0")+IFERROR(Y96*1,"0")</f>
        <v>0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141</v>
      </c>
      <c r="S509" s="46">
        <f>IFERROR(Y335*1,"0")+IFERROR(Y336*1,"0")+IFERROR(Y337*1,"0")</f>
        <v>16.2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90</v>
      </c>
      <c r="U509" s="46">
        <f>IFERROR(Y368*1,"0")+IFERROR(Y369*1,"0")+IFERROR(Y370*1,"0")+IFERROR(Y374*1,"0")+IFERROR(Y378*1,"0")+IFERROR(Y379*1,"0")+IFERROR(Y383*1,"0")</f>
        <v>0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26.400000000000002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85"/>
        <filter val="11,90"/>
        <filter val="15,00"/>
        <filter val="20,00"/>
        <filter val="25,00"/>
        <filter val="30,00"/>
        <filter val="340,00"/>
        <filter val="355,20"/>
        <filter val="380,20"/>
        <filter val="39,31"/>
        <filter val="4,73"/>
        <filter val="50,00"/>
        <filter val="6,00"/>
        <filter val="7,41"/>
        <filter val="80,00"/>
        <filter val="90,00"/>
      </filters>
    </filterColumn>
    <filterColumn colId="29" showButton="0"/>
    <filterColumn colId="30" showButton="0"/>
  </autoFilter>
  <mergeCells count="890">
    <mergeCell ref="P93:T93"/>
    <mergeCell ref="A20:Z20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D293:E293"/>
    <mergeCell ref="A153:Z153"/>
    <mergeCell ref="D268:E268"/>
    <mergeCell ref="P138:V138"/>
    <mergeCell ref="D395:E395"/>
    <mergeCell ref="P126:T126"/>
    <mergeCell ref="P361:V361"/>
    <mergeCell ref="A428:Z428"/>
    <mergeCell ref="A355:O356"/>
    <mergeCell ref="D121:E121"/>
    <mergeCell ref="D192:E192"/>
    <mergeCell ref="P356:V356"/>
    <mergeCell ref="A181:Z181"/>
    <mergeCell ref="P363:T363"/>
    <mergeCell ref="P344:T344"/>
    <mergeCell ref="D216:E21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8:C8"/>
    <mergeCell ref="A10:C10"/>
    <mergeCell ref="A21:Z21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A51:Z51"/>
    <mergeCell ref="A83:O84"/>
    <mergeCell ref="A467:Z467"/>
    <mergeCell ref="A296:Z296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D227:E227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P354:T354"/>
    <mergeCell ref="D462:E462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44:V44"/>
    <mergeCell ref="P159:T159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107:Z107"/>
    <mergeCell ref="D165:E165"/>
    <mergeCell ref="P317:T317"/>
    <mergeCell ref="D323:E323"/>
    <mergeCell ref="D394:E394"/>
    <mergeCell ref="D223:E223"/>
    <mergeCell ref="A263:O264"/>
    <mergeCell ref="P121:T121"/>
    <mergeCell ref="P293:T293"/>
    <mergeCell ref="D292:E292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V506:Y506"/>
    <mergeCell ref="D420:E420"/>
    <mergeCell ref="P475:T475"/>
    <mergeCell ref="D481:E481"/>
    <mergeCell ref="W507:W508"/>
    <mergeCell ref="P457:V457"/>
    <mergeCell ref="D203:E203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H17:H18"/>
    <mergeCell ref="D198:E198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P360:V360"/>
    <mergeCell ref="A217:O218"/>
    <mergeCell ref="P151:V151"/>
    <mergeCell ref="P163:T163"/>
    <mergeCell ref="P190:V190"/>
    <mergeCell ref="P131:T131"/>
    <mergeCell ref="P187:T187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D108:E108"/>
    <mergeCell ref="A111:O112"/>
    <mergeCell ref="D288:E288"/>
    <mergeCell ref="P123:V123"/>
    <mergeCell ref="P421:V421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A90:O91"/>
    <mergeCell ref="A38:Z38"/>
    <mergeCell ref="D136:E136"/>
    <mergeCell ref="D225:E225"/>
    <mergeCell ref="P61:T61"/>
    <mergeCell ref="P57:T57"/>
    <mergeCell ref="P75:T75"/>
    <mergeCell ref="P346:T346"/>
    <mergeCell ref="A178:O179"/>
    <mergeCell ref="A105:O106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P404:V404"/>
    <mergeCell ref="A457:O458"/>
    <mergeCell ref="A489:Z489"/>
    <mergeCell ref="D434:E434"/>
    <mergeCell ref="A399:O400"/>
    <mergeCell ref="D461:E461"/>
    <mergeCell ref="A444:Z444"/>
    <mergeCell ref="A497:O498"/>
    <mergeCell ref="D475:E475"/>
    <mergeCell ref="P486:T486"/>
    <mergeCell ref="D471:E471"/>
    <mergeCell ref="A494:Z494"/>
    <mergeCell ref="P490:T490"/>
    <mergeCell ref="A466:Z466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324:T324"/>
    <mergeCell ref="A270:O271"/>
    <mergeCell ref="A92:Z92"/>
    <mergeCell ref="P338:V338"/>
    <mergeCell ref="P313:V313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D391:E391"/>
    <mergeCell ref="P43:T43"/>
    <mergeCell ref="D328:E328"/>
    <mergeCell ref="P65:V65"/>
    <mergeCell ref="P52:T52"/>
    <mergeCell ref="P201:V201"/>
    <mergeCell ref="D160:E160"/>
    <mergeCell ref="A282:Z282"/>
    <mergeCell ref="P166:T166"/>
    <mergeCell ref="D147:E147"/>
    <mergeCell ref="P87:T87"/>
    <mergeCell ref="D188:E188"/>
    <mergeCell ref="D68:E68"/>
    <mergeCell ref="P224:T224"/>
    <mergeCell ref="P88:T88"/>
    <mergeCell ref="P71:V71"/>
    <mergeCell ref="P58:V58"/>
    <mergeCell ref="D298:E298"/>
    <mergeCell ref="A158:Z158"/>
    <mergeCell ref="P105:V105"/>
    <mergeCell ref="A230:O231"/>
    <mergeCell ref="D87:E87"/>
    <mergeCell ref="P79:V79"/>
    <mergeCell ref="A367:Z367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D261:E261"/>
    <mergeCell ref="P133:V133"/>
    <mergeCell ref="D390:E390"/>
    <mergeCell ref="D167:E167"/>
    <mergeCell ref="P289:T289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A312:O313"/>
    <mergeCell ref="A265:Z265"/>
    <mergeCell ref="A6:C6"/>
    <mergeCell ref="D309:E309"/>
    <mergeCell ref="P167:T167"/>
    <mergeCell ref="P142:T142"/>
    <mergeCell ref="D148:E148"/>
    <mergeCell ref="D88:E88"/>
    <mergeCell ref="D26:E26"/>
    <mergeCell ref="Q12:R12"/>
    <mergeCell ref="P53:T53"/>
    <mergeCell ref="P15:T16"/>
    <mergeCell ref="P283:T283"/>
    <mergeCell ref="D93:E93"/>
    <mergeCell ref="A133:O134"/>
    <mergeCell ref="D27:E27"/>
    <mergeCell ref="P26:T26"/>
    <mergeCell ref="A13:M13"/>
    <mergeCell ref="P115:T115"/>
    <mergeCell ref="D254:E254"/>
    <mergeCell ref="P231:V231"/>
    <mergeCell ref="D61:E61"/>
    <mergeCell ref="A15:M15"/>
    <mergeCell ref="J9:M9"/>
    <mergeCell ref="P337:T337"/>
    <mergeCell ref="D209:E20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D229:E229"/>
    <mergeCell ref="D77:E77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A46:Z46"/>
    <mergeCell ref="Y507:Y508"/>
    <mergeCell ref="D210:E210"/>
    <mergeCell ref="D486:E486"/>
    <mergeCell ref="P455:T455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D369:E369"/>
    <mergeCell ref="A304:O305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A450:Z450"/>
    <mergeCell ref="P394:T394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A386:Z386"/>
    <mergeCell ref="D378:E378"/>
    <mergeCell ref="P416:V416"/>
    <mergeCell ref="A212:O213"/>
    <mergeCell ref="A387:Z387"/>
    <mergeCell ref="A287:Z287"/>
    <mergeCell ref="A281:Z281"/>
    <mergeCell ref="P399:V399"/>
    <mergeCell ref="D316:E316"/>
    <mergeCell ref="P194:T194"/>
    <mergeCell ref="P250:T250"/>
    <mergeCell ref="A416:O417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P95:T95"/>
    <mergeCell ref="D31:E31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P244:T244"/>
    <mergeCell ref="P73:T73"/>
    <mergeCell ref="D187:E187"/>
    <mergeCell ref="P315:T315"/>
    <mergeCell ref="P302:T302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D329:E329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2025-10-07T11:04:55Z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