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729357-0A61-4626-8D7D-10EDE37164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Z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Y492" i="1" l="1"/>
  <c r="Z22" i="1"/>
  <c r="Z23" i="1" s="1"/>
  <c r="BN22" i="1"/>
  <c r="BP22" i="1"/>
  <c r="Z26" i="1"/>
  <c r="BN26" i="1"/>
  <c r="Z53" i="1"/>
  <c r="BN53" i="1"/>
  <c r="Z63" i="1"/>
  <c r="BN63" i="1"/>
  <c r="Z75" i="1"/>
  <c r="BN75" i="1"/>
  <c r="Y97" i="1"/>
  <c r="Z104" i="1"/>
  <c r="BN104" i="1"/>
  <c r="Z161" i="1"/>
  <c r="BN161" i="1"/>
  <c r="Z171" i="1"/>
  <c r="BN171" i="1"/>
  <c r="Z194" i="1"/>
  <c r="BN194" i="1"/>
  <c r="Z206" i="1"/>
  <c r="BN206" i="1"/>
  <c r="Z221" i="1"/>
  <c r="BN221" i="1"/>
  <c r="Z226" i="1"/>
  <c r="BN226" i="1"/>
  <c r="Z229" i="1"/>
  <c r="BN229" i="1"/>
  <c r="Z252" i="1"/>
  <c r="BN252" i="1"/>
  <c r="Z291" i="1"/>
  <c r="BN291" i="1"/>
  <c r="Z301" i="1"/>
  <c r="BN301" i="1"/>
  <c r="Z311" i="1"/>
  <c r="BN311" i="1"/>
  <c r="Z329" i="1"/>
  <c r="BN329" i="1"/>
  <c r="Z348" i="1"/>
  <c r="BN348" i="1"/>
  <c r="Z374" i="1"/>
  <c r="Z375" i="1" s="1"/>
  <c r="BN374" i="1"/>
  <c r="BP374" i="1"/>
  <c r="Y375" i="1"/>
  <c r="Z378" i="1"/>
  <c r="BN378" i="1"/>
  <c r="Z396" i="1"/>
  <c r="BN396" i="1"/>
  <c r="Z415" i="1"/>
  <c r="BN415" i="1"/>
  <c r="Z436" i="1"/>
  <c r="BN436" i="1"/>
  <c r="Z452" i="1"/>
  <c r="BN452" i="1"/>
  <c r="Z462" i="1"/>
  <c r="BN462" i="1"/>
  <c r="Y98" i="1"/>
  <c r="BP137" i="1"/>
  <c r="BN137" i="1"/>
  <c r="Z137" i="1"/>
  <c r="Y144" i="1"/>
  <c r="BP142" i="1"/>
  <c r="BN142" i="1"/>
  <c r="Z14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BP216" i="1"/>
  <c r="BN216" i="1"/>
  <c r="Z216" i="1"/>
  <c r="BP224" i="1"/>
  <c r="BN224" i="1"/>
  <c r="Z224" i="1"/>
  <c r="BP250" i="1"/>
  <c r="BN250" i="1"/>
  <c r="Z250" i="1"/>
  <c r="BP289" i="1"/>
  <c r="BN289" i="1"/>
  <c r="Z289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BP394" i="1"/>
  <c r="BN394" i="1"/>
  <c r="Z394" i="1"/>
  <c r="BP413" i="1"/>
  <c r="BN413" i="1"/>
  <c r="Z413" i="1"/>
  <c r="BP434" i="1"/>
  <c r="BN434" i="1"/>
  <c r="Z434" i="1"/>
  <c r="BP446" i="1"/>
  <c r="BN446" i="1"/>
  <c r="Z446" i="1"/>
  <c r="Y464" i="1"/>
  <c r="BP460" i="1"/>
  <c r="BN460" i="1"/>
  <c r="Z460" i="1"/>
  <c r="Y463" i="1"/>
  <c r="J9" i="1"/>
  <c r="X499" i="1"/>
  <c r="Y32" i="1"/>
  <c r="Z28" i="1"/>
  <c r="BN28" i="1"/>
  <c r="Z42" i="1"/>
  <c r="BN42" i="1"/>
  <c r="D509" i="1"/>
  <c r="Z55" i="1"/>
  <c r="BN55" i="1"/>
  <c r="Z61" i="1"/>
  <c r="BN61" i="1"/>
  <c r="BP61" i="1"/>
  <c r="Z67" i="1"/>
  <c r="BN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BP116" i="1"/>
  <c r="BN116" i="1"/>
  <c r="Y119" i="1"/>
  <c r="BP127" i="1"/>
  <c r="BN127" i="1"/>
  <c r="Z127" i="1"/>
  <c r="BP143" i="1"/>
  <c r="BN143" i="1"/>
  <c r="Z143" i="1"/>
  <c r="BP147" i="1"/>
  <c r="BN147" i="1"/>
  <c r="Z147" i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477" i="1"/>
  <c r="BN477" i="1"/>
  <c r="Z477" i="1"/>
  <c r="Y133" i="1"/>
  <c r="Y175" i="1"/>
  <c r="Y174" i="1"/>
  <c r="BP293" i="1"/>
  <c r="BN293" i="1"/>
  <c r="Z293" i="1"/>
  <c r="BP303" i="1"/>
  <c r="BN303" i="1"/>
  <c r="Z303" i="1"/>
  <c r="BP315" i="1"/>
  <c r="BN315" i="1"/>
  <c r="Z315" i="1"/>
  <c r="BP336" i="1"/>
  <c r="BN336" i="1"/>
  <c r="Z336" i="1"/>
  <c r="BP354" i="1"/>
  <c r="BN354" i="1"/>
  <c r="Z354" i="1"/>
  <c r="BP390" i="1"/>
  <c r="BN390" i="1"/>
  <c r="Z390" i="1"/>
  <c r="BP398" i="1"/>
  <c r="BN398" i="1"/>
  <c r="Z398" i="1"/>
  <c r="X509" i="1"/>
  <c r="Y421" i="1"/>
  <c r="BP420" i="1"/>
  <c r="BN420" i="1"/>
  <c r="Z420" i="1"/>
  <c r="Z421" i="1" s="1"/>
  <c r="Y509" i="1"/>
  <c r="Y426" i="1"/>
  <c r="BP425" i="1"/>
  <c r="BN425" i="1"/>
  <c r="Z425" i="1"/>
  <c r="Z426" i="1" s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05" i="1"/>
  <c r="Y360" i="1"/>
  <c r="Y380" i="1"/>
  <c r="Y483" i="1"/>
  <c r="Y37" i="1"/>
  <c r="Y45" i="1"/>
  <c r="Y49" i="1"/>
  <c r="Y58" i="1"/>
  <c r="BP68" i="1"/>
  <c r="BN68" i="1"/>
  <c r="Y70" i="1"/>
  <c r="BP74" i="1"/>
  <c r="BN74" i="1"/>
  <c r="Z74" i="1"/>
  <c r="Y78" i="1"/>
  <c r="BP82" i="1"/>
  <c r="BN82" i="1"/>
  <c r="Z82" i="1"/>
  <c r="Z83" i="1" s="1"/>
  <c r="Y84" i="1"/>
  <c r="Y106" i="1"/>
  <c r="BP101" i="1"/>
  <c r="BN101" i="1"/>
  <c r="Z101" i="1"/>
  <c r="Y105" i="1"/>
  <c r="BP109" i="1"/>
  <c r="BN109" i="1"/>
  <c r="Z109" i="1"/>
  <c r="BP117" i="1"/>
  <c r="BN117" i="1"/>
  <c r="Z117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Y355" i="1"/>
  <c r="F509" i="1"/>
  <c r="Y33" i="1"/>
  <c r="Y64" i="1"/>
  <c r="E509" i="1"/>
  <c r="Y90" i="1"/>
  <c r="BP87" i="1"/>
  <c r="BN87" i="1"/>
  <c r="Z87" i="1"/>
  <c r="BP96" i="1"/>
  <c r="BN96" i="1"/>
  <c r="Z96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Y71" i="1"/>
  <c r="Z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69" i="1"/>
  <c r="BN369" i="1"/>
  <c r="Z369" i="1"/>
  <c r="Z371" i="1" s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BP469" i="1"/>
  <c r="BN469" i="1"/>
  <c r="Z469" i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BP461" i="1"/>
  <c r="BN461" i="1"/>
  <c r="Z461" i="1"/>
  <c r="Z463" i="1" s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72" i="1" l="1"/>
  <c r="Z380" i="1"/>
  <c r="Z312" i="1"/>
  <c r="Z255" i="1"/>
  <c r="Z246" i="1"/>
  <c r="Z230" i="1"/>
  <c r="Z200" i="1"/>
  <c r="Z174" i="1"/>
  <c r="Z64" i="1"/>
  <c r="Z58" i="1"/>
  <c r="X502" i="1"/>
  <c r="Z263" i="1"/>
  <c r="Z150" i="1"/>
  <c r="Z111" i="1"/>
  <c r="Y503" i="1"/>
  <c r="Y501" i="1"/>
  <c r="Z32" i="1"/>
  <c r="Z144" i="1"/>
  <c r="Z448" i="1"/>
  <c r="Z350" i="1"/>
  <c r="Z325" i="1"/>
  <c r="Z304" i="1"/>
  <c r="Z270" i="1"/>
  <c r="Z442" i="1"/>
  <c r="Z168" i="1"/>
  <c r="Z97" i="1"/>
  <c r="Z70" i="1"/>
  <c r="Y500" i="1"/>
  <c r="Y502" i="1" s="1"/>
  <c r="Z355" i="1"/>
  <c r="Z78" i="1"/>
  <c r="Z399" i="1"/>
  <c r="Z457" i="1"/>
  <c r="Z90" i="1"/>
  <c r="Z338" i="1"/>
  <c r="Z294" i="1"/>
  <c r="Z212" i="1"/>
  <c r="Z416" i="1"/>
  <c r="Z44" i="1"/>
  <c r="Y499" i="1"/>
  <c r="Z105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<sst xmlns="http://schemas.openxmlformats.org/spreadsheetml/2006/main" count="2189" uniqueCount="794">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</sst>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7" t="s">
        <v>0</v>
      </c>
      <c r="E1" s="574"/>
      <c r="F1" s="574"/>
      <c r="G1" s="12" t="s">
        <v>1</v>
      </c>
      <c r="H1" s="617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4" t="s">
        <v>8</v>
      </c>
      <c r="B5" s="587"/>
      <c r="C5" s="588"/>
      <c r="D5" s="624"/>
      <c r="E5" s="625"/>
      <c r="F5" s="829" t="s">
        <v>9</v>
      </c>
      <c r="G5" s="588"/>
      <c r="H5" s="624" t="s">
        <v>793</v>
      </c>
      <c r="I5" s="774"/>
      <c r="J5" s="774"/>
      <c r="K5" s="774"/>
      <c r="L5" s="774"/>
      <c r="M5" s="625"/>
      <c r="N5" s="58"/>
      <c r="P5" s="24" t="s">
        <v>10</v>
      </c>
      <c r="Q5" s="848">
        <v>45939</v>
      </c>
      <c r="R5" s="658"/>
      <c r="T5" s="711" t="s">
        <v>11</v>
      </c>
      <c r="U5" s="660"/>
      <c r="V5" s="713" t="s">
        <v>12</v>
      </c>
      <c r="W5" s="658"/>
      <c r="AB5" s="51"/>
      <c r="AC5" s="51"/>
      <c r="AD5" s="51"/>
      <c r="AE5" s="51"/>
    </row>
    <row r="6" spans="1:32" s="539" customFormat="1" ht="24" customHeight="1" x14ac:dyDescent="0.2">
      <c r="A6" s="664" t="s">
        <v>13</v>
      </c>
      <c r="B6" s="587"/>
      <c r="C6" s="58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61"/>
      <c r="T6" s="705" t="s">
        <v>16</v>
      </c>
      <c r="U6" s="660"/>
      <c r="V6" s="795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58"/>
      <c r="U7" s="660"/>
      <c r="V7" s="796"/>
      <c r="W7" s="797"/>
      <c r="AB7" s="51"/>
      <c r="AC7" s="51"/>
      <c r="AD7" s="51"/>
      <c r="AE7" s="51"/>
    </row>
    <row r="8" spans="1:32" s="539" customFormat="1" ht="25.5" customHeight="1" x14ac:dyDescent="0.2">
      <c r="A8" s="863" t="s">
        <v>18</v>
      </c>
      <c r="B8" s="552"/>
      <c r="C8" s="553"/>
      <c r="D8" s="597"/>
      <c r="E8" s="598"/>
      <c r="F8" s="598"/>
      <c r="G8" s="598"/>
      <c r="H8" s="598"/>
      <c r="I8" s="598"/>
      <c r="J8" s="598"/>
      <c r="K8" s="598"/>
      <c r="L8" s="598"/>
      <c r="M8" s="599"/>
      <c r="N8" s="61"/>
      <c r="P8" s="24" t="s">
        <v>19</v>
      </c>
      <c r="Q8" s="672">
        <v>0.375</v>
      </c>
      <c r="R8" s="623"/>
      <c r="T8" s="558"/>
      <c r="U8" s="660"/>
      <c r="V8" s="796"/>
      <c r="W8" s="797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81"/>
      <c r="E9" s="550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49" t="str">
        <f>IF(AND($A$9="Тип доверенности/получателя при получении в адресе перегруза:",$D$9="Разовая доверенность"),"Введите ФИО","")</f>
        <v/>
      </c>
      <c r="I9" s="550"/>
      <c r="J9" s="5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0"/>
      <c r="L9" s="550"/>
      <c r="M9" s="550"/>
      <c r="N9" s="537"/>
      <c r="P9" s="26" t="s">
        <v>20</v>
      </c>
      <c r="Q9" s="654"/>
      <c r="R9" s="655"/>
      <c r="T9" s="558"/>
      <c r="U9" s="66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81"/>
      <c r="E10" s="550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55" t="str">
        <f>IFERROR(VLOOKUP($D$10,Proxy,2,FALSE),"")</f>
        <v/>
      </c>
      <c r="I10" s="558"/>
      <c r="J10" s="558"/>
      <c r="K10" s="558"/>
      <c r="L10" s="558"/>
      <c r="M10" s="558"/>
      <c r="N10" s="538"/>
      <c r="P10" s="26" t="s">
        <v>21</v>
      </c>
      <c r="Q10" s="706"/>
      <c r="R10" s="707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7"/>
      <c r="R11" s="658"/>
      <c r="U11" s="24" t="s">
        <v>26</v>
      </c>
      <c r="V11" s="789" t="s">
        <v>27</v>
      </c>
      <c r="W11" s="65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5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72"/>
      <c r="R12" s="623"/>
      <c r="S12" s="23"/>
      <c r="U12" s="24"/>
      <c r="V12" s="574"/>
      <c r="W12" s="558"/>
      <c r="AB12" s="51"/>
      <c r="AC12" s="51"/>
      <c r="AD12" s="51"/>
      <c r="AE12" s="51"/>
    </row>
    <row r="13" spans="1:32" s="539" customFormat="1" ht="23.25" customHeight="1" x14ac:dyDescent="0.2">
      <c r="A13" s="715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789"/>
      <c r="R13" s="6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5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5"/>
      <c r="Q16" s="685"/>
      <c r="R16" s="685"/>
      <c r="S16" s="685"/>
      <c r="T16" s="68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77" t="s">
        <v>37</v>
      </c>
      <c r="D17" s="569" t="s">
        <v>38</v>
      </c>
      <c r="E17" s="641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0"/>
      <c r="R17" s="640"/>
      <c r="S17" s="640"/>
      <c r="T17" s="641"/>
      <c r="U17" s="870" t="s">
        <v>50</v>
      </c>
      <c r="V17" s="588"/>
      <c r="W17" s="569" t="s">
        <v>51</v>
      </c>
      <c r="X17" s="569" t="s">
        <v>52</v>
      </c>
      <c r="Y17" s="868" t="s">
        <v>53</v>
      </c>
      <c r="Z17" s="760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4"/>
      <c r="AF17" s="825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42"/>
      <c r="E18" s="644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70"/>
      <c r="X18" s="570"/>
      <c r="Y18" s="869"/>
      <c r="Z18" s="761"/>
      <c r="AA18" s="754"/>
      <c r="AB18" s="754"/>
      <c r="AC18" s="754"/>
      <c r="AD18" s="826"/>
      <c r="AE18" s="827"/>
      <c r="AF18" s="828"/>
      <c r="AG18" s="66"/>
      <c r="BD18" s="65"/>
    </row>
    <row r="19" spans="1:68" ht="27.75" hidden="1" customHeight="1" x14ac:dyDescent="0.2">
      <c r="A19" s="609" t="s">
        <v>62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48"/>
      <c r="AB19" s="48"/>
      <c r="AC19" s="48"/>
    </row>
    <row r="20" spans="1:68" ht="16.5" hidden="1" customHeight="1" x14ac:dyDescent="0.25">
      <c r="A20" s="589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0"/>
      <c r="AB20" s="540"/>
      <c r="AC20" s="540"/>
    </row>
    <row r="21" spans="1:68" ht="14.25" hidden="1" customHeight="1" x14ac:dyDescent="0.25">
      <c r="A21" s="55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3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4"/>
      <c r="P23" s="551" t="s">
        <v>70</v>
      </c>
      <c r="Q23" s="552"/>
      <c r="R23" s="552"/>
      <c r="S23" s="552"/>
      <c r="T23" s="552"/>
      <c r="U23" s="552"/>
      <c r="V23" s="553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4"/>
      <c r="P24" s="551" t="s">
        <v>70</v>
      </c>
      <c r="Q24" s="552"/>
      <c r="R24" s="552"/>
      <c r="S24" s="552"/>
      <c r="T24" s="552"/>
      <c r="U24" s="552"/>
      <c r="V24" s="553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60">
        <v>4680115887350</v>
      </c>
      <c r="E26" s="561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5"/>
      <c r="R26" s="555"/>
      <c r="S26" s="555"/>
      <c r="T26" s="556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60">
        <v>4680115885912</v>
      </c>
      <c r="E27" s="561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5"/>
      <c r="R27" s="555"/>
      <c r="S27" s="555"/>
      <c r="T27" s="556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60">
        <v>4607091388237</v>
      </c>
      <c r="E28" s="561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5"/>
      <c r="R28" s="555"/>
      <c r="S28" s="555"/>
      <c r="T28" s="556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60">
        <v>4680115886230</v>
      </c>
      <c r="E29" s="561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5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60">
        <v>4680115885905</v>
      </c>
      <c r="E30" s="561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5"/>
      <c r="R30" s="555"/>
      <c r="S30" s="555"/>
      <c r="T30" s="556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60">
        <v>4607091388244</v>
      </c>
      <c r="E31" s="561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5"/>
      <c r="R31" s="555"/>
      <c r="S31" s="555"/>
      <c r="T31" s="556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3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4"/>
      <c r="P32" s="551" t="s">
        <v>70</v>
      </c>
      <c r="Q32" s="552"/>
      <c r="R32" s="552"/>
      <c r="S32" s="552"/>
      <c r="T32" s="552"/>
      <c r="U32" s="552"/>
      <c r="V32" s="553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4"/>
      <c r="P33" s="551" t="s">
        <v>70</v>
      </c>
      <c r="Q33" s="552"/>
      <c r="R33" s="552"/>
      <c r="S33" s="552"/>
      <c r="T33" s="552"/>
      <c r="U33" s="552"/>
      <c r="V33" s="553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5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5"/>
      <c r="R35" s="555"/>
      <c r="S35" s="555"/>
      <c r="T35" s="556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3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4"/>
      <c r="P36" s="551" t="s">
        <v>70</v>
      </c>
      <c r="Q36" s="552"/>
      <c r="R36" s="552"/>
      <c r="S36" s="552"/>
      <c r="T36" s="552"/>
      <c r="U36" s="552"/>
      <c r="V36" s="553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4"/>
      <c r="P37" s="551" t="s">
        <v>70</v>
      </c>
      <c r="Q37" s="552"/>
      <c r="R37" s="552"/>
      <c r="S37" s="552"/>
      <c r="T37" s="552"/>
      <c r="U37" s="552"/>
      <c r="V37" s="553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609" t="s">
        <v>100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48"/>
      <c r="AB38" s="48"/>
      <c r="AC38" s="48"/>
    </row>
    <row r="39" spans="1:68" ht="16.5" hidden="1" customHeight="1" x14ac:dyDescent="0.25">
      <c r="A39" s="589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0"/>
      <c r="AB39" s="540"/>
      <c r="AC39" s="540"/>
    </row>
    <row r="40" spans="1:68" ht="14.25" hidden="1" customHeight="1" x14ac:dyDescent="0.25">
      <c r="A40" s="55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1"/>
      <c r="AB40" s="541"/>
      <c r="AC40" s="54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5"/>
      <c r="R41" s="555"/>
      <c r="S41" s="555"/>
      <c r="T41" s="556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5"/>
      <c r="R42" s="555"/>
      <c r="S42" s="555"/>
      <c r="T42" s="556"/>
      <c r="U42" s="34"/>
      <c r="V42" s="34"/>
      <c r="W42" s="35" t="s">
        <v>68</v>
      </c>
      <c r="X42" s="545">
        <v>12</v>
      </c>
      <c r="Y42" s="546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5"/>
      <c r="R43" s="555"/>
      <c r="S43" s="555"/>
      <c r="T43" s="556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3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4"/>
      <c r="P44" s="551" t="s">
        <v>70</v>
      </c>
      <c r="Q44" s="552"/>
      <c r="R44" s="552"/>
      <c r="S44" s="552"/>
      <c r="T44" s="552"/>
      <c r="U44" s="552"/>
      <c r="V44" s="553"/>
      <c r="W44" s="37" t="s">
        <v>71</v>
      </c>
      <c r="X44" s="547">
        <f>IFERROR(X41/H41,"0")+IFERROR(X42/H42,"0")+IFERROR(X43/H43,"0")</f>
        <v>3</v>
      </c>
      <c r="Y44" s="547">
        <f>IFERROR(Y41/H41,"0")+IFERROR(Y42/H42,"0")+IFERROR(Y43/H43,"0")</f>
        <v>3</v>
      </c>
      <c r="Z44" s="547">
        <f>IFERROR(IF(Z41="",0,Z41),"0")+IFERROR(IF(Z42="",0,Z42),"0")+IFERROR(IF(Z43="",0,Z43),"0")</f>
        <v>2.7060000000000001E-2</v>
      </c>
      <c r="AA44" s="548"/>
      <c r="AB44" s="548"/>
      <c r="AC44" s="548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4"/>
      <c r="P45" s="551" t="s">
        <v>70</v>
      </c>
      <c r="Q45" s="552"/>
      <c r="R45" s="552"/>
      <c r="S45" s="552"/>
      <c r="T45" s="552"/>
      <c r="U45" s="552"/>
      <c r="V45" s="553"/>
      <c r="W45" s="37" t="s">
        <v>68</v>
      </c>
      <c r="X45" s="547">
        <f>IFERROR(SUM(X41:X43),"0")</f>
        <v>12</v>
      </c>
      <c r="Y45" s="547">
        <f>IFERROR(SUM(Y41:Y43),"0")</f>
        <v>12</v>
      </c>
      <c r="Z45" s="37"/>
      <c r="AA45" s="548"/>
      <c r="AB45" s="548"/>
      <c r="AC45" s="548"/>
    </row>
    <row r="46" spans="1:68" ht="14.25" hidden="1" customHeight="1" x14ac:dyDescent="0.25">
      <c r="A46" s="55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5"/>
      <c r="R47" s="555"/>
      <c r="S47" s="555"/>
      <c r="T47" s="556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3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4"/>
      <c r="P48" s="551" t="s">
        <v>70</v>
      </c>
      <c r="Q48" s="552"/>
      <c r="R48" s="552"/>
      <c r="S48" s="552"/>
      <c r="T48" s="552"/>
      <c r="U48" s="552"/>
      <c r="V48" s="553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4"/>
      <c r="P49" s="551" t="s">
        <v>70</v>
      </c>
      <c r="Q49" s="552"/>
      <c r="R49" s="552"/>
      <c r="S49" s="552"/>
      <c r="T49" s="552"/>
      <c r="U49" s="552"/>
      <c r="V49" s="553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589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0"/>
      <c r="AB50" s="540"/>
      <c r="AC50" s="540"/>
    </row>
    <row r="51" spans="1:68" ht="14.25" hidden="1" customHeight="1" x14ac:dyDescent="0.25">
      <c r="A51" s="55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5"/>
      <c r="R52" s="555"/>
      <c r="S52" s="555"/>
      <c r="T52" s="556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5"/>
      <c r="R53" s="555"/>
      <c r="S53" s="555"/>
      <c r="T53" s="556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5"/>
      <c r="R54" s="555"/>
      <c r="S54" s="555"/>
      <c r="T54" s="556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5"/>
      <c r="R55" s="555"/>
      <c r="S55" s="555"/>
      <c r="T55" s="556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5"/>
      <c r="R56" s="555"/>
      <c r="S56" s="555"/>
      <c r="T56" s="556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5"/>
      <c r="R57" s="555"/>
      <c r="S57" s="555"/>
      <c r="T57" s="556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3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4"/>
      <c r="P58" s="551" t="s">
        <v>70</v>
      </c>
      <c r="Q58" s="552"/>
      <c r="R58" s="552"/>
      <c r="S58" s="552"/>
      <c r="T58" s="552"/>
      <c r="U58" s="552"/>
      <c r="V58" s="553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hidden="1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4"/>
      <c r="P59" s="551" t="s">
        <v>70</v>
      </c>
      <c r="Q59" s="552"/>
      <c r="R59" s="552"/>
      <c r="S59" s="552"/>
      <c r="T59" s="552"/>
      <c r="U59" s="552"/>
      <c r="V59" s="553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hidden="1" customHeight="1" x14ac:dyDescent="0.25">
      <c r="A60" s="55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5"/>
      <c r="R61" s="555"/>
      <c r="S61" s="555"/>
      <c r="T61" s="556"/>
      <c r="U61" s="34"/>
      <c r="V61" s="34"/>
      <c r="W61" s="35" t="s">
        <v>68</v>
      </c>
      <c r="X61" s="545">
        <v>200</v>
      </c>
      <c r="Y61" s="546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5"/>
      <c r="R62" s="555"/>
      <c r="S62" s="555"/>
      <c r="T62" s="556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5"/>
      <c r="R63" s="555"/>
      <c r="S63" s="555"/>
      <c r="T63" s="556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3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4"/>
      <c r="P64" s="551" t="s">
        <v>70</v>
      </c>
      <c r="Q64" s="552"/>
      <c r="R64" s="552"/>
      <c r="S64" s="552"/>
      <c r="T64" s="552"/>
      <c r="U64" s="552"/>
      <c r="V64" s="553"/>
      <c r="W64" s="37" t="s">
        <v>71</v>
      </c>
      <c r="X64" s="547">
        <f>IFERROR(X61/H61,"0")+IFERROR(X62/H62,"0")+IFERROR(X63/H63,"0")</f>
        <v>18.518518518518519</v>
      </c>
      <c r="Y64" s="547">
        <f>IFERROR(Y61/H61,"0")+IFERROR(Y62/H62,"0")+IFERROR(Y63/H63,"0")</f>
        <v>19</v>
      </c>
      <c r="Z64" s="547">
        <f>IFERROR(IF(Z61="",0,Z61),"0")+IFERROR(IF(Z62="",0,Z62),"0")+IFERROR(IF(Z63="",0,Z63),"0")</f>
        <v>0.36062</v>
      </c>
      <c r="AA64" s="548"/>
      <c r="AB64" s="548"/>
      <c r="AC64" s="548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4"/>
      <c r="P65" s="551" t="s">
        <v>70</v>
      </c>
      <c r="Q65" s="552"/>
      <c r="R65" s="552"/>
      <c r="S65" s="552"/>
      <c r="T65" s="552"/>
      <c r="U65" s="552"/>
      <c r="V65" s="553"/>
      <c r="W65" s="37" t="s">
        <v>68</v>
      </c>
      <c r="X65" s="547">
        <f>IFERROR(SUM(X61:X63),"0")</f>
        <v>200</v>
      </c>
      <c r="Y65" s="547">
        <f>IFERROR(SUM(Y61:Y63),"0")</f>
        <v>205.20000000000002</v>
      </c>
      <c r="Z65" s="37"/>
      <c r="AA65" s="548"/>
      <c r="AB65" s="548"/>
      <c r="AC65" s="548"/>
    </row>
    <row r="66" spans="1:68" ht="14.25" hidden="1" customHeight="1" x14ac:dyDescent="0.25">
      <c r="A66" s="55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5"/>
      <c r="R67" s="555"/>
      <c r="S67" s="555"/>
      <c r="T67" s="556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5"/>
      <c r="R68" s="555"/>
      <c r="S68" s="555"/>
      <c r="T68" s="556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5"/>
      <c r="R69" s="555"/>
      <c r="S69" s="555"/>
      <c r="T69" s="556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3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4"/>
      <c r="P70" s="551" t="s">
        <v>70</v>
      </c>
      <c r="Q70" s="552"/>
      <c r="R70" s="552"/>
      <c r="S70" s="552"/>
      <c r="T70" s="552"/>
      <c r="U70" s="552"/>
      <c r="V70" s="553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4"/>
      <c r="P71" s="551" t="s">
        <v>70</v>
      </c>
      <c r="Q71" s="552"/>
      <c r="R71" s="552"/>
      <c r="S71" s="552"/>
      <c r="T71" s="552"/>
      <c r="U71" s="552"/>
      <c r="V71" s="553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5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5"/>
      <c r="R73" s="555"/>
      <c r="S73" s="555"/>
      <c r="T73" s="556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1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5"/>
      <c r="R74" s="555"/>
      <c r="S74" s="555"/>
      <c r="T74" s="556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5"/>
      <c r="R75" s="555"/>
      <c r="S75" s="555"/>
      <c r="T75" s="556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5"/>
      <c r="R76" s="555"/>
      <c r="S76" s="555"/>
      <c r="T76" s="556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5"/>
      <c r="R77" s="555"/>
      <c r="S77" s="555"/>
      <c r="T77" s="556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3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4"/>
      <c r="P78" s="551" t="s">
        <v>70</v>
      </c>
      <c r="Q78" s="552"/>
      <c r="R78" s="552"/>
      <c r="S78" s="552"/>
      <c r="T78" s="552"/>
      <c r="U78" s="552"/>
      <c r="V78" s="553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4"/>
      <c r="P79" s="551" t="s">
        <v>70</v>
      </c>
      <c r="Q79" s="552"/>
      <c r="R79" s="552"/>
      <c r="S79" s="552"/>
      <c r="T79" s="552"/>
      <c r="U79" s="552"/>
      <c r="V79" s="553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5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5"/>
      <c r="R81" s="555"/>
      <c r="S81" s="555"/>
      <c r="T81" s="556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5"/>
      <c r="R82" s="555"/>
      <c r="S82" s="555"/>
      <c r="T82" s="556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3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4"/>
      <c r="P83" s="551" t="s">
        <v>70</v>
      </c>
      <c r="Q83" s="552"/>
      <c r="R83" s="552"/>
      <c r="S83" s="552"/>
      <c r="T83" s="552"/>
      <c r="U83" s="552"/>
      <c r="V83" s="553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4"/>
      <c r="P84" s="551" t="s">
        <v>70</v>
      </c>
      <c r="Q84" s="552"/>
      <c r="R84" s="552"/>
      <c r="S84" s="552"/>
      <c r="T84" s="552"/>
      <c r="U84" s="552"/>
      <c r="V84" s="553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589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0"/>
      <c r="AB85" s="540"/>
      <c r="AC85" s="540"/>
    </row>
    <row r="86" spans="1:68" ht="14.25" hidden="1" customHeight="1" x14ac:dyDescent="0.25">
      <c r="A86" s="55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5"/>
      <c r="R87" s="555"/>
      <c r="S87" s="555"/>
      <c r="T87" s="556"/>
      <c r="U87" s="34"/>
      <c r="V87" s="34"/>
      <c r="W87" s="35" t="s">
        <v>68</v>
      </c>
      <c r="X87" s="545">
        <v>80</v>
      </c>
      <c r="Y87" s="546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83.222222222222214</v>
      </c>
      <c r="BN87" s="64">
        <f>IFERROR(Y87*I87/H87,"0")</f>
        <v>89.88</v>
      </c>
      <c r="BO87" s="64">
        <f>IFERROR(1/J87*(X87/H87),"0")</f>
        <v>0.11574074074074073</v>
      </c>
      <c r="BP87" s="64">
        <f>IFERROR(1/J87*(Y87/H87),"0")</f>
        <v>0.125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5"/>
      <c r="R88" s="555"/>
      <c r="S88" s="555"/>
      <c r="T88" s="556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5"/>
      <c r="R89" s="555"/>
      <c r="S89" s="555"/>
      <c r="T89" s="556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3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4"/>
      <c r="P90" s="551" t="s">
        <v>70</v>
      </c>
      <c r="Q90" s="552"/>
      <c r="R90" s="552"/>
      <c r="S90" s="552"/>
      <c r="T90" s="552"/>
      <c r="U90" s="552"/>
      <c r="V90" s="553"/>
      <c r="W90" s="37" t="s">
        <v>71</v>
      </c>
      <c r="X90" s="547">
        <f>IFERROR(X87/H87,"0")+IFERROR(X88/H88,"0")+IFERROR(X89/H89,"0")</f>
        <v>7.4074074074074066</v>
      </c>
      <c r="Y90" s="547">
        <f>IFERROR(Y87/H87,"0")+IFERROR(Y88/H88,"0")+IFERROR(Y89/H89,"0")</f>
        <v>8</v>
      </c>
      <c r="Z90" s="547">
        <f>IFERROR(IF(Z87="",0,Z87),"0")+IFERROR(IF(Z88="",0,Z88),"0")+IFERROR(IF(Z89="",0,Z89),"0")</f>
        <v>0.15184</v>
      </c>
      <c r="AA90" s="548"/>
      <c r="AB90" s="548"/>
      <c r="AC90" s="548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4"/>
      <c r="P91" s="551" t="s">
        <v>70</v>
      </c>
      <c r="Q91" s="552"/>
      <c r="R91" s="552"/>
      <c r="S91" s="552"/>
      <c r="T91" s="552"/>
      <c r="U91" s="552"/>
      <c r="V91" s="553"/>
      <c r="W91" s="37" t="s">
        <v>68</v>
      </c>
      <c r="X91" s="547">
        <f>IFERROR(SUM(X87:X89),"0")</f>
        <v>80</v>
      </c>
      <c r="Y91" s="547">
        <f>IFERROR(SUM(Y87:Y89),"0")</f>
        <v>86.4</v>
      </c>
      <c r="Z91" s="37"/>
      <c r="AA91" s="548"/>
      <c r="AB91" s="548"/>
      <c r="AC91" s="548"/>
    </row>
    <row r="92" spans="1:68" ht="14.25" hidden="1" customHeight="1" x14ac:dyDescent="0.25">
      <c r="A92" s="55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74" t="s">
        <v>181</v>
      </c>
      <c r="Q93" s="555"/>
      <c r="R93" s="555"/>
      <c r="S93" s="555"/>
      <c r="T93" s="556"/>
      <c r="U93" s="34"/>
      <c r="V93" s="34"/>
      <c r="W93" s="35" t="s">
        <v>68</v>
      </c>
      <c r="X93" s="545">
        <v>70</v>
      </c>
      <c r="Y93" s="546">
        <f>IFERROR(IF(X93="",0,CEILING((X93/$H93),1)*$H93),"")</f>
        <v>72.899999999999991</v>
      </c>
      <c r="Z93" s="36">
        <f>IFERROR(IF(Y93=0,"",ROUNDUP(Y93/H93,0)*0.01898),"")</f>
        <v>0.17082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74.485185185185173</v>
      </c>
      <c r="BN93" s="64">
        <f>IFERROR(Y93*I93/H93,"0")</f>
        <v>77.570999999999998</v>
      </c>
      <c r="BO93" s="64">
        <f>IFERROR(1/J93*(X93/H93),"0")</f>
        <v>0.13503086419753088</v>
      </c>
      <c r="BP93" s="64">
        <f>IFERROR(1/J93*(Y93/H93),"0")</f>
        <v>0.140625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5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5"/>
      <c r="R94" s="555"/>
      <c r="S94" s="555"/>
      <c r="T94" s="556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0">
        <v>4607091385731</v>
      </c>
      <c r="E95" s="561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5"/>
      <c r="R95" s="555"/>
      <c r="S95" s="555"/>
      <c r="T95" s="556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0">
        <v>4680115880894</v>
      </c>
      <c r="E96" s="561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5"/>
      <c r="R96" s="555"/>
      <c r="S96" s="555"/>
      <c r="T96" s="556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3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4"/>
      <c r="P97" s="551" t="s">
        <v>70</v>
      </c>
      <c r="Q97" s="552"/>
      <c r="R97" s="552"/>
      <c r="S97" s="552"/>
      <c r="T97" s="552"/>
      <c r="U97" s="552"/>
      <c r="V97" s="553"/>
      <c r="W97" s="37" t="s">
        <v>71</v>
      </c>
      <c r="X97" s="547">
        <f>IFERROR(X93/H93,"0")+IFERROR(X94/H94,"0")+IFERROR(X95/H95,"0")+IFERROR(X96/H96,"0")</f>
        <v>8.6419753086419764</v>
      </c>
      <c r="Y97" s="547">
        <f>IFERROR(Y93/H93,"0")+IFERROR(Y94/H94,"0")+IFERROR(Y95/H95,"0")+IFERROR(Y96/H96,"0")</f>
        <v>9</v>
      </c>
      <c r="Z97" s="547">
        <f>IFERROR(IF(Z93="",0,Z93),"0")+IFERROR(IF(Z94="",0,Z94),"0")+IFERROR(IF(Z95="",0,Z95),"0")+IFERROR(IF(Z96="",0,Z96),"0")</f>
        <v>0.17082</v>
      </c>
      <c r="AA97" s="548"/>
      <c r="AB97" s="548"/>
      <c r="AC97" s="548"/>
    </row>
    <row r="98" spans="1:68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4"/>
      <c r="P98" s="551" t="s">
        <v>70</v>
      </c>
      <c r="Q98" s="552"/>
      <c r="R98" s="552"/>
      <c r="S98" s="552"/>
      <c r="T98" s="552"/>
      <c r="U98" s="552"/>
      <c r="V98" s="553"/>
      <c r="W98" s="37" t="s">
        <v>68</v>
      </c>
      <c r="X98" s="547">
        <f>IFERROR(SUM(X93:X96),"0")</f>
        <v>70</v>
      </c>
      <c r="Y98" s="547">
        <f>IFERROR(SUM(Y93:Y96),"0")</f>
        <v>72.899999999999991</v>
      </c>
      <c r="Z98" s="37"/>
      <c r="AA98" s="548"/>
      <c r="AB98" s="548"/>
      <c r="AC98" s="548"/>
    </row>
    <row r="99" spans="1:68" ht="16.5" hidden="1" customHeight="1" x14ac:dyDescent="0.25">
      <c r="A99" s="589" t="s">
        <v>191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0"/>
      <c r="AB99" s="540"/>
      <c r="AC99" s="540"/>
    </row>
    <row r="100" spans="1:68" ht="14.25" hidden="1" customHeight="1" x14ac:dyDescent="0.25">
      <c r="A100" s="557" t="s">
        <v>102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0">
        <v>4680115882133</v>
      </c>
      <c r="E101" s="561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5"/>
      <c r="R101" s="555"/>
      <c r="S101" s="555"/>
      <c r="T101" s="556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0">
        <v>4680115880269</v>
      </c>
      <c r="E102" s="561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5"/>
      <c r="R102" s="555"/>
      <c r="S102" s="555"/>
      <c r="T102" s="556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0">
        <v>4680115880429</v>
      </c>
      <c r="E103" s="561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5"/>
      <c r="R103" s="555"/>
      <c r="S103" s="555"/>
      <c r="T103" s="556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0">
        <v>4680115881457</v>
      </c>
      <c r="E104" s="561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5"/>
      <c r="R104" s="555"/>
      <c r="S104" s="555"/>
      <c r="T104" s="556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3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4"/>
      <c r="P105" s="551" t="s">
        <v>70</v>
      </c>
      <c r="Q105" s="552"/>
      <c r="R105" s="552"/>
      <c r="S105" s="552"/>
      <c r="T105" s="552"/>
      <c r="U105" s="552"/>
      <c r="V105" s="553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hidden="1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4"/>
      <c r="P106" s="551" t="s">
        <v>70</v>
      </c>
      <c r="Q106" s="552"/>
      <c r="R106" s="552"/>
      <c r="S106" s="552"/>
      <c r="T106" s="552"/>
      <c r="U106" s="552"/>
      <c r="V106" s="553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hidden="1" customHeight="1" x14ac:dyDescent="0.25">
      <c r="A107" s="557" t="s">
        <v>134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0">
        <v>4680115881488</v>
      </c>
      <c r="E108" s="561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5"/>
      <c r="R108" s="555"/>
      <c r="S108" s="555"/>
      <c r="T108" s="556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0">
        <v>4680115882775</v>
      </c>
      <c r="E109" s="561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5"/>
      <c r="R109" s="555"/>
      <c r="S109" s="555"/>
      <c r="T109" s="556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0">
        <v>4680115880658</v>
      </c>
      <c r="E110" s="561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5"/>
      <c r="R110" s="555"/>
      <c r="S110" s="555"/>
      <c r="T110" s="556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3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4"/>
      <c r="P111" s="551" t="s">
        <v>70</v>
      </c>
      <c r="Q111" s="552"/>
      <c r="R111" s="552"/>
      <c r="S111" s="552"/>
      <c r="T111" s="552"/>
      <c r="U111" s="552"/>
      <c r="V111" s="553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4"/>
      <c r="P112" s="551" t="s">
        <v>70</v>
      </c>
      <c r="Q112" s="552"/>
      <c r="R112" s="552"/>
      <c r="S112" s="552"/>
      <c r="T112" s="552"/>
      <c r="U112" s="552"/>
      <c r="V112" s="553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57" t="s">
        <v>72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0">
        <v>4607091385168</v>
      </c>
      <c r="E114" s="561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5"/>
      <c r="R114" s="555"/>
      <c r="S114" s="555"/>
      <c r="T114" s="556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0">
        <v>4607091383256</v>
      </c>
      <c r="E115" s="561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5"/>
      <c r="R115" s="555"/>
      <c r="S115" s="555"/>
      <c r="T115" s="556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0">
        <v>4607091385748</v>
      </c>
      <c r="E116" s="561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9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5"/>
      <c r="R116" s="555"/>
      <c r="S116" s="555"/>
      <c r="T116" s="556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0">
        <v>4680115884533</v>
      </c>
      <c r="E117" s="561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5"/>
      <c r="R117" s="555"/>
      <c r="S117" s="555"/>
      <c r="T117" s="556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3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4"/>
      <c r="P118" s="551" t="s">
        <v>70</v>
      </c>
      <c r="Q118" s="552"/>
      <c r="R118" s="552"/>
      <c r="S118" s="552"/>
      <c r="T118" s="552"/>
      <c r="U118" s="552"/>
      <c r="V118" s="553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hidden="1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4"/>
      <c r="P119" s="551" t="s">
        <v>70</v>
      </c>
      <c r="Q119" s="552"/>
      <c r="R119" s="552"/>
      <c r="S119" s="552"/>
      <c r="T119" s="552"/>
      <c r="U119" s="552"/>
      <c r="V119" s="553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hidden="1" customHeight="1" x14ac:dyDescent="0.25">
      <c r="A120" s="557" t="s">
        <v>164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60">
        <v>4680115880238</v>
      </c>
      <c r="E121" s="561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5"/>
      <c r="R121" s="555"/>
      <c r="S121" s="555"/>
      <c r="T121" s="556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3"/>
      <c r="B122" s="558"/>
      <c r="C122" s="558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64"/>
      <c r="P122" s="551" t="s">
        <v>70</v>
      </c>
      <c r="Q122" s="552"/>
      <c r="R122" s="552"/>
      <c r="S122" s="552"/>
      <c r="T122" s="552"/>
      <c r="U122" s="552"/>
      <c r="V122" s="553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8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4"/>
      <c r="P123" s="551" t="s">
        <v>70</v>
      </c>
      <c r="Q123" s="552"/>
      <c r="R123" s="552"/>
      <c r="S123" s="552"/>
      <c r="T123" s="552"/>
      <c r="U123" s="552"/>
      <c r="V123" s="553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589" t="s">
        <v>221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540"/>
      <c r="AB124" s="540"/>
      <c r="AC124" s="540"/>
    </row>
    <row r="125" spans="1:68" ht="14.25" hidden="1" customHeight="1" x14ac:dyDescent="0.25">
      <c r="A125" s="557" t="s">
        <v>102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60">
        <v>4680115882577</v>
      </c>
      <c r="E126" s="561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5"/>
      <c r="R126" s="555"/>
      <c r="S126" s="555"/>
      <c r="T126" s="556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60">
        <v>4680115882577</v>
      </c>
      <c r="E127" s="561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5"/>
      <c r="R127" s="555"/>
      <c r="S127" s="555"/>
      <c r="T127" s="556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3"/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64"/>
      <c r="P128" s="551" t="s">
        <v>70</v>
      </c>
      <c r="Q128" s="552"/>
      <c r="R128" s="552"/>
      <c r="S128" s="552"/>
      <c r="T128" s="552"/>
      <c r="U128" s="552"/>
      <c r="V128" s="553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8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4"/>
      <c r="P129" s="551" t="s">
        <v>70</v>
      </c>
      <c r="Q129" s="552"/>
      <c r="R129" s="552"/>
      <c r="S129" s="552"/>
      <c r="T129" s="552"/>
      <c r="U129" s="552"/>
      <c r="V129" s="553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57" t="s">
        <v>63</v>
      </c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60">
        <v>4680115883444</v>
      </c>
      <c r="E131" s="561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60">
        <v>4680115883444</v>
      </c>
      <c r="E132" s="561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5"/>
      <c r="R132" s="555"/>
      <c r="S132" s="555"/>
      <c r="T132" s="556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3"/>
      <c r="B133" s="558"/>
      <c r="C133" s="558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64"/>
      <c r="P133" s="551" t="s">
        <v>70</v>
      </c>
      <c r="Q133" s="552"/>
      <c r="R133" s="552"/>
      <c r="S133" s="552"/>
      <c r="T133" s="552"/>
      <c r="U133" s="552"/>
      <c r="V133" s="553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8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4"/>
      <c r="P134" s="551" t="s">
        <v>70</v>
      </c>
      <c r="Q134" s="552"/>
      <c r="R134" s="552"/>
      <c r="S134" s="552"/>
      <c r="T134" s="552"/>
      <c r="U134" s="552"/>
      <c r="V134" s="553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57" t="s">
        <v>72</v>
      </c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60">
        <v>4680115882584</v>
      </c>
      <c r="E136" s="561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5"/>
      <c r="R136" s="555"/>
      <c r="S136" s="555"/>
      <c r="T136" s="556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60">
        <v>4680115882584</v>
      </c>
      <c r="E137" s="561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5"/>
      <c r="R137" s="555"/>
      <c r="S137" s="555"/>
      <c r="T137" s="556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3"/>
      <c r="B138" s="558"/>
      <c r="C138" s="558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64"/>
      <c r="P138" s="551" t="s">
        <v>70</v>
      </c>
      <c r="Q138" s="552"/>
      <c r="R138" s="552"/>
      <c r="S138" s="552"/>
      <c r="T138" s="552"/>
      <c r="U138" s="552"/>
      <c r="V138" s="553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8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4"/>
      <c r="P139" s="551" t="s">
        <v>70</v>
      </c>
      <c r="Q139" s="552"/>
      <c r="R139" s="552"/>
      <c r="S139" s="552"/>
      <c r="T139" s="552"/>
      <c r="U139" s="552"/>
      <c r="V139" s="553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589" t="s">
        <v>100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40"/>
      <c r="AB140" s="540"/>
      <c r="AC140" s="540"/>
    </row>
    <row r="141" spans="1:68" ht="14.25" hidden="1" customHeight="1" x14ac:dyDescent="0.25">
      <c r="A141" s="557" t="s">
        <v>102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60">
        <v>4607091384604</v>
      </c>
      <c r="E142" s="561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5"/>
      <c r="R142" s="555"/>
      <c r="S142" s="555"/>
      <c r="T142" s="556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60">
        <v>4680115886810</v>
      </c>
      <c r="E143" s="561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2" t="s">
        <v>238</v>
      </c>
      <c r="Q143" s="555"/>
      <c r="R143" s="555"/>
      <c r="S143" s="555"/>
      <c r="T143" s="556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3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4"/>
      <c r="P144" s="551" t="s">
        <v>70</v>
      </c>
      <c r="Q144" s="552"/>
      <c r="R144" s="552"/>
      <c r="S144" s="552"/>
      <c r="T144" s="552"/>
      <c r="U144" s="552"/>
      <c r="V144" s="553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4"/>
      <c r="P145" s="551" t="s">
        <v>70</v>
      </c>
      <c r="Q145" s="552"/>
      <c r="R145" s="552"/>
      <c r="S145" s="552"/>
      <c r="T145" s="552"/>
      <c r="U145" s="552"/>
      <c r="V145" s="553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57" t="s">
        <v>63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60">
        <v>4607091387667</v>
      </c>
      <c r="E147" s="561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60">
        <v>4607091387636</v>
      </c>
      <c r="E148" s="561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60">
        <v>4607091382426</v>
      </c>
      <c r="E149" s="561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5"/>
      <c r="R149" s="555"/>
      <c r="S149" s="555"/>
      <c r="T149" s="556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3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4"/>
      <c r="P150" s="551" t="s">
        <v>70</v>
      </c>
      <c r="Q150" s="552"/>
      <c r="R150" s="552"/>
      <c r="S150" s="552"/>
      <c r="T150" s="552"/>
      <c r="U150" s="552"/>
      <c r="V150" s="553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4"/>
      <c r="P151" s="551" t="s">
        <v>70</v>
      </c>
      <c r="Q151" s="552"/>
      <c r="R151" s="552"/>
      <c r="S151" s="552"/>
      <c r="T151" s="552"/>
      <c r="U151" s="552"/>
      <c r="V151" s="553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609" t="s">
        <v>249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48"/>
      <c r="AB152" s="48"/>
      <c r="AC152" s="48"/>
    </row>
    <row r="153" spans="1:68" ht="16.5" hidden="1" customHeight="1" x14ac:dyDescent="0.25">
      <c r="A153" s="589" t="s">
        <v>250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0"/>
      <c r="AB153" s="540"/>
      <c r="AC153" s="540"/>
    </row>
    <row r="154" spans="1:68" ht="14.25" hidden="1" customHeight="1" x14ac:dyDescent="0.25">
      <c r="A154" s="557" t="s">
        <v>134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60">
        <v>4680115886223</v>
      </c>
      <c r="E155" s="561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5"/>
      <c r="R155" s="555"/>
      <c r="S155" s="555"/>
      <c r="T155" s="556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3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4"/>
      <c r="P156" s="551" t="s">
        <v>70</v>
      </c>
      <c r="Q156" s="552"/>
      <c r="R156" s="552"/>
      <c r="S156" s="552"/>
      <c r="T156" s="552"/>
      <c r="U156" s="552"/>
      <c r="V156" s="553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4"/>
      <c r="P157" s="551" t="s">
        <v>70</v>
      </c>
      <c r="Q157" s="552"/>
      <c r="R157" s="552"/>
      <c r="S157" s="552"/>
      <c r="T157" s="552"/>
      <c r="U157" s="552"/>
      <c r="V157" s="553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57" t="s">
        <v>63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60">
        <v>4680115880993</v>
      </c>
      <c r="E159" s="561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5"/>
      <c r="R159" s="555"/>
      <c r="S159" s="555"/>
      <c r="T159" s="556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60">
        <v>4680115881761</v>
      </c>
      <c r="E160" s="561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60">
        <v>4680115881563</v>
      </c>
      <c r="E161" s="561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5"/>
      <c r="R161" s="555"/>
      <c r="S161" s="555"/>
      <c r="T161" s="556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60">
        <v>4680115880986</v>
      </c>
      <c r="E162" s="561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5"/>
      <c r="R162" s="555"/>
      <c r="S162" s="555"/>
      <c r="T162" s="556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60">
        <v>4680115881785</v>
      </c>
      <c r="E163" s="561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5"/>
      <c r="R163" s="555"/>
      <c r="S163" s="555"/>
      <c r="T163" s="556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60">
        <v>4680115886537</v>
      </c>
      <c r="E164" s="561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5"/>
      <c r="R164" s="555"/>
      <c r="S164" s="555"/>
      <c r="T164" s="556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60">
        <v>4680115881679</v>
      </c>
      <c r="E165" s="561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5"/>
      <c r="R165" s="555"/>
      <c r="S165" s="555"/>
      <c r="T165" s="556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60">
        <v>4680115880191</v>
      </c>
      <c r="E166" s="561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5"/>
      <c r="R166" s="555"/>
      <c r="S166" s="555"/>
      <c r="T166" s="556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60">
        <v>4680115883963</v>
      </c>
      <c r="E167" s="561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5"/>
      <c r="R167" s="555"/>
      <c r="S167" s="555"/>
      <c r="T167" s="556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3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4"/>
      <c r="P168" s="551" t="s">
        <v>70</v>
      </c>
      <c r="Q168" s="552"/>
      <c r="R168" s="552"/>
      <c r="S168" s="552"/>
      <c r="T168" s="552"/>
      <c r="U168" s="552"/>
      <c r="V168" s="553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hidden="1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4"/>
      <c r="P169" s="551" t="s">
        <v>70</v>
      </c>
      <c r="Q169" s="552"/>
      <c r="R169" s="552"/>
      <c r="S169" s="552"/>
      <c r="T169" s="552"/>
      <c r="U169" s="552"/>
      <c r="V169" s="553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hidden="1" customHeight="1" x14ac:dyDescent="0.25">
      <c r="A170" s="557" t="s">
        <v>94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60">
        <v>4680115886780</v>
      </c>
      <c r="E171" s="561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60">
        <v>4680115886742</v>
      </c>
      <c r="E172" s="561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60">
        <v>4680115886766</v>
      </c>
      <c r="E173" s="561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5"/>
      <c r="R173" s="555"/>
      <c r="S173" s="555"/>
      <c r="T173" s="556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3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4"/>
      <c r="P174" s="551" t="s">
        <v>70</v>
      </c>
      <c r="Q174" s="552"/>
      <c r="R174" s="552"/>
      <c r="S174" s="552"/>
      <c r="T174" s="552"/>
      <c r="U174" s="552"/>
      <c r="V174" s="553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4"/>
      <c r="P175" s="551" t="s">
        <v>70</v>
      </c>
      <c r="Q175" s="552"/>
      <c r="R175" s="552"/>
      <c r="S175" s="552"/>
      <c r="T175" s="552"/>
      <c r="U175" s="552"/>
      <c r="V175" s="553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57" t="s">
        <v>287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60">
        <v>4680115886797</v>
      </c>
      <c r="E177" s="561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5"/>
      <c r="R177" s="555"/>
      <c r="S177" s="555"/>
      <c r="T177" s="556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3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4"/>
      <c r="P178" s="551" t="s">
        <v>70</v>
      </c>
      <c r="Q178" s="552"/>
      <c r="R178" s="552"/>
      <c r="S178" s="552"/>
      <c r="T178" s="552"/>
      <c r="U178" s="552"/>
      <c r="V178" s="553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4"/>
      <c r="P179" s="551" t="s">
        <v>70</v>
      </c>
      <c r="Q179" s="552"/>
      <c r="R179" s="552"/>
      <c r="S179" s="552"/>
      <c r="T179" s="552"/>
      <c r="U179" s="552"/>
      <c r="V179" s="553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589" t="s">
        <v>290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0"/>
      <c r="AB180" s="540"/>
      <c r="AC180" s="540"/>
    </row>
    <row r="181" spans="1:68" ht="14.25" hidden="1" customHeight="1" x14ac:dyDescent="0.25">
      <c r="A181" s="557" t="s">
        <v>102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60">
        <v>4680115881402</v>
      </c>
      <c r="E182" s="561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5"/>
      <c r="R182" s="555"/>
      <c r="S182" s="555"/>
      <c r="T182" s="556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60">
        <v>4680115881396</v>
      </c>
      <c r="E183" s="561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7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5"/>
      <c r="R183" s="555"/>
      <c r="S183" s="555"/>
      <c r="T183" s="556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3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4"/>
      <c r="P184" s="551" t="s">
        <v>70</v>
      </c>
      <c r="Q184" s="552"/>
      <c r="R184" s="552"/>
      <c r="S184" s="552"/>
      <c r="T184" s="552"/>
      <c r="U184" s="552"/>
      <c r="V184" s="553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4"/>
      <c r="P185" s="551" t="s">
        <v>70</v>
      </c>
      <c r="Q185" s="552"/>
      <c r="R185" s="552"/>
      <c r="S185" s="552"/>
      <c r="T185" s="552"/>
      <c r="U185" s="552"/>
      <c r="V185" s="553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57" t="s">
        <v>134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60">
        <v>4680115882935</v>
      </c>
      <c r="E187" s="561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5"/>
      <c r="R187" s="555"/>
      <c r="S187" s="555"/>
      <c r="T187" s="556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60">
        <v>4680115880764</v>
      </c>
      <c r="E188" s="561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5"/>
      <c r="R188" s="555"/>
      <c r="S188" s="555"/>
      <c r="T188" s="556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3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4"/>
      <c r="P189" s="551" t="s">
        <v>70</v>
      </c>
      <c r="Q189" s="552"/>
      <c r="R189" s="552"/>
      <c r="S189" s="552"/>
      <c r="T189" s="552"/>
      <c r="U189" s="552"/>
      <c r="V189" s="553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4"/>
      <c r="P190" s="551" t="s">
        <v>70</v>
      </c>
      <c r="Q190" s="552"/>
      <c r="R190" s="552"/>
      <c r="S190" s="552"/>
      <c r="T190" s="552"/>
      <c r="U190" s="552"/>
      <c r="V190" s="553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57" t="s">
        <v>63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60">
        <v>4680115882683</v>
      </c>
      <c r="E192" s="561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60">
        <v>4680115882690</v>
      </c>
      <c r="E193" s="561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60">
        <v>4680115882669</v>
      </c>
      <c r="E194" s="561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60">
        <v>4680115882676</v>
      </c>
      <c r="E195" s="561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5"/>
      <c r="R195" s="555"/>
      <c r="S195" s="555"/>
      <c r="T195" s="556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60">
        <v>4680115884014</v>
      </c>
      <c r="E196" s="561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60">
        <v>4680115884007</v>
      </c>
      <c r="E197" s="561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60">
        <v>4680115884038</v>
      </c>
      <c r="E198" s="561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60">
        <v>4680115884021</v>
      </c>
      <c r="E199" s="561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5"/>
      <c r="R199" s="555"/>
      <c r="S199" s="555"/>
      <c r="T199" s="556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3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4"/>
      <c r="P200" s="551" t="s">
        <v>70</v>
      </c>
      <c r="Q200" s="552"/>
      <c r="R200" s="552"/>
      <c r="S200" s="552"/>
      <c r="T200" s="552"/>
      <c r="U200" s="552"/>
      <c r="V200" s="553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hidden="1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4"/>
      <c r="P201" s="551" t="s">
        <v>70</v>
      </c>
      <c r="Q201" s="552"/>
      <c r="R201" s="552"/>
      <c r="S201" s="552"/>
      <c r="T201" s="552"/>
      <c r="U201" s="552"/>
      <c r="V201" s="553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hidden="1" customHeight="1" x14ac:dyDescent="0.25">
      <c r="A202" s="557" t="s">
        <v>72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60">
        <v>4680115881594</v>
      </c>
      <c r="E203" s="561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5"/>
      <c r="R203" s="555"/>
      <c r="S203" s="555"/>
      <c r="T203" s="556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60">
        <v>4680115881617</v>
      </c>
      <c r="E204" s="561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5"/>
      <c r="R204" s="555"/>
      <c r="S204" s="555"/>
      <c r="T204" s="556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60">
        <v>4680115880573</v>
      </c>
      <c r="E205" s="561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5"/>
      <c r="R205" s="555"/>
      <c r="S205" s="555"/>
      <c r="T205" s="556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60">
        <v>4680115882195</v>
      </c>
      <c r="E206" s="561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5"/>
      <c r="R206" s="555"/>
      <c r="S206" s="555"/>
      <c r="T206" s="556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60">
        <v>4680115882607</v>
      </c>
      <c r="E207" s="561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5"/>
      <c r="R207" s="555"/>
      <c r="S207" s="555"/>
      <c r="T207" s="556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4301051666</v>
      </c>
      <c r="D208" s="560">
        <v>4680115880092</v>
      </c>
      <c r="E208" s="561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68</v>
      </c>
      <c r="X208" s="545">
        <v>0</v>
      </c>
      <c r="Y208" s="546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60">
        <v>4680115880221</v>
      </c>
      <c r="E209" s="561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5"/>
      <c r="R209" s="555"/>
      <c r="S209" s="555"/>
      <c r="T209" s="556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60">
        <v>4680115880504</v>
      </c>
      <c r="E210" s="561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5"/>
      <c r="R210" s="555"/>
      <c r="S210" s="555"/>
      <c r="T210" s="556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60">
        <v>4680115882164</v>
      </c>
      <c r="E211" s="561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5"/>
      <c r="R211" s="555"/>
      <c r="S211" s="555"/>
      <c r="T211" s="556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3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4"/>
      <c r="P212" s="551" t="s">
        <v>70</v>
      </c>
      <c r="Q212" s="552"/>
      <c r="R212" s="552"/>
      <c r="S212" s="552"/>
      <c r="T212" s="552"/>
      <c r="U212" s="552"/>
      <c r="V212" s="553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0</v>
      </c>
      <c r="Y212" s="547">
        <f>IFERROR(Y203/H203,"0")+IFERROR(Y204/H204,"0")+IFERROR(Y205/H205,"0")+IFERROR(Y206/H206,"0")+IFERROR(Y207/H207,"0")+IFERROR(Y208/H208,"0")+IFERROR(Y209/H209,"0")+IFERROR(Y210/H210,"0")+IFERROR(Y211/H211,"0")</f>
        <v>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8"/>
      <c r="AB212" s="548"/>
      <c r="AC212" s="548"/>
    </row>
    <row r="213" spans="1:68" hidden="1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4"/>
      <c r="P213" s="551" t="s">
        <v>70</v>
      </c>
      <c r="Q213" s="552"/>
      <c r="R213" s="552"/>
      <c r="S213" s="552"/>
      <c r="T213" s="552"/>
      <c r="U213" s="552"/>
      <c r="V213" s="553"/>
      <c r="W213" s="37" t="s">
        <v>68</v>
      </c>
      <c r="X213" s="547">
        <f>IFERROR(SUM(X203:X211),"0")</f>
        <v>0</v>
      </c>
      <c r="Y213" s="547">
        <f>IFERROR(SUM(Y203:Y211),"0")</f>
        <v>0</v>
      </c>
      <c r="Z213" s="37"/>
      <c r="AA213" s="548"/>
      <c r="AB213" s="548"/>
      <c r="AC213" s="548"/>
    </row>
    <row r="214" spans="1:68" ht="14.25" hidden="1" customHeight="1" x14ac:dyDescent="0.25">
      <c r="A214" s="557" t="s">
        <v>164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60">
        <v>4680115880818</v>
      </c>
      <c r="E215" s="561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60">
        <v>4680115880801</v>
      </c>
      <c r="E216" s="561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5"/>
      <c r="R216" s="555"/>
      <c r="S216" s="555"/>
      <c r="T216" s="556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3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4"/>
      <c r="P217" s="551" t="s">
        <v>70</v>
      </c>
      <c r="Q217" s="552"/>
      <c r="R217" s="552"/>
      <c r="S217" s="552"/>
      <c r="T217" s="552"/>
      <c r="U217" s="552"/>
      <c r="V217" s="553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4"/>
      <c r="P218" s="551" t="s">
        <v>70</v>
      </c>
      <c r="Q218" s="552"/>
      <c r="R218" s="552"/>
      <c r="S218" s="552"/>
      <c r="T218" s="552"/>
      <c r="U218" s="552"/>
      <c r="V218" s="553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89" t="s">
        <v>350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0"/>
      <c r="AB219" s="540"/>
      <c r="AC219" s="540"/>
    </row>
    <row r="220" spans="1:68" ht="14.25" hidden="1" customHeight="1" x14ac:dyDescent="0.25">
      <c r="A220" s="557" t="s">
        <v>102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60">
        <v>4680115884137</v>
      </c>
      <c r="E221" s="561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60">
        <v>4680115884236</v>
      </c>
      <c r="E222" s="561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60">
        <v>4680115884175</v>
      </c>
      <c r="E223" s="561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60">
        <v>4680115884144</v>
      </c>
      <c r="E224" s="561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8" t="s">
        <v>362</v>
      </c>
      <c r="Q224" s="555"/>
      <c r="R224" s="555"/>
      <c r="S224" s="555"/>
      <c r="T224" s="556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60">
        <v>4680115884144</v>
      </c>
      <c r="E225" s="561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5"/>
      <c r="R225" s="555"/>
      <c r="S225" s="555"/>
      <c r="T225" s="556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60">
        <v>4680115886551</v>
      </c>
      <c r="E226" s="561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2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60">
        <v>4680115884182</v>
      </c>
      <c r="E227" s="561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60">
        <v>4680115884205</v>
      </c>
      <c r="E228" s="561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">
        <v>371</v>
      </c>
      <c r="Q228" s="555"/>
      <c r="R228" s="555"/>
      <c r="S228" s="555"/>
      <c r="T228" s="556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60">
        <v>4680115884205</v>
      </c>
      <c r="E229" s="561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5"/>
      <c r="R229" s="555"/>
      <c r="S229" s="555"/>
      <c r="T229" s="556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3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4"/>
      <c r="P230" s="551" t="s">
        <v>70</v>
      </c>
      <c r="Q230" s="552"/>
      <c r="R230" s="552"/>
      <c r="S230" s="552"/>
      <c r="T230" s="552"/>
      <c r="U230" s="552"/>
      <c r="V230" s="553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4"/>
      <c r="P231" s="551" t="s">
        <v>70</v>
      </c>
      <c r="Q231" s="552"/>
      <c r="R231" s="552"/>
      <c r="S231" s="552"/>
      <c r="T231" s="552"/>
      <c r="U231" s="552"/>
      <c r="V231" s="553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57" t="s">
        <v>134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0">
        <v>4680115885981</v>
      </c>
      <c r="E233" s="561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3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4"/>
      <c r="P234" s="551" t="s">
        <v>70</v>
      </c>
      <c r="Q234" s="552"/>
      <c r="R234" s="552"/>
      <c r="S234" s="552"/>
      <c r="T234" s="552"/>
      <c r="U234" s="552"/>
      <c r="V234" s="553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4"/>
      <c r="P235" s="551" t="s">
        <v>70</v>
      </c>
      <c r="Q235" s="552"/>
      <c r="R235" s="552"/>
      <c r="S235" s="552"/>
      <c r="T235" s="552"/>
      <c r="U235" s="552"/>
      <c r="V235" s="553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7" t="s">
        <v>376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0">
        <v>4680115886803</v>
      </c>
      <c r="E237" s="561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00" t="s">
        <v>379</v>
      </c>
      <c r="Q237" s="555"/>
      <c r="R237" s="555"/>
      <c r="S237" s="555"/>
      <c r="T237" s="556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3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4"/>
      <c r="P238" s="551" t="s">
        <v>70</v>
      </c>
      <c r="Q238" s="552"/>
      <c r="R238" s="552"/>
      <c r="S238" s="552"/>
      <c r="T238" s="552"/>
      <c r="U238" s="552"/>
      <c r="V238" s="553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4"/>
      <c r="P239" s="551" t="s">
        <v>70</v>
      </c>
      <c r="Q239" s="552"/>
      <c r="R239" s="552"/>
      <c r="S239" s="552"/>
      <c r="T239" s="552"/>
      <c r="U239" s="552"/>
      <c r="V239" s="553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57" t="s">
        <v>381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0">
        <v>4680115886704</v>
      </c>
      <c r="E241" s="561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0">
        <v>4680115886681</v>
      </c>
      <c r="E242" s="561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0" t="s">
        <v>387</v>
      </c>
      <c r="Q242" s="555"/>
      <c r="R242" s="555"/>
      <c r="S242" s="555"/>
      <c r="T242" s="556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0">
        <v>4680115886735</v>
      </c>
      <c r="E243" s="561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60">
        <v>4680115886728</v>
      </c>
      <c r="E244" s="561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3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4"/>
      <c r="P246" s="551" t="s">
        <v>70</v>
      </c>
      <c r="Q246" s="552"/>
      <c r="R246" s="552"/>
      <c r="S246" s="552"/>
      <c r="T246" s="552"/>
      <c r="U246" s="552"/>
      <c r="V246" s="553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4"/>
      <c r="P247" s="551" t="s">
        <v>70</v>
      </c>
      <c r="Q247" s="552"/>
      <c r="R247" s="552"/>
      <c r="S247" s="552"/>
      <c r="T247" s="552"/>
      <c r="U247" s="552"/>
      <c r="V247" s="553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89" t="s">
        <v>395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0"/>
      <c r="AB248" s="540"/>
      <c r="AC248" s="540"/>
    </row>
    <row r="249" spans="1:68" ht="14.25" hidden="1" customHeight="1" x14ac:dyDescent="0.25">
      <c r="A249" s="55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3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4"/>
      <c r="P255" s="551" t="s">
        <v>70</v>
      </c>
      <c r="Q255" s="552"/>
      <c r="R255" s="552"/>
      <c r="S255" s="552"/>
      <c r="T255" s="552"/>
      <c r="U255" s="552"/>
      <c r="V255" s="553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4"/>
      <c r="P256" s="551" t="s">
        <v>70</v>
      </c>
      <c r="Q256" s="552"/>
      <c r="R256" s="552"/>
      <c r="S256" s="552"/>
      <c r="T256" s="552"/>
      <c r="U256" s="552"/>
      <c r="V256" s="553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89" t="s">
        <v>411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0"/>
      <c r="AB257" s="540"/>
      <c r="AC257" s="540"/>
    </row>
    <row r="258" spans="1:68" ht="14.25" hidden="1" customHeight="1" x14ac:dyDescent="0.25">
      <c r="A258" s="55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1" t="s">
        <v>416</v>
      </c>
      <c r="Q260" s="555"/>
      <c r="R260" s="555"/>
      <c r="S260" s="555"/>
      <c r="T260" s="556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6" t="s">
        <v>423</v>
      </c>
      <c r="Q262" s="555"/>
      <c r="R262" s="555"/>
      <c r="S262" s="555"/>
      <c r="T262" s="556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3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4"/>
      <c r="P263" s="551" t="s">
        <v>70</v>
      </c>
      <c r="Q263" s="552"/>
      <c r="R263" s="552"/>
      <c r="S263" s="552"/>
      <c r="T263" s="552"/>
      <c r="U263" s="552"/>
      <c r="V263" s="553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4"/>
      <c r="P264" s="551" t="s">
        <v>70</v>
      </c>
      <c r="Q264" s="552"/>
      <c r="R264" s="552"/>
      <c r="S264" s="552"/>
      <c r="T264" s="552"/>
      <c r="U264" s="552"/>
      <c r="V264" s="553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9" t="s">
        <v>425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0"/>
      <c r="AB265" s="540"/>
      <c r="AC265" s="540"/>
    </row>
    <row r="266" spans="1:68" ht="14.25" hidden="1" customHeight="1" x14ac:dyDescent="0.25">
      <c r="A266" s="55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3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4"/>
      <c r="P270" s="551" t="s">
        <v>70</v>
      </c>
      <c r="Q270" s="552"/>
      <c r="R270" s="552"/>
      <c r="S270" s="552"/>
      <c r="T270" s="552"/>
      <c r="U270" s="552"/>
      <c r="V270" s="553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4"/>
      <c r="P271" s="551" t="s">
        <v>70</v>
      </c>
      <c r="Q271" s="552"/>
      <c r="R271" s="552"/>
      <c r="S271" s="552"/>
      <c r="T271" s="552"/>
      <c r="U271" s="552"/>
      <c r="V271" s="553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89" t="s">
        <v>435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0"/>
      <c r="AB272" s="540"/>
      <c r="AC272" s="540"/>
    </row>
    <row r="273" spans="1:68" ht="14.25" hidden="1" customHeight="1" x14ac:dyDescent="0.25">
      <c r="A273" s="55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3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4"/>
      <c r="P275" s="551" t="s">
        <v>70</v>
      </c>
      <c r="Q275" s="552"/>
      <c r="R275" s="552"/>
      <c r="S275" s="552"/>
      <c r="T275" s="552"/>
      <c r="U275" s="552"/>
      <c r="V275" s="553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4"/>
      <c r="P276" s="551" t="s">
        <v>70</v>
      </c>
      <c r="Q276" s="552"/>
      <c r="R276" s="552"/>
      <c r="S276" s="552"/>
      <c r="T276" s="552"/>
      <c r="U276" s="552"/>
      <c r="V276" s="553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5"/>
      <c r="R278" s="555"/>
      <c r="S278" s="555"/>
      <c r="T278" s="556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3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4"/>
      <c r="P279" s="551" t="s">
        <v>70</v>
      </c>
      <c r="Q279" s="552"/>
      <c r="R279" s="552"/>
      <c r="S279" s="552"/>
      <c r="T279" s="552"/>
      <c r="U279" s="552"/>
      <c r="V279" s="553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4"/>
      <c r="P280" s="551" t="s">
        <v>70</v>
      </c>
      <c r="Q280" s="552"/>
      <c r="R280" s="552"/>
      <c r="S280" s="552"/>
      <c r="T280" s="552"/>
      <c r="U280" s="552"/>
      <c r="V280" s="553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89" t="s">
        <v>442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0"/>
      <c r="AB281" s="540"/>
      <c r="AC281" s="540"/>
    </row>
    <row r="282" spans="1:68" ht="14.25" hidden="1" customHeight="1" x14ac:dyDescent="0.25">
      <c r="A282" s="55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5"/>
      <c r="R283" s="555"/>
      <c r="S283" s="555"/>
      <c r="T283" s="556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3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4"/>
      <c r="P284" s="551" t="s">
        <v>70</v>
      </c>
      <c r="Q284" s="552"/>
      <c r="R284" s="552"/>
      <c r="S284" s="552"/>
      <c r="T284" s="552"/>
      <c r="U284" s="552"/>
      <c r="V284" s="553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4"/>
      <c r="P285" s="551" t="s">
        <v>70</v>
      </c>
      <c r="Q285" s="552"/>
      <c r="R285" s="552"/>
      <c r="S285" s="552"/>
      <c r="T285" s="552"/>
      <c r="U285" s="552"/>
      <c r="V285" s="553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89" t="s">
        <v>447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0"/>
      <c r="AB286" s="540"/>
      <c r="AC286" s="540"/>
    </row>
    <row r="287" spans="1:68" ht="14.25" hidden="1" customHeight="1" x14ac:dyDescent="0.25">
      <c r="A287" s="55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0">
        <v>4607091386004</v>
      </c>
      <c r="E288" s="561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5"/>
      <c r="R288" s="555"/>
      <c r="S288" s="555"/>
      <c r="T288" s="556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0">
        <v>4680115885615</v>
      </c>
      <c r="E289" s="561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0">
        <v>4680115885646</v>
      </c>
      <c r="E290" s="561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0">
        <v>4680115885554</v>
      </c>
      <c r="E291" s="561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68</v>
      </c>
      <c r="X291" s="545">
        <v>200</v>
      </c>
      <c r="Y291" s="546">
        <f t="shared" si="33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208.05555555555554</v>
      </c>
      <c r="BN291" s="64">
        <f t="shared" si="35"/>
        <v>213.46499999999997</v>
      </c>
      <c r="BO291" s="64">
        <f t="shared" si="36"/>
        <v>0.28935185185185186</v>
      </c>
      <c r="BP291" s="64">
        <f t="shared" si="37"/>
        <v>0.296875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0">
        <v>4680115885622</v>
      </c>
      <c r="E292" s="561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5"/>
      <c r="R292" s="555"/>
      <c r="S292" s="555"/>
      <c r="T292" s="556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0">
        <v>4680115885608</v>
      </c>
      <c r="E293" s="561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3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4"/>
      <c r="P294" s="551" t="s">
        <v>70</v>
      </c>
      <c r="Q294" s="552"/>
      <c r="R294" s="552"/>
      <c r="S294" s="552"/>
      <c r="T294" s="552"/>
      <c r="U294" s="552"/>
      <c r="V294" s="553"/>
      <c r="W294" s="37" t="s">
        <v>71</v>
      </c>
      <c r="X294" s="547">
        <f>IFERROR(X288/H288,"0")+IFERROR(X289/H289,"0")+IFERROR(X290/H290,"0")+IFERROR(X291/H291,"0")+IFERROR(X292/H292,"0")+IFERROR(X293/H293,"0")</f>
        <v>18.518518518518519</v>
      </c>
      <c r="Y294" s="547">
        <f>IFERROR(Y288/H288,"0")+IFERROR(Y289/H289,"0")+IFERROR(Y290/H290,"0")+IFERROR(Y291/H291,"0")+IFERROR(Y292/H292,"0")+IFERROR(Y293/H293,"0")</f>
        <v>19</v>
      </c>
      <c r="Z294" s="547">
        <f>IFERROR(IF(Z288="",0,Z288),"0")+IFERROR(IF(Z289="",0,Z289),"0")+IFERROR(IF(Z290="",0,Z290),"0")+IFERROR(IF(Z291="",0,Z291),"0")+IFERROR(IF(Z292="",0,Z292),"0")+IFERROR(IF(Z293="",0,Z293),"0")</f>
        <v>0.36062</v>
      </c>
      <c r="AA294" s="548"/>
      <c r="AB294" s="548"/>
      <c r="AC294" s="548"/>
    </row>
    <row r="295" spans="1:68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4"/>
      <c r="P295" s="551" t="s">
        <v>70</v>
      </c>
      <c r="Q295" s="552"/>
      <c r="R295" s="552"/>
      <c r="S295" s="552"/>
      <c r="T295" s="552"/>
      <c r="U295" s="552"/>
      <c r="V295" s="553"/>
      <c r="W295" s="37" t="s">
        <v>68</v>
      </c>
      <c r="X295" s="547">
        <f>IFERROR(SUM(X288:X293),"0")</f>
        <v>200</v>
      </c>
      <c r="Y295" s="547">
        <f>IFERROR(SUM(Y288:Y293),"0")</f>
        <v>205.20000000000002</v>
      </c>
      <c r="Z295" s="37"/>
      <c r="AA295" s="548"/>
      <c r="AB295" s="548"/>
      <c r="AC295" s="548"/>
    </row>
    <row r="296" spans="1:68" ht="14.25" hidden="1" customHeight="1" x14ac:dyDescent="0.25">
      <c r="A296" s="557" t="s">
        <v>63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0">
        <v>4607091387193</v>
      </c>
      <c r="E297" s="561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5"/>
      <c r="R297" s="555"/>
      <c r="S297" s="555"/>
      <c r="T297" s="556"/>
      <c r="U297" s="34"/>
      <c r="V297" s="34"/>
      <c r="W297" s="35" t="s">
        <v>68</v>
      </c>
      <c r="X297" s="545">
        <v>90</v>
      </c>
      <c r="Y297" s="546">
        <f t="shared" ref="Y297:Y303" si="38">IFERROR(IF(X297="",0,CEILING((X297/$H297),1)*$H297),"")</f>
        <v>92.4</v>
      </c>
      <c r="Z297" s="36">
        <f>IFERROR(IF(Y297=0,"",ROUNDUP(Y297/H297,0)*0.00902),"")</f>
        <v>0.19844000000000001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95.785714285714278</v>
      </c>
      <c r="BN297" s="64">
        <f t="shared" ref="BN297:BN303" si="40">IFERROR(Y297*I297/H297,"0")</f>
        <v>98.34</v>
      </c>
      <c r="BO297" s="64">
        <f t="shared" ref="BO297:BO303" si="41">IFERROR(1/J297*(X297/H297),"0")</f>
        <v>0.16233766233766234</v>
      </c>
      <c r="BP297" s="64">
        <f t="shared" ref="BP297:BP303" si="42">IFERROR(1/J297*(Y297/H297),"0")</f>
        <v>0.16666666666666669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0">
        <v>4607091387230</v>
      </c>
      <c r="E298" s="561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0">
        <v>4607091387292</v>
      </c>
      <c r="E299" s="561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0">
        <v>4607091387285</v>
      </c>
      <c r="E300" s="561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5"/>
      <c r="R300" s="555"/>
      <c r="S300" s="555"/>
      <c r="T300" s="556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0">
        <v>4607091389845</v>
      </c>
      <c r="E301" s="561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0">
        <v>4680115882881</v>
      </c>
      <c r="E302" s="561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5"/>
      <c r="R302" s="555"/>
      <c r="S302" s="555"/>
      <c r="T302" s="556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0">
        <v>4607091383836</v>
      </c>
      <c r="E303" s="561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5"/>
      <c r="R303" s="555"/>
      <c r="S303" s="555"/>
      <c r="T303" s="556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3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4"/>
      <c r="P304" s="551" t="s">
        <v>70</v>
      </c>
      <c r="Q304" s="552"/>
      <c r="R304" s="552"/>
      <c r="S304" s="552"/>
      <c r="T304" s="552"/>
      <c r="U304" s="552"/>
      <c r="V304" s="553"/>
      <c r="W304" s="37" t="s">
        <v>71</v>
      </c>
      <c r="X304" s="547">
        <f>IFERROR(X297/H297,"0")+IFERROR(X298/H298,"0")+IFERROR(X299/H299,"0")+IFERROR(X300/H300,"0")+IFERROR(X301/H301,"0")+IFERROR(X302/H302,"0")+IFERROR(X303/H303,"0")</f>
        <v>21.428571428571427</v>
      </c>
      <c r="Y304" s="547">
        <f>IFERROR(Y297/H297,"0")+IFERROR(Y298/H298,"0")+IFERROR(Y299/H299,"0")+IFERROR(Y300/H300,"0")+IFERROR(Y301/H301,"0")+IFERROR(Y302/H302,"0")+IFERROR(Y303/H303,"0")</f>
        <v>22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0.19844000000000001</v>
      </c>
      <c r="AA304" s="548"/>
      <c r="AB304" s="548"/>
      <c r="AC304" s="548"/>
    </row>
    <row r="305" spans="1:68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4"/>
      <c r="P305" s="551" t="s">
        <v>70</v>
      </c>
      <c r="Q305" s="552"/>
      <c r="R305" s="552"/>
      <c r="S305" s="552"/>
      <c r="T305" s="552"/>
      <c r="U305" s="552"/>
      <c r="V305" s="553"/>
      <c r="W305" s="37" t="s">
        <v>68</v>
      </c>
      <c r="X305" s="547">
        <f>IFERROR(SUM(X297:X303),"0")</f>
        <v>90</v>
      </c>
      <c r="Y305" s="547">
        <f>IFERROR(SUM(Y297:Y303),"0")</f>
        <v>92.4</v>
      </c>
      <c r="Z305" s="37"/>
      <c r="AA305" s="548"/>
      <c r="AB305" s="548"/>
      <c r="AC305" s="548"/>
    </row>
    <row r="306" spans="1:68" ht="14.25" hidden="1" customHeight="1" x14ac:dyDescent="0.25">
      <c r="A306" s="557" t="s">
        <v>72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0">
        <v>4607091387766</v>
      </c>
      <c r="E307" s="561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5"/>
      <c r="R307" s="555"/>
      <c r="S307" s="555"/>
      <c r="T307" s="556"/>
      <c r="U307" s="34"/>
      <c r="V307" s="34"/>
      <c r="W307" s="35" t="s">
        <v>68</v>
      </c>
      <c r="X307" s="545">
        <v>700</v>
      </c>
      <c r="Y307" s="546">
        <f>IFERROR(IF(X307="",0,CEILING((X307/$H307),1)*$H307),"")</f>
        <v>702</v>
      </c>
      <c r="Z307" s="36">
        <f>IFERROR(IF(Y307=0,"",ROUNDUP(Y307/H307,0)*0.01898),"")</f>
        <v>1.7081999999999999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746.03846153846155</v>
      </c>
      <c r="BN307" s="64">
        <f>IFERROR(Y307*I307/H307,"0")</f>
        <v>748.17000000000007</v>
      </c>
      <c r="BO307" s="64">
        <f>IFERROR(1/J307*(X307/H307),"0")</f>
        <v>1.4022435897435899</v>
      </c>
      <c r="BP307" s="64">
        <f>IFERROR(1/J307*(Y307/H307),"0")</f>
        <v>1.40625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0">
        <v>4607091387957</v>
      </c>
      <c r="E308" s="561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5"/>
      <c r="R308" s="555"/>
      <c r="S308" s="555"/>
      <c r="T308" s="556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0">
        <v>4607091387964</v>
      </c>
      <c r="E309" s="561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0">
        <v>4680115884588</v>
      </c>
      <c r="E310" s="561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5"/>
      <c r="R310" s="555"/>
      <c r="S310" s="555"/>
      <c r="T310" s="556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0">
        <v>4607091387513</v>
      </c>
      <c r="E311" s="561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5"/>
      <c r="R311" s="555"/>
      <c r="S311" s="555"/>
      <c r="T311" s="556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3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4"/>
      <c r="P312" s="551" t="s">
        <v>70</v>
      </c>
      <c r="Q312" s="552"/>
      <c r="R312" s="552"/>
      <c r="S312" s="552"/>
      <c r="T312" s="552"/>
      <c r="U312" s="552"/>
      <c r="V312" s="553"/>
      <c r="W312" s="37" t="s">
        <v>71</v>
      </c>
      <c r="X312" s="547">
        <f>IFERROR(X307/H307,"0")+IFERROR(X308/H308,"0")+IFERROR(X309/H309,"0")+IFERROR(X310/H310,"0")+IFERROR(X311/H311,"0")</f>
        <v>89.743589743589752</v>
      </c>
      <c r="Y312" s="547">
        <f>IFERROR(Y307/H307,"0")+IFERROR(Y308/H308,"0")+IFERROR(Y309/H309,"0")+IFERROR(Y310/H310,"0")+IFERROR(Y311/H311,"0")</f>
        <v>90</v>
      </c>
      <c r="Z312" s="547">
        <f>IFERROR(IF(Z307="",0,Z307),"0")+IFERROR(IF(Z308="",0,Z308),"0")+IFERROR(IF(Z309="",0,Z309),"0")+IFERROR(IF(Z310="",0,Z310),"0")+IFERROR(IF(Z311="",0,Z311),"0")</f>
        <v>1.7081999999999999</v>
      </c>
      <c r="AA312" s="548"/>
      <c r="AB312" s="548"/>
      <c r="AC312" s="548"/>
    </row>
    <row r="313" spans="1:68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4"/>
      <c r="P313" s="551" t="s">
        <v>70</v>
      </c>
      <c r="Q313" s="552"/>
      <c r="R313" s="552"/>
      <c r="S313" s="552"/>
      <c r="T313" s="552"/>
      <c r="U313" s="552"/>
      <c r="V313" s="553"/>
      <c r="W313" s="37" t="s">
        <v>68</v>
      </c>
      <c r="X313" s="547">
        <f>IFERROR(SUM(X307:X311),"0")</f>
        <v>700</v>
      </c>
      <c r="Y313" s="547">
        <f>IFERROR(SUM(Y307:Y311),"0")</f>
        <v>702</v>
      </c>
      <c r="Z313" s="37"/>
      <c r="AA313" s="548"/>
      <c r="AB313" s="548"/>
      <c r="AC313" s="548"/>
    </row>
    <row r="314" spans="1:68" ht="14.25" hidden="1" customHeight="1" x14ac:dyDescent="0.25">
      <c r="A314" s="557" t="s">
        <v>164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0">
        <v>4607091380880</v>
      </c>
      <c r="E315" s="561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5"/>
      <c r="R315" s="555"/>
      <c r="S315" s="555"/>
      <c r="T315" s="556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0">
        <v>4607091384482</v>
      </c>
      <c r="E316" s="561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5"/>
      <c r="R316" s="555"/>
      <c r="S316" s="555"/>
      <c r="T316" s="556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0">
        <v>4607091380897</v>
      </c>
      <c r="E317" s="561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5"/>
      <c r="R317" s="555"/>
      <c r="S317" s="555"/>
      <c r="T317" s="556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3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4"/>
      <c r="P318" s="551" t="s">
        <v>70</v>
      </c>
      <c r="Q318" s="552"/>
      <c r="R318" s="552"/>
      <c r="S318" s="552"/>
      <c r="T318" s="552"/>
      <c r="U318" s="552"/>
      <c r="V318" s="553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hidden="1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4"/>
      <c r="P319" s="551" t="s">
        <v>70</v>
      </c>
      <c r="Q319" s="552"/>
      <c r="R319" s="552"/>
      <c r="S319" s="552"/>
      <c r="T319" s="552"/>
      <c r="U319" s="552"/>
      <c r="V319" s="553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hidden="1" customHeight="1" x14ac:dyDescent="0.25">
      <c r="A320" s="557" t="s">
        <v>94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0">
        <v>4607091388381</v>
      </c>
      <c r="E321" s="561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41" t="s">
        <v>510</v>
      </c>
      <c r="Q321" s="555"/>
      <c r="R321" s="555"/>
      <c r="S321" s="555"/>
      <c r="T321" s="556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0">
        <v>4607091388374</v>
      </c>
      <c r="E322" s="561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0" t="s">
        <v>514</v>
      </c>
      <c r="Q322" s="555"/>
      <c r="R322" s="555"/>
      <c r="S322" s="555"/>
      <c r="T322" s="556"/>
      <c r="U322" s="34"/>
      <c r="V322" s="34"/>
      <c r="W322" s="35" t="s">
        <v>68</v>
      </c>
      <c r="X322" s="545">
        <v>21</v>
      </c>
      <c r="Y322" s="546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22.726973684210527</v>
      </c>
      <c r="BN322" s="64">
        <f>IFERROR(Y322*I322/H322,"0")</f>
        <v>23.03</v>
      </c>
      <c r="BO322" s="64">
        <f>IFERROR(1/J322*(X322/H322),"0")</f>
        <v>5.2332535885167467E-2</v>
      </c>
      <c r="BP322" s="64">
        <f>IFERROR(1/J322*(Y322/H322),"0")</f>
        <v>5.3030303030303032E-2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0">
        <v>4607091383102</v>
      </c>
      <c r="E323" s="561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5"/>
      <c r="R323" s="555"/>
      <c r="S323" s="555"/>
      <c r="T323" s="556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0">
        <v>4607091388404</v>
      </c>
      <c r="E324" s="561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5"/>
      <c r="R324" s="555"/>
      <c r="S324" s="555"/>
      <c r="T324" s="556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3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4"/>
      <c r="P325" s="551" t="s">
        <v>70</v>
      </c>
      <c r="Q325" s="552"/>
      <c r="R325" s="552"/>
      <c r="S325" s="552"/>
      <c r="T325" s="552"/>
      <c r="U325" s="552"/>
      <c r="V325" s="553"/>
      <c r="W325" s="37" t="s">
        <v>71</v>
      </c>
      <c r="X325" s="547">
        <f>IFERROR(X321/H321,"0")+IFERROR(X322/H322,"0")+IFERROR(X323/H323,"0")+IFERROR(X324/H324,"0")</f>
        <v>6.9078947368421053</v>
      </c>
      <c r="Y325" s="547">
        <f>IFERROR(Y321/H321,"0")+IFERROR(Y322/H322,"0")+IFERROR(Y323/H323,"0")+IFERROR(Y324/H324,"0")</f>
        <v>7</v>
      </c>
      <c r="Z325" s="547">
        <f>IFERROR(IF(Z321="",0,Z321),"0")+IFERROR(IF(Z322="",0,Z322),"0")+IFERROR(IF(Z323="",0,Z323),"0")+IFERROR(IF(Z324="",0,Z324),"0")</f>
        <v>6.3140000000000002E-2</v>
      </c>
      <c r="AA325" s="548"/>
      <c r="AB325" s="548"/>
      <c r="AC325" s="548"/>
    </row>
    <row r="326" spans="1:68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4"/>
      <c r="P326" s="551" t="s">
        <v>70</v>
      </c>
      <c r="Q326" s="552"/>
      <c r="R326" s="552"/>
      <c r="S326" s="552"/>
      <c r="T326" s="552"/>
      <c r="U326" s="552"/>
      <c r="V326" s="553"/>
      <c r="W326" s="37" t="s">
        <v>68</v>
      </c>
      <c r="X326" s="547">
        <f>IFERROR(SUM(X321:X324),"0")</f>
        <v>21</v>
      </c>
      <c r="Y326" s="547">
        <f>IFERROR(SUM(Y321:Y324),"0")</f>
        <v>21.28</v>
      </c>
      <c r="Z326" s="37"/>
      <c r="AA326" s="548"/>
      <c r="AB326" s="548"/>
      <c r="AC326" s="548"/>
    </row>
    <row r="327" spans="1:68" ht="14.25" hidden="1" customHeight="1" x14ac:dyDescent="0.25">
      <c r="A327" s="557" t="s">
        <v>520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0">
        <v>4680115881808</v>
      </c>
      <c r="E328" s="561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5"/>
      <c r="R328" s="555"/>
      <c r="S328" s="555"/>
      <c r="T328" s="556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0">
        <v>4680115881822</v>
      </c>
      <c r="E329" s="561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0">
        <v>4680115880016</v>
      </c>
      <c r="E330" s="561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5"/>
      <c r="R330" s="555"/>
      <c r="S330" s="555"/>
      <c r="T330" s="556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3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4"/>
      <c r="P331" s="551" t="s">
        <v>70</v>
      </c>
      <c r="Q331" s="552"/>
      <c r="R331" s="552"/>
      <c r="S331" s="552"/>
      <c r="T331" s="552"/>
      <c r="U331" s="552"/>
      <c r="V331" s="553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hidden="1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4"/>
      <c r="P332" s="551" t="s">
        <v>70</v>
      </c>
      <c r="Q332" s="552"/>
      <c r="R332" s="552"/>
      <c r="S332" s="552"/>
      <c r="T332" s="552"/>
      <c r="U332" s="552"/>
      <c r="V332" s="553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hidden="1" customHeight="1" x14ac:dyDescent="0.25">
      <c r="A333" s="589" t="s">
        <v>529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0"/>
      <c r="AB333" s="540"/>
      <c r="AC333" s="540"/>
    </row>
    <row r="334" spans="1:68" ht="14.25" hidden="1" customHeight="1" x14ac:dyDescent="0.25">
      <c r="A334" s="557" t="s">
        <v>72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0">
        <v>4607091387919</v>
      </c>
      <c r="E335" s="561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5"/>
      <c r="R335" s="555"/>
      <c r="S335" s="555"/>
      <c r="T335" s="556"/>
      <c r="U335" s="34"/>
      <c r="V335" s="34"/>
      <c r="W335" s="35" t="s">
        <v>68</v>
      </c>
      <c r="X335" s="545">
        <v>110</v>
      </c>
      <c r="Y335" s="546">
        <f>IFERROR(IF(X335="",0,CEILING((X335/$H335),1)*$H335),"")</f>
        <v>113.39999999999999</v>
      </c>
      <c r="Z335" s="36">
        <f>IFERROR(IF(Y335=0,"",ROUNDUP(Y335/H335,0)*0.01898),"")</f>
        <v>0.26572000000000001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117.04814814814814</v>
      </c>
      <c r="BN335" s="64">
        <f>IFERROR(Y335*I335/H335,"0")</f>
        <v>120.66599999999998</v>
      </c>
      <c r="BO335" s="64">
        <f>IFERROR(1/J335*(X335/H335),"0")</f>
        <v>0.21219135802469136</v>
      </c>
      <c r="BP335" s="64">
        <f>IFERROR(1/J335*(Y335/H335),"0")</f>
        <v>0.21875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0">
        <v>4680115883604</v>
      </c>
      <c r="E336" s="561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5"/>
      <c r="R336" s="555"/>
      <c r="S336" s="555"/>
      <c r="T336" s="556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0">
        <v>4680115883567</v>
      </c>
      <c r="E337" s="561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3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4"/>
      <c r="P338" s="551" t="s">
        <v>70</v>
      </c>
      <c r="Q338" s="552"/>
      <c r="R338" s="552"/>
      <c r="S338" s="552"/>
      <c r="T338" s="552"/>
      <c r="U338" s="552"/>
      <c r="V338" s="553"/>
      <c r="W338" s="37" t="s">
        <v>71</v>
      </c>
      <c r="X338" s="547">
        <f>IFERROR(X335/H335,"0")+IFERROR(X336/H336,"0")+IFERROR(X337/H337,"0")</f>
        <v>13.580246913580247</v>
      </c>
      <c r="Y338" s="547">
        <f>IFERROR(Y335/H335,"0")+IFERROR(Y336/H336,"0")+IFERROR(Y337/H337,"0")</f>
        <v>14</v>
      </c>
      <c r="Z338" s="547">
        <f>IFERROR(IF(Z335="",0,Z335),"0")+IFERROR(IF(Z336="",0,Z336),"0")+IFERROR(IF(Z337="",0,Z337),"0")</f>
        <v>0.26572000000000001</v>
      </c>
      <c r="AA338" s="548"/>
      <c r="AB338" s="548"/>
      <c r="AC338" s="548"/>
    </row>
    <row r="339" spans="1:68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4"/>
      <c r="P339" s="551" t="s">
        <v>70</v>
      </c>
      <c r="Q339" s="552"/>
      <c r="R339" s="552"/>
      <c r="S339" s="552"/>
      <c r="T339" s="552"/>
      <c r="U339" s="552"/>
      <c r="V339" s="553"/>
      <c r="W339" s="37" t="s">
        <v>68</v>
      </c>
      <c r="X339" s="547">
        <f>IFERROR(SUM(X335:X337),"0")</f>
        <v>110</v>
      </c>
      <c r="Y339" s="547">
        <f>IFERROR(SUM(Y335:Y337),"0")</f>
        <v>113.39999999999999</v>
      </c>
      <c r="Z339" s="37"/>
      <c r="AA339" s="548"/>
      <c r="AB339" s="548"/>
      <c r="AC339" s="548"/>
    </row>
    <row r="340" spans="1:68" ht="27.75" hidden="1" customHeight="1" x14ac:dyDescent="0.2">
      <c r="A340" s="609" t="s">
        <v>539</v>
      </c>
      <c r="B340" s="610"/>
      <c r="C340" s="610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48"/>
      <c r="AB340" s="48"/>
      <c r="AC340" s="48"/>
    </row>
    <row r="341" spans="1:68" ht="16.5" hidden="1" customHeight="1" x14ac:dyDescent="0.25">
      <c r="A341" s="589" t="s">
        <v>540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0"/>
      <c r="AB341" s="540"/>
      <c r="AC341" s="540"/>
    </row>
    <row r="342" spans="1:68" ht="14.25" hidden="1" customHeight="1" x14ac:dyDescent="0.25">
      <c r="A342" s="557" t="s">
        <v>102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1"/>
      <c r="AB342" s="541"/>
      <c r="AC342" s="541"/>
    </row>
    <row r="343" spans="1:68" ht="37.5" hidden="1" customHeight="1" x14ac:dyDescent="0.25">
      <c r="A343" s="54" t="s">
        <v>541</v>
      </c>
      <c r="B343" s="54" t="s">
        <v>542</v>
      </c>
      <c r="C343" s="31">
        <v>4301011869</v>
      </c>
      <c r="D343" s="560">
        <v>4680115884847</v>
      </c>
      <c r="E343" s="561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5"/>
      <c r="R343" s="555"/>
      <c r="S343" s="555"/>
      <c r="T343" s="556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60">
        <v>4680115884854</v>
      </c>
      <c r="E344" s="561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5"/>
      <c r="R344" s="555"/>
      <c r="S344" s="555"/>
      <c r="T344" s="556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0">
        <v>4607091383997</v>
      </c>
      <c r="E345" s="561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5"/>
      <c r="R345" s="555"/>
      <c r="S345" s="555"/>
      <c r="T345" s="556"/>
      <c r="U345" s="34"/>
      <c r="V345" s="34"/>
      <c r="W345" s="35" t="s">
        <v>68</v>
      </c>
      <c r="X345" s="545">
        <v>105</v>
      </c>
      <c r="Y345" s="546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108.36</v>
      </c>
      <c r="BN345" s="64">
        <f t="shared" si="45"/>
        <v>108.36</v>
      </c>
      <c r="BO345" s="64">
        <f t="shared" si="46"/>
        <v>0.14583333333333331</v>
      </c>
      <c r="BP345" s="64">
        <f t="shared" si="47"/>
        <v>0.14583333333333331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60">
        <v>4680115884830</v>
      </c>
      <c r="E346" s="561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5"/>
      <c r="R346" s="555"/>
      <c r="S346" s="555"/>
      <c r="T346" s="556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0">
        <v>4680115882638</v>
      </c>
      <c r="E347" s="561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5"/>
      <c r="R347" s="555"/>
      <c r="S347" s="555"/>
      <c r="T347" s="556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0">
        <v>4680115884922</v>
      </c>
      <c r="E348" s="561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5"/>
      <c r="R348" s="555"/>
      <c r="S348" s="555"/>
      <c r="T348" s="556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0">
        <v>4680115884861</v>
      </c>
      <c r="E349" s="561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5"/>
      <c r="R349" s="555"/>
      <c r="S349" s="555"/>
      <c r="T349" s="556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3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4"/>
      <c r="P350" s="551" t="s">
        <v>70</v>
      </c>
      <c r="Q350" s="552"/>
      <c r="R350" s="552"/>
      <c r="S350" s="552"/>
      <c r="T350" s="552"/>
      <c r="U350" s="552"/>
      <c r="V350" s="553"/>
      <c r="W350" s="37" t="s">
        <v>71</v>
      </c>
      <c r="X350" s="547">
        <f>IFERROR(X343/H343,"0")+IFERROR(X344/H344,"0")+IFERROR(X345/H345,"0")+IFERROR(X346/H346,"0")+IFERROR(X347/H347,"0")+IFERROR(X348/H348,"0")+IFERROR(X349/H349,"0")</f>
        <v>7</v>
      </c>
      <c r="Y350" s="547">
        <f>IFERROR(Y343/H343,"0")+IFERROR(Y344/H344,"0")+IFERROR(Y345/H345,"0")+IFERROR(Y346/H346,"0")+IFERROR(Y347/H347,"0")+IFERROR(Y348/H348,"0")+IFERROR(Y349/H349,"0")</f>
        <v>7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0.15225</v>
      </c>
      <c r="AA350" s="548"/>
      <c r="AB350" s="548"/>
      <c r="AC350" s="548"/>
    </row>
    <row r="351" spans="1:68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4"/>
      <c r="P351" s="551" t="s">
        <v>70</v>
      </c>
      <c r="Q351" s="552"/>
      <c r="R351" s="552"/>
      <c r="S351" s="552"/>
      <c r="T351" s="552"/>
      <c r="U351" s="552"/>
      <c r="V351" s="553"/>
      <c r="W351" s="37" t="s">
        <v>68</v>
      </c>
      <c r="X351" s="547">
        <f>IFERROR(SUM(X343:X349),"0")</f>
        <v>105</v>
      </c>
      <c r="Y351" s="547">
        <f>IFERROR(SUM(Y343:Y349),"0")</f>
        <v>105</v>
      </c>
      <c r="Z351" s="37"/>
      <c r="AA351" s="548"/>
      <c r="AB351" s="548"/>
      <c r="AC351" s="548"/>
    </row>
    <row r="352" spans="1:68" ht="14.25" hidden="1" customHeight="1" x14ac:dyDescent="0.25">
      <c r="A352" s="557" t="s">
        <v>134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0">
        <v>4607091383980</v>
      </c>
      <c r="E353" s="561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5"/>
      <c r="R353" s="555"/>
      <c r="S353" s="555"/>
      <c r="T353" s="556"/>
      <c r="U353" s="34"/>
      <c r="V353" s="34"/>
      <c r="W353" s="35" t="s">
        <v>68</v>
      </c>
      <c r="X353" s="545">
        <v>600</v>
      </c>
      <c r="Y353" s="546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0">
        <v>4607091384178</v>
      </c>
      <c r="E354" s="561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5"/>
      <c r="R354" s="555"/>
      <c r="S354" s="555"/>
      <c r="T354" s="556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3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4"/>
      <c r="P355" s="551" t="s">
        <v>70</v>
      </c>
      <c r="Q355" s="552"/>
      <c r="R355" s="552"/>
      <c r="S355" s="552"/>
      <c r="T355" s="552"/>
      <c r="U355" s="552"/>
      <c r="V355" s="553"/>
      <c r="W355" s="37" t="s">
        <v>71</v>
      </c>
      <c r="X355" s="547">
        <f>IFERROR(X353/H353,"0")+IFERROR(X354/H354,"0")</f>
        <v>40</v>
      </c>
      <c r="Y355" s="547">
        <f>IFERROR(Y353/H353,"0")+IFERROR(Y354/H354,"0")</f>
        <v>40</v>
      </c>
      <c r="Z355" s="547">
        <f>IFERROR(IF(Z353="",0,Z353),"0")+IFERROR(IF(Z354="",0,Z354),"0")</f>
        <v>0.86999999999999988</v>
      </c>
      <c r="AA355" s="548"/>
      <c r="AB355" s="548"/>
      <c r="AC355" s="548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4"/>
      <c r="P356" s="551" t="s">
        <v>70</v>
      </c>
      <c r="Q356" s="552"/>
      <c r="R356" s="552"/>
      <c r="S356" s="552"/>
      <c r="T356" s="552"/>
      <c r="U356" s="552"/>
      <c r="V356" s="553"/>
      <c r="W356" s="37" t="s">
        <v>68</v>
      </c>
      <c r="X356" s="547">
        <f>IFERROR(SUM(X353:X354),"0")</f>
        <v>600</v>
      </c>
      <c r="Y356" s="547">
        <f>IFERROR(SUM(Y353:Y354),"0")</f>
        <v>600</v>
      </c>
      <c r="Z356" s="37"/>
      <c r="AA356" s="548"/>
      <c r="AB356" s="548"/>
      <c r="AC356" s="548"/>
    </row>
    <row r="357" spans="1:68" ht="14.25" hidden="1" customHeight="1" x14ac:dyDescent="0.25">
      <c r="A357" s="557" t="s">
        <v>72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0">
        <v>4607091383928</v>
      </c>
      <c r="E358" s="561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5"/>
      <c r="R358" s="555"/>
      <c r="S358" s="555"/>
      <c r="T358" s="556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0">
        <v>4607091384260</v>
      </c>
      <c r="E359" s="561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3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4"/>
      <c r="P360" s="551" t="s">
        <v>70</v>
      </c>
      <c r="Q360" s="552"/>
      <c r="R360" s="552"/>
      <c r="S360" s="552"/>
      <c r="T360" s="552"/>
      <c r="U360" s="552"/>
      <c r="V360" s="553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4"/>
      <c r="P361" s="551" t="s">
        <v>70</v>
      </c>
      <c r="Q361" s="552"/>
      <c r="R361" s="552"/>
      <c r="S361" s="552"/>
      <c r="T361" s="552"/>
      <c r="U361" s="552"/>
      <c r="V361" s="553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57" t="s">
        <v>164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0">
        <v>4607091384673</v>
      </c>
      <c r="E363" s="561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2" t="s">
        <v>573</v>
      </c>
      <c r="Q363" s="555"/>
      <c r="R363" s="555"/>
      <c r="S363" s="555"/>
      <c r="T363" s="556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3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4"/>
      <c r="P364" s="551" t="s">
        <v>70</v>
      </c>
      <c r="Q364" s="552"/>
      <c r="R364" s="552"/>
      <c r="S364" s="552"/>
      <c r="T364" s="552"/>
      <c r="U364" s="552"/>
      <c r="V364" s="553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4"/>
      <c r="P365" s="551" t="s">
        <v>70</v>
      </c>
      <c r="Q365" s="552"/>
      <c r="R365" s="552"/>
      <c r="S365" s="552"/>
      <c r="T365" s="552"/>
      <c r="U365" s="552"/>
      <c r="V365" s="553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89" t="s">
        <v>575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0"/>
      <c r="AB366" s="540"/>
      <c r="AC366" s="540"/>
    </row>
    <row r="367" spans="1:68" ht="14.25" hidden="1" customHeight="1" x14ac:dyDescent="0.25">
      <c r="A367" s="557" t="s">
        <v>102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0">
        <v>4680115881907</v>
      </c>
      <c r="E368" s="561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5"/>
      <c r="R368" s="555"/>
      <c r="S368" s="555"/>
      <c r="T368" s="556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0">
        <v>4680115884885</v>
      </c>
      <c r="E369" s="561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0">
        <v>4680115884908</v>
      </c>
      <c r="E370" s="561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3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4"/>
      <c r="P371" s="551" t="s">
        <v>70</v>
      </c>
      <c r="Q371" s="552"/>
      <c r="R371" s="552"/>
      <c r="S371" s="552"/>
      <c r="T371" s="552"/>
      <c r="U371" s="552"/>
      <c r="V371" s="553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4"/>
      <c r="P372" s="551" t="s">
        <v>70</v>
      </c>
      <c r="Q372" s="552"/>
      <c r="R372" s="552"/>
      <c r="S372" s="552"/>
      <c r="T372" s="552"/>
      <c r="U372" s="552"/>
      <c r="V372" s="553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57" t="s">
        <v>63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0">
        <v>4607091384802</v>
      </c>
      <c r="E374" s="561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3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4"/>
      <c r="P375" s="551" t="s">
        <v>70</v>
      </c>
      <c r="Q375" s="552"/>
      <c r="R375" s="552"/>
      <c r="S375" s="552"/>
      <c r="T375" s="552"/>
      <c r="U375" s="552"/>
      <c r="V375" s="553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4"/>
      <c r="P376" s="551" t="s">
        <v>70</v>
      </c>
      <c r="Q376" s="552"/>
      <c r="R376" s="552"/>
      <c r="S376" s="552"/>
      <c r="T376" s="552"/>
      <c r="U376" s="552"/>
      <c r="V376" s="553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7" t="s">
        <v>72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0">
        <v>4607091384246</v>
      </c>
      <c r="E378" s="561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5"/>
      <c r="R378" s="555"/>
      <c r="S378" s="555"/>
      <c r="T378" s="556"/>
      <c r="U378" s="34"/>
      <c r="V378" s="34"/>
      <c r="W378" s="35" t="s">
        <v>68</v>
      </c>
      <c r="X378" s="545">
        <v>550</v>
      </c>
      <c r="Y378" s="546">
        <f>IFERROR(IF(X378="",0,CEILING((X378/$H378),1)*$H378),"")</f>
        <v>558</v>
      </c>
      <c r="Z378" s="36">
        <f>IFERROR(IF(Y378=0,"",ROUNDUP(Y378/H378,0)*0.01898),"")</f>
        <v>1.17676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581.7166666666667</v>
      </c>
      <c r="BN378" s="64">
        <f>IFERROR(Y378*I378/H378,"0")</f>
        <v>590.178</v>
      </c>
      <c r="BO378" s="64">
        <f>IFERROR(1/J378*(X378/H378),"0")</f>
        <v>0.95486111111111116</v>
      </c>
      <c r="BP378" s="64">
        <f>IFERROR(1/J378*(Y378/H378),"0")</f>
        <v>0.96875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0">
        <v>4607091384253</v>
      </c>
      <c r="E379" s="561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5"/>
      <c r="R379" s="555"/>
      <c r="S379" s="555"/>
      <c r="T379" s="556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3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4"/>
      <c r="P380" s="551" t="s">
        <v>70</v>
      </c>
      <c r="Q380" s="552"/>
      <c r="R380" s="552"/>
      <c r="S380" s="552"/>
      <c r="T380" s="552"/>
      <c r="U380" s="552"/>
      <c r="V380" s="553"/>
      <c r="W380" s="37" t="s">
        <v>71</v>
      </c>
      <c r="X380" s="547">
        <f>IFERROR(X378/H378,"0")+IFERROR(X379/H379,"0")</f>
        <v>61.111111111111114</v>
      </c>
      <c r="Y380" s="547">
        <f>IFERROR(Y378/H378,"0")+IFERROR(Y379/H379,"0")</f>
        <v>62</v>
      </c>
      <c r="Z380" s="547">
        <f>IFERROR(IF(Z378="",0,Z378),"0")+IFERROR(IF(Z379="",0,Z379),"0")</f>
        <v>1.17676</v>
      </c>
      <c r="AA380" s="548"/>
      <c r="AB380" s="548"/>
      <c r="AC380" s="548"/>
    </row>
    <row r="381" spans="1:68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4"/>
      <c r="P381" s="551" t="s">
        <v>70</v>
      </c>
      <c r="Q381" s="552"/>
      <c r="R381" s="552"/>
      <c r="S381" s="552"/>
      <c r="T381" s="552"/>
      <c r="U381" s="552"/>
      <c r="V381" s="553"/>
      <c r="W381" s="37" t="s">
        <v>68</v>
      </c>
      <c r="X381" s="547">
        <f>IFERROR(SUM(X378:X379),"0")</f>
        <v>550</v>
      </c>
      <c r="Y381" s="547">
        <f>IFERROR(SUM(Y378:Y379),"0")</f>
        <v>558</v>
      </c>
      <c r="Z381" s="37"/>
      <c r="AA381" s="548"/>
      <c r="AB381" s="548"/>
      <c r="AC381" s="548"/>
    </row>
    <row r="382" spans="1:68" ht="14.25" hidden="1" customHeight="1" x14ac:dyDescent="0.25">
      <c r="A382" s="557" t="s">
        <v>164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0">
        <v>4607091389357</v>
      </c>
      <c r="E383" s="561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5"/>
      <c r="R383" s="555"/>
      <c r="S383" s="555"/>
      <c r="T383" s="556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3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4"/>
      <c r="P384" s="551" t="s">
        <v>70</v>
      </c>
      <c r="Q384" s="552"/>
      <c r="R384" s="552"/>
      <c r="S384" s="552"/>
      <c r="T384" s="552"/>
      <c r="U384" s="552"/>
      <c r="V384" s="553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4"/>
      <c r="P385" s="551" t="s">
        <v>70</v>
      </c>
      <c r="Q385" s="552"/>
      <c r="R385" s="552"/>
      <c r="S385" s="552"/>
      <c r="T385" s="552"/>
      <c r="U385" s="552"/>
      <c r="V385" s="553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609" t="s">
        <v>595</v>
      </c>
      <c r="B386" s="610"/>
      <c r="C386" s="610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48"/>
      <c r="AB386" s="48"/>
      <c r="AC386" s="48"/>
    </row>
    <row r="387" spans="1:68" ht="16.5" hidden="1" customHeight="1" x14ac:dyDescent="0.25">
      <c r="A387" s="589" t="s">
        <v>596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0"/>
      <c r="AB387" s="540"/>
      <c r="AC387" s="540"/>
    </row>
    <row r="388" spans="1:68" ht="14.25" hidden="1" customHeight="1" x14ac:dyDescent="0.25">
      <c r="A388" s="557" t="s">
        <v>63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0">
        <v>4680115886100</v>
      </c>
      <c r="E389" s="561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68</v>
      </c>
      <c r="X389" s="545">
        <v>12</v>
      </c>
      <c r="Y389" s="546">
        <f t="shared" ref="Y389:Y398" si="48">IFERROR(IF(X389="",0,CEILING((X389/$H389),1)*$H389),"")</f>
        <v>16.200000000000003</v>
      </c>
      <c r="Z389" s="36">
        <f>IFERROR(IF(Y389=0,"",ROUNDUP(Y389/H389,0)*0.00902),"")</f>
        <v>2.7060000000000001E-2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12.466666666666667</v>
      </c>
      <c r="BN389" s="64">
        <f t="shared" ref="BN389:BN398" si="50">IFERROR(Y389*I389/H389,"0")</f>
        <v>16.830000000000002</v>
      </c>
      <c r="BO389" s="64">
        <f t="shared" ref="BO389:BO398" si="51">IFERROR(1/J389*(X389/H389),"0")</f>
        <v>1.6835016835016831E-2</v>
      </c>
      <c r="BP389" s="64">
        <f t="shared" ref="BP389:BP398" si="52">IFERROR(1/J389*(Y389/H389),"0")</f>
        <v>2.2727272727272731E-2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0">
        <v>4680115886117</v>
      </c>
      <c r="E390" s="561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5"/>
      <c r="R390" s="555"/>
      <c r="S390" s="555"/>
      <c r="T390" s="556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0">
        <v>4680115886117</v>
      </c>
      <c r="E391" s="561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5"/>
      <c r="R391" s="555"/>
      <c r="S391" s="555"/>
      <c r="T391" s="556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0">
        <v>4680115886124</v>
      </c>
      <c r="E392" s="561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5"/>
      <c r="R392" s="555"/>
      <c r="S392" s="555"/>
      <c r="T392" s="556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0">
        <v>4680115883147</v>
      </c>
      <c r="E393" s="561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0">
        <v>4607091384338</v>
      </c>
      <c r="E394" s="561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5"/>
      <c r="R394" s="555"/>
      <c r="S394" s="555"/>
      <c r="T394" s="556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0">
        <v>4607091389524</v>
      </c>
      <c r="E395" s="561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0">
        <v>4680115883161</v>
      </c>
      <c r="E396" s="561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5"/>
      <c r="R396" s="555"/>
      <c r="S396" s="555"/>
      <c r="T396" s="556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0">
        <v>4607091389531</v>
      </c>
      <c r="E397" s="561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5"/>
      <c r="R397" s="555"/>
      <c r="S397" s="555"/>
      <c r="T397" s="556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0">
        <v>4607091384345</v>
      </c>
      <c r="E398" s="561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5"/>
      <c r="R398" s="555"/>
      <c r="S398" s="555"/>
      <c r="T398" s="556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3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4"/>
      <c r="P399" s="551" t="s">
        <v>70</v>
      </c>
      <c r="Q399" s="552"/>
      <c r="R399" s="552"/>
      <c r="S399" s="552"/>
      <c r="T399" s="552"/>
      <c r="U399" s="552"/>
      <c r="V399" s="553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2.2222222222222219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3.0000000000000004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2.7060000000000001E-2</v>
      </c>
      <c r="AA399" s="548"/>
      <c r="AB399" s="548"/>
      <c r="AC399" s="548"/>
    </row>
    <row r="400" spans="1:68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4"/>
      <c r="P400" s="551" t="s">
        <v>70</v>
      </c>
      <c r="Q400" s="552"/>
      <c r="R400" s="552"/>
      <c r="S400" s="552"/>
      <c r="T400" s="552"/>
      <c r="U400" s="552"/>
      <c r="V400" s="553"/>
      <c r="W400" s="37" t="s">
        <v>68</v>
      </c>
      <c r="X400" s="547">
        <f>IFERROR(SUM(X389:X398),"0")</f>
        <v>12</v>
      </c>
      <c r="Y400" s="547">
        <f>IFERROR(SUM(Y389:Y398),"0")</f>
        <v>16.200000000000003</v>
      </c>
      <c r="Z400" s="37"/>
      <c r="AA400" s="548"/>
      <c r="AB400" s="548"/>
      <c r="AC400" s="548"/>
    </row>
    <row r="401" spans="1:68" ht="14.25" hidden="1" customHeight="1" x14ac:dyDescent="0.25">
      <c r="A401" s="557" t="s">
        <v>72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0">
        <v>4607091384352</v>
      </c>
      <c r="E402" s="561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5"/>
      <c r="R402" s="555"/>
      <c r="S402" s="555"/>
      <c r="T402" s="556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0">
        <v>4607091389654</v>
      </c>
      <c r="E403" s="561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5"/>
      <c r="R403" s="555"/>
      <c r="S403" s="555"/>
      <c r="T403" s="556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3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4"/>
      <c r="P404" s="551" t="s">
        <v>70</v>
      </c>
      <c r="Q404" s="552"/>
      <c r="R404" s="552"/>
      <c r="S404" s="552"/>
      <c r="T404" s="552"/>
      <c r="U404" s="552"/>
      <c r="V404" s="553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4"/>
      <c r="P405" s="551" t="s">
        <v>70</v>
      </c>
      <c r="Q405" s="552"/>
      <c r="R405" s="552"/>
      <c r="S405" s="552"/>
      <c r="T405" s="552"/>
      <c r="U405" s="552"/>
      <c r="V405" s="553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89" t="s">
        <v>628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0"/>
      <c r="AB406" s="540"/>
      <c r="AC406" s="540"/>
    </row>
    <row r="407" spans="1:68" ht="14.25" hidden="1" customHeight="1" x14ac:dyDescent="0.25">
      <c r="A407" s="557" t="s">
        <v>134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0">
        <v>4680115885240</v>
      </c>
      <c r="E408" s="561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5"/>
      <c r="R408" s="555"/>
      <c r="S408" s="555"/>
      <c r="T408" s="556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3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4"/>
      <c r="P409" s="551" t="s">
        <v>70</v>
      </c>
      <c r="Q409" s="552"/>
      <c r="R409" s="552"/>
      <c r="S409" s="552"/>
      <c r="T409" s="552"/>
      <c r="U409" s="552"/>
      <c r="V409" s="553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4"/>
      <c r="P410" s="551" t="s">
        <v>70</v>
      </c>
      <c r="Q410" s="552"/>
      <c r="R410" s="552"/>
      <c r="S410" s="552"/>
      <c r="T410" s="552"/>
      <c r="U410" s="552"/>
      <c r="V410" s="553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7" t="s">
        <v>63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0">
        <v>4680115886094</v>
      </c>
      <c r="E412" s="561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5"/>
      <c r="R412" s="555"/>
      <c r="S412" s="555"/>
      <c r="T412" s="556"/>
      <c r="U412" s="34"/>
      <c r="V412" s="34"/>
      <c r="W412" s="35" t="s">
        <v>68</v>
      </c>
      <c r="X412" s="545">
        <v>30</v>
      </c>
      <c r="Y412" s="546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31.166666666666668</v>
      </c>
      <c r="BN412" s="64">
        <f>IFERROR(Y412*I412/H412,"0")</f>
        <v>33.660000000000004</v>
      </c>
      <c r="BO412" s="64">
        <f>IFERROR(1/J412*(X412/H412),"0")</f>
        <v>4.208754208754209E-2</v>
      </c>
      <c r="BP412" s="64">
        <f>IFERROR(1/J412*(Y412/H412),"0")</f>
        <v>4.5454545454545463E-2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0">
        <v>4607091389425</v>
      </c>
      <c r="E413" s="561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5"/>
      <c r="R413" s="555"/>
      <c r="S413" s="555"/>
      <c r="T413" s="556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0">
        <v>4680115880771</v>
      </c>
      <c r="E414" s="561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5"/>
      <c r="R414" s="555"/>
      <c r="S414" s="555"/>
      <c r="T414" s="556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0">
        <v>4607091389500</v>
      </c>
      <c r="E415" s="561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5"/>
      <c r="R415" s="555"/>
      <c r="S415" s="555"/>
      <c r="T415" s="556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3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4"/>
      <c r="P416" s="551" t="s">
        <v>70</v>
      </c>
      <c r="Q416" s="552"/>
      <c r="R416" s="552"/>
      <c r="S416" s="552"/>
      <c r="T416" s="552"/>
      <c r="U416" s="552"/>
      <c r="V416" s="553"/>
      <c r="W416" s="37" t="s">
        <v>71</v>
      </c>
      <c r="X416" s="547">
        <f>IFERROR(X412/H412,"0")+IFERROR(X413/H413,"0")+IFERROR(X414/H414,"0")+IFERROR(X415/H415,"0")</f>
        <v>5.5555555555555554</v>
      </c>
      <c r="Y416" s="547">
        <f>IFERROR(Y412/H412,"0")+IFERROR(Y413/H413,"0")+IFERROR(Y414/H414,"0")+IFERROR(Y415/H415,"0")</f>
        <v>6.0000000000000009</v>
      </c>
      <c r="Z416" s="547">
        <f>IFERROR(IF(Z412="",0,Z412),"0")+IFERROR(IF(Z413="",0,Z413),"0")+IFERROR(IF(Z414="",0,Z414),"0")+IFERROR(IF(Z415="",0,Z415),"0")</f>
        <v>5.4120000000000001E-2</v>
      </c>
      <c r="AA416" s="548"/>
      <c r="AB416" s="548"/>
      <c r="AC416" s="548"/>
    </row>
    <row r="417" spans="1:68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4"/>
      <c r="P417" s="551" t="s">
        <v>70</v>
      </c>
      <c r="Q417" s="552"/>
      <c r="R417" s="552"/>
      <c r="S417" s="552"/>
      <c r="T417" s="552"/>
      <c r="U417" s="552"/>
      <c r="V417" s="553"/>
      <c r="W417" s="37" t="s">
        <v>68</v>
      </c>
      <c r="X417" s="547">
        <f>IFERROR(SUM(X412:X415),"0")</f>
        <v>30</v>
      </c>
      <c r="Y417" s="547">
        <f>IFERROR(SUM(Y412:Y415),"0")</f>
        <v>32.400000000000006</v>
      </c>
      <c r="Z417" s="37"/>
      <c r="AA417" s="548"/>
      <c r="AB417" s="548"/>
      <c r="AC417" s="548"/>
    </row>
    <row r="418" spans="1:68" ht="16.5" hidden="1" customHeight="1" x14ac:dyDescent="0.25">
      <c r="A418" s="589" t="s">
        <v>643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0"/>
      <c r="AB418" s="540"/>
      <c r="AC418" s="540"/>
    </row>
    <row r="419" spans="1:68" ht="14.25" hidden="1" customHeight="1" x14ac:dyDescent="0.25">
      <c r="A419" s="557" t="s">
        <v>63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0">
        <v>4680115885110</v>
      </c>
      <c r="E420" s="561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5"/>
      <c r="R420" s="555"/>
      <c r="S420" s="555"/>
      <c r="T420" s="556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3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4"/>
      <c r="P421" s="551" t="s">
        <v>70</v>
      </c>
      <c r="Q421" s="552"/>
      <c r="R421" s="552"/>
      <c r="S421" s="552"/>
      <c r="T421" s="552"/>
      <c r="U421" s="552"/>
      <c r="V421" s="553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4"/>
      <c r="P422" s="551" t="s">
        <v>70</v>
      </c>
      <c r="Q422" s="552"/>
      <c r="R422" s="552"/>
      <c r="S422" s="552"/>
      <c r="T422" s="552"/>
      <c r="U422" s="552"/>
      <c r="V422" s="553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89" t="s">
        <v>647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0"/>
      <c r="AB423" s="540"/>
      <c r="AC423" s="540"/>
    </row>
    <row r="424" spans="1:68" ht="14.25" hidden="1" customHeight="1" x14ac:dyDescent="0.25">
      <c r="A424" s="557" t="s">
        <v>63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0">
        <v>4680115885103</v>
      </c>
      <c r="E425" s="561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5"/>
      <c r="R425" s="555"/>
      <c r="S425" s="555"/>
      <c r="T425" s="556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3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4"/>
      <c r="P426" s="551" t="s">
        <v>70</v>
      </c>
      <c r="Q426" s="552"/>
      <c r="R426" s="552"/>
      <c r="S426" s="552"/>
      <c r="T426" s="552"/>
      <c r="U426" s="552"/>
      <c r="V426" s="553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4"/>
      <c r="P427" s="551" t="s">
        <v>70</v>
      </c>
      <c r="Q427" s="552"/>
      <c r="R427" s="552"/>
      <c r="S427" s="552"/>
      <c r="T427" s="552"/>
      <c r="U427" s="552"/>
      <c r="V427" s="553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609" t="s">
        <v>651</v>
      </c>
      <c r="B428" s="610"/>
      <c r="C428" s="610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48"/>
      <c r="AB428" s="48"/>
      <c r="AC428" s="48"/>
    </row>
    <row r="429" spans="1:68" ht="16.5" hidden="1" customHeight="1" x14ac:dyDescent="0.25">
      <c r="A429" s="589" t="s">
        <v>651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0"/>
      <c r="AB429" s="540"/>
      <c r="AC429" s="540"/>
    </row>
    <row r="430" spans="1:68" ht="14.25" hidden="1" customHeight="1" x14ac:dyDescent="0.25">
      <c r="A430" s="557" t="s">
        <v>102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0">
        <v>4607091389067</v>
      </c>
      <c r="E431" s="561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5"/>
      <c r="R431" s="555"/>
      <c r="S431" s="555"/>
      <c r="T431" s="556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0">
        <v>4680115885271</v>
      </c>
      <c r="E432" s="561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5"/>
      <c r="R432" s="555"/>
      <c r="S432" s="555"/>
      <c r="T432" s="556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0">
        <v>4607091383522</v>
      </c>
      <c r="E433" s="561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">
        <v>660</v>
      </c>
      <c r="Q433" s="555"/>
      <c r="R433" s="555"/>
      <c r="S433" s="555"/>
      <c r="T433" s="556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4301011376</v>
      </c>
      <c r="D434" s="560">
        <v>4680115885226</v>
      </c>
      <c r="E434" s="561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5"/>
      <c r="R434" s="555"/>
      <c r="S434" s="555"/>
      <c r="T434" s="556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0">
        <v>4680115884502</v>
      </c>
      <c r="E435" s="561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5"/>
      <c r="R435" s="555"/>
      <c r="S435" s="555"/>
      <c r="T435" s="556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0">
        <v>4607091389104</v>
      </c>
      <c r="E436" s="561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5"/>
      <c r="R436" s="555"/>
      <c r="S436" s="555"/>
      <c r="T436" s="556"/>
      <c r="U436" s="34"/>
      <c r="V436" s="34"/>
      <c r="W436" s="35" t="s">
        <v>68</v>
      </c>
      <c r="X436" s="545">
        <v>20</v>
      </c>
      <c r="Y436" s="546">
        <f t="shared" si="54"/>
        <v>21.12</v>
      </c>
      <c r="Z436" s="36">
        <f t="shared" si="55"/>
        <v>4.7840000000000001E-2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21.363636363636363</v>
      </c>
      <c r="BN436" s="64">
        <f t="shared" si="57"/>
        <v>22.56</v>
      </c>
      <c r="BO436" s="64">
        <f t="shared" si="58"/>
        <v>3.6421911421911424E-2</v>
      </c>
      <c r="BP436" s="64">
        <f t="shared" si="59"/>
        <v>3.8461538461538464E-2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6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5"/>
      <c r="R437" s="555"/>
      <c r="S437" s="555"/>
      <c r="T437" s="556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5"/>
      <c r="R438" s="555"/>
      <c r="S438" s="555"/>
      <c r="T438" s="556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60">
        <v>4680115882782</v>
      </c>
      <c r="E439" s="561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5"/>
      <c r="R439" s="555"/>
      <c r="S439" s="555"/>
      <c r="T439" s="556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60">
        <v>4680115885479</v>
      </c>
      <c r="E440" s="561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5"/>
      <c r="R440" s="555"/>
      <c r="S440" s="555"/>
      <c r="T440" s="556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4301012034</v>
      </c>
      <c r="D441" s="560">
        <v>4607091389982</v>
      </c>
      <c r="E441" s="561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5"/>
      <c r="R441" s="555"/>
      <c r="S441" s="555"/>
      <c r="T441" s="556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63"/>
      <c r="B442" s="558"/>
      <c r="C442" s="558"/>
      <c r="D442" s="558"/>
      <c r="E442" s="558"/>
      <c r="F442" s="558"/>
      <c r="G442" s="558"/>
      <c r="H442" s="558"/>
      <c r="I442" s="558"/>
      <c r="J442" s="558"/>
      <c r="K442" s="558"/>
      <c r="L442" s="558"/>
      <c r="M442" s="558"/>
      <c r="N442" s="558"/>
      <c r="O442" s="564"/>
      <c r="P442" s="551" t="s">
        <v>70</v>
      </c>
      <c r="Q442" s="552"/>
      <c r="R442" s="552"/>
      <c r="S442" s="552"/>
      <c r="T442" s="552"/>
      <c r="U442" s="552"/>
      <c r="V442" s="553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3.7878787878787876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4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4.7840000000000001E-2</v>
      </c>
      <c r="AA442" s="548"/>
      <c r="AB442" s="548"/>
      <c r="AC442" s="548"/>
    </row>
    <row r="443" spans="1:68" x14ac:dyDescent="0.2">
      <c r="A443" s="558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64"/>
      <c r="P443" s="551" t="s">
        <v>70</v>
      </c>
      <c r="Q443" s="552"/>
      <c r="R443" s="552"/>
      <c r="S443" s="552"/>
      <c r="T443" s="552"/>
      <c r="U443" s="552"/>
      <c r="V443" s="553"/>
      <c r="W443" s="37" t="s">
        <v>68</v>
      </c>
      <c r="X443" s="547">
        <f>IFERROR(SUM(X431:X441),"0")</f>
        <v>20</v>
      </c>
      <c r="Y443" s="547">
        <f>IFERROR(SUM(Y431:Y441),"0")</f>
        <v>21.12</v>
      </c>
      <c r="Z443" s="37"/>
      <c r="AA443" s="548"/>
      <c r="AB443" s="548"/>
      <c r="AC443" s="548"/>
    </row>
    <row r="444" spans="1:68" ht="14.25" hidden="1" customHeight="1" x14ac:dyDescent="0.25">
      <c r="A444" s="557" t="s">
        <v>134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60">
        <v>4607091388930</v>
      </c>
      <c r="E445" s="561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5"/>
      <c r="R445" s="555"/>
      <c r="S445" s="555"/>
      <c r="T445" s="556"/>
      <c r="U445" s="34"/>
      <c r="V445" s="34"/>
      <c r="W445" s="35" t="s">
        <v>68</v>
      </c>
      <c r="X445" s="545">
        <v>30</v>
      </c>
      <c r="Y445" s="546">
        <f>IFERROR(IF(X445="",0,CEILING((X445/$H445),1)*$H445),"")</f>
        <v>31.68</v>
      </c>
      <c r="Z445" s="36">
        <f>IFERROR(IF(Y445=0,"",ROUNDUP(Y445/H445,0)*0.01196),"")</f>
        <v>7.1760000000000004E-2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32.04545454545454</v>
      </c>
      <c r="BN445" s="64">
        <f>IFERROR(Y445*I445/H445,"0")</f>
        <v>33.839999999999996</v>
      </c>
      <c r="BO445" s="64">
        <f>IFERROR(1/J445*(X445/H445),"0")</f>
        <v>5.4632867132867136E-2</v>
      </c>
      <c r="BP445" s="64">
        <f>IFERROR(1/J445*(Y445/H445),"0")</f>
        <v>5.7692307692307696E-2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60">
        <v>4680115886407</v>
      </c>
      <c r="E446" s="561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5"/>
      <c r="R446" s="555"/>
      <c r="S446" s="555"/>
      <c r="T446" s="556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60">
        <v>4680115880054</v>
      </c>
      <c r="E447" s="561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5"/>
      <c r="R447" s="555"/>
      <c r="S447" s="555"/>
      <c r="T447" s="556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63"/>
      <c r="B448" s="558"/>
      <c r="C448" s="558"/>
      <c r="D448" s="558"/>
      <c r="E448" s="558"/>
      <c r="F448" s="558"/>
      <c r="G448" s="558"/>
      <c r="H448" s="558"/>
      <c r="I448" s="558"/>
      <c r="J448" s="558"/>
      <c r="K448" s="558"/>
      <c r="L448" s="558"/>
      <c r="M448" s="558"/>
      <c r="N448" s="558"/>
      <c r="O448" s="564"/>
      <c r="P448" s="551" t="s">
        <v>70</v>
      </c>
      <c r="Q448" s="552"/>
      <c r="R448" s="552"/>
      <c r="S448" s="552"/>
      <c r="T448" s="552"/>
      <c r="U448" s="552"/>
      <c r="V448" s="553"/>
      <c r="W448" s="37" t="s">
        <v>71</v>
      </c>
      <c r="X448" s="547">
        <f>IFERROR(X445/H445,"0")+IFERROR(X446/H446,"0")+IFERROR(X447/H447,"0")</f>
        <v>5.6818181818181817</v>
      </c>
      <c r="Y448" s="547">
        <f>IFERROR(Y445/H445,"0")+IFERROR(Y446/H446,"0")+IFERROR(Y447/H447,"0")</f>
        <v>6</v>
      </c>
      <c r="Z448" s="547">
        <f>IFERROR(IF(Z445="",0,Z445),"0")+IFERROR(IF(Z446="",0,Z446),"0")+IFERROR(IF(Z447="",0,Z447),"0")</f>
        <v>7.1760000000000004E-2</v>
      </c>
      <c r="AA448" s="548"/>
      <c r="AB448" s="548"/>
      <c r="AC448" s="548"/>
    </row>
    <row r="449" spans="1:68" x14ac:dyDescent="0.2">
      <c r="A449" s="558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64"/>
      <c r="P449" s="551" t="s">
        <v>70</v>
      </c>
      <c r="Q449" s="552"/>
      <c r="R449" s="552"/>
      <c r="S449" s="552"/>
      <c r="T449" s="552"/>
      <c r="U449" s="552"/>
      <c r="V449" s="553"/>
      <c r="W449" s="37" t="s">
        <v>68</v>
      </c>
      <c r="X449" s="547">
        <f>IFERROR(SUM(X445:X447),"0")</f>
        <v>30</v>
      </c>
      <c r="Y449" s="547">
        <f>IFERROR(SUM(Y445:Y447),"0")</f>
        <v>31.68</v>
      </c>
      <c r="Z449" s="37"/>
      <c r="AA449" s="548"/>
      <c r="AB449" s="548"/>
      <c r="AC449" s="548"/>
    </row>
    <row r="450" spans="1:68" ht="14.25" hidden="1" customHeight="1" x14ac:dyDescent="0.25">
      <c r="A450" s="557" t="s">
        <v>63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60">
        <v>4680115883116</v>
      </c>
      <c r="E451" s="561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5"/>
      <c r="R451" s="555"/>
      <c r="S451" s="555"/>
      <c r="T451" s="556"/>
      <c r="U451" s="34"/>
      <c r="V451" s="34"/>
      <c r="W451" s="35" t="s">
        <v>68</v>
      </c>
      <c r="X451" s="545">
        <v>20</v>
      </c>
      <c r="Y451" s="546">
        <f t="shared" ref="Y451:Y456" si="60">IFERROR(IF(X451="",0,CEILING((X451/$H451),1)*$H451),"")</f>
        <v>21.12</v>
      </c>
      <c r="Z451" s="36">
        <f>IFERROR(IF(Y451=0,"",ROUNDUP(Y451/H451,0)*0.01196),"")</f>
        <v>4.7840000000000001E-2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21.363636363636363</v>
      </c>
      <c r="BN451" s="64">
        <f t="shared" ref="BN451:BN456" si="62">IFERROR(Y451*I451/H451,"0")</f>
        <v>22.56</v>
      </c>
      <c r="BO451" s="64">
        <f t="shared" ref="BO451:BO456" si="63">IFERROR(1/J451*(X451/H451),"0")</f>
        <v>3.6421911421911424E-2</v>
      </c>
      <c r="BP451" s="64">
        <f t="shared" ref="BP451:BP456" si="64">IFERROR(1/J451*(Y451/H451),"0")</f>
        <v>3.8461538461538464E-2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60">
        <v>4680115883093</v>
      </c>
      <c r="E452" s="561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5"/>
      <c r="R452" s="555"/>
      <c r="S452" s="555"/>
      <c r="T452" s="556"/>
      <c r="U452" s="34"/>
      <c r="V452" s="34"/>
      <c r="W452" s="35" t="s">
        <v>68</v>
      </c>
      <c r="X452" s="545">
        <v>20</v>
      </c>
      <c r="Y452" s="546">
        <f t="shared" si="60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21.363636363636363</v>
      </c>
      <c r="BN452" s="64">
        <f t="shared" si="62"/>
        <v>22.56</v>
      </c>
      <c r="BO452" s="64">
        <f t="shared" si="63"/>
        <v>3.6421911421911424E-2</v>
      </c>
      <c r="BP452" s="64">
        <f t="shared" si="64"/>
        <v>3.8461538461538464E-2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0">
        <v>4680115883109</v>
      </c>
      <c r="E453" s="561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5"/>
      <c r="R453" s="555"/>
      <c r="S453" s="555"/>
      <c r="T453" s="556"/>
      <c r="U453" s="34"/>
      <c r="V453" s="34"/>
      <c r="W453" s="35" t="s">
        <v>68</v>
      </c>
      <c r="X453" s="545">
        <v>230</v>
      </c>
      <c r="Y453" s="546">
        <f t="shared" si="60"/>
        <v>232.32000000000002</v>
      </c>
      <c r="Z453" s="36">
        <f>IFERROR(IF(Y453=0,"",ROUNDUP(Y453/H453,0)*0.01196),"")</f>
        <v>0.52624000000000004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245.68181818181813</v>
      </c>
      <c r="BN453" s="64">
        <f t="shared" si="62"/>
        <v>248.16000000000003</v>
      </c>
      <c r="BO453" s="64">
        <f t="shared" si="63"/>
        <v>0.41885198135198132</v>
      </c>
      <c r="BP453" s="64">
        <f t="shared" si="64"/>
        <v>0.42307692307692313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60">
        <v>4680115882072</v>
      </c>
      <c r="E454" s="561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5"/>
      <c r="R454" s="555"/>
      <c r="S454" s="555"/>
      <c r="T454" s="556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60">
        <v>4680115882102</v>
      </c>
      <c r="E455" s="561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63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5"/>
      <c r="R455" s="555"/>
      <c r="S455" s="555"/>
      <c r="T455" s="556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60">
        <v>4680115882096</v>
      </c>
      <c r="E456" s="561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4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5"/>
      <c r="R456" s="555"/>
      <c r="S456" s="555"/>
      <c r="T456" s="556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63"/>
      <c r="B457" s="558"/>
      <c r="C457" s="558"/>
      <c r="D457" s="558"/>
      <c r="E457" s="558"/>
      <c r="F457" s="558"/>
      <c r="G457" s="558"/>
      <c r="H457" s="558"/>
      <c r="I457" s="558"/>
      <c r="J457" s="558"/>
      <c r="K457" s="558"/>
      <c r="L457" s="558"/>
      <c r="M457" s="558"/>
      <c r="N457" s="558"/>
      <c r="O457" s="564"/>
      <c r="P457" s="551" t="s">
        <v>70</v>
      </c>
      <c r="Q457" s="552"/>
      <c r="R457" s="552"/>
      <c r="S457" s="552"/>
      <c r="T457" s="552"/>
      <c r="U457" s="552"/>
      <c r="V457" s="553"/>
      <c r="W457" s="37" t="s">
        <v>71</v>
      </c>
      <c r="X457" s="547">
        <f>IFERROR(X451/H451,"0")+IFERROR(X452/H452,"0")+IFERROR(X453/H453,"0")+IFERROR(X454/H454,"0")+IFERROR(X455/H455,"0")+IFERROR(X456/H456,"0")</f>
        <v>51.136363636363633</v>
      </c>
      <c r="Y457" s="547">
        <f>IFERROR(Y451/H451,"0")+IFERROR(Y452/H452,"0")+IFERROR(Y453/H453,"0")+IFERROR(Y454/H454,"0")+IFERROR(Y455/H455,"0")+IFERROR(Y456/H456,"0")</f>
        <v>52</v>
      </c>
      <c r="Z457" s="547">
        <f>IFERROR(IF(Z451="",0,Z451),"0")+IFERROR(IF(Z452="",0,Z452),"0")+IFERROR(IF(Z453="",0,Z453),"0")+IFERROR(IF(Z454="",0,Z454),"0")+IFERROR(IF(Z455="",0,Z455),"0")+IFERROR(IF(Z456="",0,Z456),"0")</f>
        <v>0.62192000000000003</v>
      </c>
      <c r="AA457" s="548"/>
      <c r="AB457" s="548"/>
      <c r="AC457" s="548"/>
    </row>
    <row r="458" spans="1:68" x14ac:dyDescent="0.2">
      <c r="A458" s="558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64"/>
      <c r="P458" s="551" t="s">
        <v>70</v>
      </c>
      <c r="Q458" s="552"/>
      <c r="R458" s="552"/>
      <c r="S458" s="552"/>
      <c r="T458" s="552"/>
      <c r="U458" s="552"/>
      <c r="V458" s="553"/>
      <c r="W458" s="37" t="s">
        <v>68</v>
      </c>
      <c r="X458" s="547">
        <f>IFERROR(SUM(X451:X456),"0")</f>
        <v>270</v>
      </c>
      <c r="Y458" s="547">
        <f>IFERROR(SUM(Y451:Y456),"0")</f>
        <v>274.56</v>
      </c>
      <c r="Z458" s="37"/>
      <c r="AA458" s="548"/>
      <c r="AB458" s="548"/>
      <c r="AC458" s="548"/>
    </row>
    <row r="459" spans="1:68" ht="14.25" hidden="1" customHeight="1" x14ac:dyDescent="0.25">
      <c r="A459" s="557" t="s">
        <v>72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60">
        <v>4607091383409</v>
      </c>
      <c r="E460" s="561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5"/>
      <c r="R460" s="555"/>
      <c r="S460" s="555"/>
      <c r="T460" s="556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60">
        <v>4607091383416</v>
      </c>
      <c r="E461" s="561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5"/>
      <c r="R461" s="555"/>
      <c r="S461" s="555"/>
      <c r="T461" s="556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60">
        <v>4680115883536</v>
      </c>
      <c r="E462" s="561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5"/>
      <c r="R462" s="555"/>
      <c r="S462" s="555"/>
      <c r="T462" s="556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3"/>
      <c r="B463" s="558"/>
      <c r="C463" s="558"/>
      <c r="D463" s="558"/>
      <c r="E463" s="558"/>
      <c r="F463" s="558"/>
      <c r="G463" s="558"/>
      <c r="H463" s="558"/>
      <c r="I463" s="558"/>
      <c r="J463" s="558"/>
      <c r="K463" s="558"/>
      <c r="L463" s="558"/>
      <c r="M463" s="558"/>
      <c r="N463" s="558"/>
      <c r="O463" s="564"/>
      <c r="P463" s="551" t="s">
        <v>70</v>
      </c>
      <c r="Q463" s="552"/>
      <c r="R463" s="552"/>
      <c r="S463" s="552"/>
      <c r="T463" s="552"/>
      <c r="U463" s="552"/>
      <c r="V463" s="553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8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64"/>
      <c r="P464" s="551" t="s">
        <v>70</v>
      </c>
      <c r="Q464" s="552"/>
      <c r="R464" s="552"/>
      <c r="S464" s="552"/>
      <c r="T464" s="552"/>
      <c r="U464" s="552"/>
      <c r="V464" s="553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609" t="s">
        <v>712</v>
      </c>
      <c r="B465" s="610"/>
      <c r="C465" s="610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48"/>
      <c r="AB465" s="48"/>
      <c r="AC465" s="48"/>
    </row>
    <row r="466" spans="1:68" ht="16.5" hidden="1" customHeight="1" x14ac:dyDescent="0.25">
      <c r="A466" s="589" t="s">
        <v>712</v>
      </c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58"/>
      <c r="P466" s="558"/>
      <c r="Q466" s="558"/>
      <c r="R466" s="558"/>
      <c r="S466" s="558"/>
      <c r="T466" s="558"/>
      <c r="U466" s="558"/>
      <c r="V466" s="558"/>
      <c r="W466" s="558"/>
      <c r="X466" s="558"/>
      <c r="Y466" s="558"/>
      <c r="Z466" s="558"/>
      <c r="AA466" s="540"/>
      <c r="AB466" s="540"/>
      <c r="AC466" s="540"/>
    </row>
    <row r="467" spans="1:68" ht="14.25" hidden="1" customHeight="1" x14ac:dyDescent="0.25">
      <c r="A467" s="557" t="s">
        <v>102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60">
        <v>4640242181011</v>
      </c>
      <c r="E468" s="561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5"/>
      <c r="R468" s="555"/>
      <c r="S468" s="555"/>
      <c r="T468" s="556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60">
        <v>4640242180441</v>
      </c>
      <c r="E469" s="561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5"/>
      <c r="R469" s="555"/>
      <c r="S469" s="555"/>
      <c r="T469" s="556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60">
        <v>4640242180564</v>
      </c>
      <c r="E470" s="561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5"/>
      <c r="R470" s="555"/>
      <c r="S470" s="555"/>
      <c r="T470" s="556"/>
      <c r="U470" s="34"/>
      <c r="V470" s="34"/>
      <c r="W470" s="35" t="s">
        <v>68</v>
      </c>
      <c r="X470" s="545">
        <v>200</v>
      </c>
      <c r="Y470" s="546">
        <f>IFERROR(IF(X470="",0,CEILING((X470/$H470),1)*$H470),"")</f>
        <v>204</v>
      </c>
      <c r="Z470" s="36">
        <f>IFERROR(IF(Y470=0,"",ROUNDUP(Y470/H470,0)*0.01898),"")</f>
        <v>0.32266</v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207.25</v>
      </c>
      <c r="BN470" s="64">
        <f>IFERROR(Y470*I470/H470,"0")</f>
        <v>211.39500000000001</v>
      </c>
      <c r="BO470" s="64">
        <f>IFERROR(1/J470*(X470/H470),"0")</f>
        <v>0.26041666666666669</v>
      </c>
      <c r="BP470" s="64">
        <f>IFERROR(1/J470*(Y470/H470),"0")</f>
        <v>0.265625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60">
        <v>4640242181189</v>
      </c>
      <c r="E471" s="561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2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5"/>
      <c r="R471" s="555"/>
      <c r="S471" s="555"/>
      <c r="T471" s="556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63"/>
      <c r="B472" s="558"/>
      <c r="C472" s="558"/>
      <c r="D472" s="558"/>
      <c r="E472" s="558"/>
      <c r="F472" s="558"/>
      <c r="G472" s="558"/>
      <c r="H472" s="558"/>
      <c r="I472" s="558"/>
      <c r="J472" s="558"/>
      <c r="K472" s="558"/>
      <c r="L472" s="558"/>
      <c r="M472" s="558"/>
      <c r="N472" s="558"/>
      <c r="O472" s="564"/>
      <c r="P472" s="551" t="s">
        <v>70</v>
      </c>
      <c r="Q472" s="552"/>
      <c r="R472" s="552"/>
      <c r="S472" s="552"/>
      <c r="T472" s="552"/>
      <c r="U472" s="552"/>
      <c r="V472" s="553"/>
      <c r="W472" s="37" t="s">
        <v>71</v>
      </c>
      <c r="X472" s="547">
        <f>IFERROR(X468/H468,"0")+IFERROR(X469/H469,"0")+IFERROR(X470/H470,"0")+IFERROR(X471/H471,"0")</f>
        <v>16.666666666666668</v>
      </c>
      <c r="Y472" s="547">
        <f>IFERROR(Y468/H468,"0")+IFERROR(Y469/H469,"0")+IFERROR(Y470/H470,"0")+IFERROR(Y471/H471,"0")</f>
        <v>17</v>
      </c>
      <c r="Z472" s="547">
        <f>IFERROR(IF(Z468="",0,Z468),"0")+IFERROR(IF(Z469="",0,Z469),"0")+IFERROR(IF(Z470="",0,Z470),"0")+IFERROR(IF(Z471="",0,Z471),"0")</f>
        <v>0.32266</v>
      </c>
      <c r="AA472" s="548"/>
      <c r="AB472" s="548"/>
      <c r="AC472" s="548"/>
    </row>
    <row r="473" spans="1:68" x14ac:dyDescent="0.2">
      <c r="A473" s="558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64"/>
      <c r="P473" s="551" t="s">
        <v>70</v>
      </c>
      <c r="Q473" s="552"/>
      <c r="R473" s="552"/>
      <c r="S473" s="552"/>
      <c r="T473" s="552"/>
      <c r="U473" s="552"/>
      <c r="V473" s="553"/>
      <c r="W473" s="37" t="s">
        <v>68</v>
      </c>
      <c r="X473" s="547">
        <f>IFERROR(SUM(X468:X471),"0")</f>
        <v>200</v>
      </c>
      <c r="Y473" s="547">
        <f>IFERROR(SUM(Y468:Y471),"0")</f>
        <v>204</v>
      </c>
      <c r="Z473" s="37"/>
      <c r="AA473" s="548"/>
      <c r="AB473" s="548"/>
      <c r="AC473" s="548"/>
    </row>
    <row r="474" spans="1:68" ht="14.25" hidden="1" customHeight="1" x14ac:dyDescent="0.25">
      <c r="A474" s="557" t="s">
        <v>134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60">
        <v>4640242180519</v>
      </c>
      <c r="E475" s="561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5"/>
      <c r="R475" s="555"/>
      <c r="S475" s="555"/>
      <c r="T475" s="556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60">
        <v>4640242180526</v>
      </c>
      <c r="E476" s="561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729</v>
      </c>
      <c r="Q476" s="555"/>
      <c r="R476" s="555"/>
      <c r="S476" s="555"/>
      <c r="T476" s="556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60">
        <v>4640242181363</v>
      </c>
      <c r="E477" s="561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5"/>
      <c r="R477" s="555"/>
      <c r="S477" s="555"/>
      <c r="T477" s="556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3"/>
      <c r="B478" s="558"/>
      <c r="C478" s="558"/>
      <c r="D478" s="558"/>
      <c r="E478" s="558"/>
      <c r="F478" s="558"/>
      <c r="G478" s="558"/>
      <c r="H478" s="558"/>
      <c r="I478" s="558"/>
      <c r="J478" s="558"/>
      <c r="K478" s="558"/>
      <c r="L478" s="558"/>
      <c r="M478" s="558"/>
      <c r="N478" s="558"/>
      <c r="O478" s="564"/>
      <c r="P478" s="551" t="s">
        <v>70</v>
      </c>
      <c r="Q478" s="552"/>
      <c r="R478" s="552"/>
      <c r="S478" s="552"/>
      <c r="T478" s="552"/>
      <c r="U478" s="552"/>
      <c r="V478" s="553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8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64"/>
      <c r="P479" s="551" t="s">
        <v>70</v>
      </c>
      <c r="Q479" s="552"/>
      <c r="R479" s="552"/>
      <c r="S479" s="552"/>
      <c r="T479" s="552"/>
      <c r="U479" s="552"/>
      <c r="V479" s="553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7" t="s">
        <v>63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60">
        <v>4640242180816</v>
      </c>
      <c r="E481" s="561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5"/>
      <c r="R481" s="555"/>
      <c r="S481" s="555"/>
      <c r="T481" s="556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60">
        <v>4640242180595</v>
      </c>
      <c r="E482" s="561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5"/>
      <c r="R482" s="555"/>
      <c r="S482" s="555"/>
      <c r="T482" s="556"/>
      <c r="U482" s="34"/>
      <c r="V482" s="34"/>
      <c r="W482" s="35" t="s">
        <v>68</v>
      </c>
      <c r="X482" s="545">
        <v>150</v>
      </c>
      <c r="Y482" s="546">
        <f>IFERROR(IF(X482="",0,CEILING((X482/$H482),1)*$H482),"")</f>
        <v>151.20000000000002</v>
      </c>
      <c r="Z482" s="36">
        <f>IFERROR(IF(Y482=0,"",ROUNDUP(Y482/H482,0)*0.00902),"")</f>
        <v>0.32472000000000001</v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159.64285714285714</v>
      </c>
      <c r="BN482" s="64">
        <f>IFERROR(Y482*I482/H482,"0")</f>
        <v>160.91999999999999</v>
      </c>
      <c r="BO482" s="64">
        <f>IFERROR(1/J482*(X482/H482),"0")</f>
        <v>0.27056277056277056</v>
      </c>
      <c r="BP482" s="64">
        <f>IFERROR(1/J482*(Y482/H482),"0")</f>
        <v>0.27272727272727271</v>
      </c>
    </row>
    <row r="483" spans="1:68" x14ac:dyDescent="0.2">
      <c r="A483" s="563"/>
      <c r="B483" s="558"/>
      <c r="C483" s="558"/>
      <c r="D483" s="558"/>
      <c r="E483" s="558"/>
      <c r="F483" s="558"/>
      <c r="G483" s="558"/>
      <c r="H483" s="558"/>
      <c r="I483" s="558"/>
      <c r="J483" s="558"/>
      <c r="K483" s="558"/>
      <c r="L483" s="558"/>
      <c r="M483" s="558"/>
      <c r="N483" s="558"/>
      <c r="O483" s="564"/>
      <c r="P483" s="551" t="s">
        <v>70</v>
      </c>
      <c r="Q483" s="552"/>
      <c r="R483" s="552"/>
      <c r="S483" s="552"/>
      <c r="T483" s="552"/>
      <c r="U483" s="552"/>
      <c r="V483" s="553"/>
      <c r="W483" s="37" t="s">
        <v>71</v>
      </c>
      <c r="X483" s="547">
        <f>IFERROR(X481/H481,"0")+IFERROR(X482/H482,"0")</f>
        <v>35.714285714285715</v>
      </c>
      <c r="Y483" s="547">
        <f>IFERROR(Y481/H481,"0")+IFERROR(Y482/H482,"0")</f>
        <v>36</v>
      </c>
      <c r="Z483" s="547">
        <f>IFERROR(IF(Z481="",0,Z481),"0")+IFERROR(IF(Z482="",0,Z482),"0")</f>
        <v>0.32472000000000001</v>
      </c>
      <c r="AA483" s="548"/>
      <c r="AB483" s="548"/>
      <c r="AC483" s="548"/>
    </row>
    <row r="484" spans="1:68" x14ac:dyDescent="0.2">
      <c r="A484" s="558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64"/>
      <c r="P484" s="551" t="s">
        <v>70</v>
      </c>
      <c r="Q484" s="552"/>
      <c r="R484" s="552"/>
      <c r="S484" s="552"/>
      <c r="T484" s="552"/>
      <c r="U484" s="552"/>
      <c r="V484" s="553"/>
      <c r="W484" s="37" t="s">
        <v>68</v>
      </c>
      <c r="X484" s="547">
        <f>IFERROR(SUM(X481:X482),"0")</f>
        <v>150</v>
      </c>
      <c r="Y484" s="547">
        <f>IFERROR(SUM(Y481:Y482),"0")</f>
        <v>151.20000000000002</v>
      </c>
      <c r="Z484" s="37"/>
      <c r="AA484" s="548"/>
      <c r="AB484" s="548"/>
      <c r="AC484" s="548"/>
    </row>
    <row r="485" spans="1:68" ht="14.25" hidden="1" customHeight="1" x14ac:dyDescent="0.25">
      <c r="A485" s="557" t="s">
        <v>72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60">
        <v>4640242180533</v>
      </c>
      <c r="E486" s="561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5"/>
      <c r="R486" s="555"/>
      <c r="S486" s="555"/>
      <c r="T486" s="556"/>
      <c r="U486" s="34"/>
      <c r="V486" s="34"/>
      <c r="W486" s="35" t="s">
        <v>68</v>
      </c>
      <c r="X486" s="545">
        <v>16</v>
      </c>
      <c r="Y486" s="546">
        <f>IFERROR(IF(X486="",0,CEILING((X486/$H486),1)*$H486),"")</f>
        <v>18</v>
      </c>
      <c r="Z486" s="36">
        <f>IFERROR(IF(Y486=0,"",ROUNDUP(Y486/H486,0)*0.01898),"")</f>
        <v>3.7960000000000001E-2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16.922666666666668</v>
      </c>
      <c r="BN486" s="64">
        <f>IFERROR(Y486*I486/H486,"0")</f>
        <v>19.038</v>
      </c>
      <c r="BO486" s="64">
        <f>IFERROR(1/J486*(X486/H486),"0")</f>
        <v>2.7777777777777776E-2</v>
      </c>
      <c r="BP486" s="64">
        <f>IFERROR(1/J486*(Y486/H486),"0")</f>
        <v>3.125E-2</v>
      </c>
    </row>
    <row r="487" spans="1:68" x14ac:dyDescent="0.2">
      <c r="A487" s="563"/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64"/>
      <c r="P487" s="551" t="s">
        <v>70</v>
      </c>
      <c r="Q487" s="552"/>
      <c r="R487" s="552"/>
      <c r="S487" s="552"/>
      <c r="T487" s="552"/>
      <c r="U487" s="552"/>
      <c r="V487" s="553"/>
      <c r="W487" s="37" t="s">
        <v>71</v>
      </c>
      <c r="X487" s="547">
        <f>IFERROR(X486/H486,"0")</f>
        <v>1.7777777777777777</v>
      </c>
      <c r="Y487" s="547">
        <f>IFERROR(Y486/H486,"0")</f>
        <v>2</v>
      </c>
      <c r="Z487" s="547">
        <f>IFERROR(IF(Z486="",0,Z486),"0")</f>
        <v>3.7960000000000001E-2</v>
      </c>
      <c r="AA487" s="548"/>
      <c r="AB487" s="548"/>
      <c r="AC487" s="548"/>
    </row>
    <row r="488" spans="1:68" x14ac:dyDescent="0.2">
      <c r="A488" s="558"/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8"/>
      <c r="M488" s="558"/>
      <c r="N488" s="558"/>
      <c r="O488" s="564"/>
      <c r="P488" s="551" t="s">
        <v>70</v>
      </c>
      <c r="Q488" s="552"/>
      <c r="R488" s="552"/>
      <c r="S488" s="552"/>
      <c r="T488" s="552"/>
      <c r="U488" s="552"/>
      <c r="V488" s="553"/>
      <c r="W488" s="37" t="s">
        <v>68</v>
      </c>
      <c r="X488" s="547">
        <f>IFERROR(SUM(X486:X486),"0")</f>
        <v>16</v>
      </c>
      <c r="Y488" s="547">
        <f>IFERROR(SUM(Y486:Y486),"0")</f>
        <v>18</v>
      </c>
      <c r="Z488" s="37"/>
      <c r="AA488" s="548"/>
      <c r="AB488" s="548"/>
      <c r="AC488" s="548"/>
    </row>
    <row r="489" spans="1:68" ht="14.25" hidden="1" customHeight="1" x14ac:dyDescent="0.25">
      <c r="A489" s="557" t="s">
        <v>164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60">
        <v>4640242180120</v>
      </c>
      <c r="E490" s="561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5"/>
      <c r="R490" s="555"/>
      <c r="S490" s="555"/>
      <c r="T490" s="556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60">
        <v>4640242180137</v>
      </c>
      <c r="E491" s="561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1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5"/>
      <c r="R491" s="555"/>
      <c r="S491" s="555"/>
      <c r="T491" s="556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63"/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64"/>
      <c r="P492" s="551" t="s">
        <v>70</v>
      </c>
      <c r="Q492" s="552"/>
      <c r="R492" s="552"/>
      <c r="S492" s="552"/>
      <c r="T492" s="552"/>
      <c r="U492" s="552"/>
      <c r="V492" s="553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8"/>
      <c r="B493" s="558"/>
      <c r="C493" s="558"/>
      <c r="D493" s="558"/>
      <c r="E493" s="558"/>
      <c r="F493" s="558"/>
      <c r="G493" s="558"/>
      <c r="H493" s="558"/>
      <c r="I493" s="558"/>
      <c r="J493" s="558"/>
      <c r="K493" s="558"/>
      <c r="L493" s="558"/>
      <c r="M493" s="558"/>
      <c r="N493" s="558"/>
      <c r="O493" s="564"/>
      <c r="P493" s="551" t="s">
        <v>70</v>
      </c>
      <c r="Q493" s="552"/>
      <c r="R493" s="552"/>
      <c r="S493" s="552"/>
      <c r="T493" s="552"/>
      <c r="U493" s="552"/>
      <c r="V493" s="553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89" t="s">
        <v>749</v>
      </c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8"/>
      <c r="P494" s="558"/>
      <c r="Q494" s="558"/>
      <c r="R494" s="558"/>
      <c r="S494" s="558"/>
      <c r="T494" s="558"/>
      <c r="U494" s="558"/>
      <c r="V494" s="558"/>
      <c r="W494" s="558"/>
      <c r="X494" s="558"/>
      <c r="Y494" s="558"/>
      <c r="Z494" s="558"/>
      <c r="AA494" s="540"/>
      <c r="AB494" s="540"/>
      <c r="AC494" s="540"/>
    </row>
    <row r="495" spans="1:68" ht="14.25" hidden="1" customHeight="1" x14ac:dyDescent="0.25">
      <c r="A495" s="557" t="s">
        <v>134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60">
        <v>4640242180090</v>
      </c>
      <c r="E496" s="561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697" t="s">
        <v>752</v>
      </c>
      <c r="Q496" s="555"/>
      <c r="R496" s="555"/>
      <c r="S496" s="555"/>
      <c r="T496" s="556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63"/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64"/>
      <c r="P497" s="551" t="s">
        <v>70</v>
      </c>
      <c r="Q497" s="552"/>
      <c r="R497" s="552"/>
      <c r="S497" s="552"/>
      <c r="T497" s="552"/>
      <c r="U497" s="552"/>
      <c r="V497" s="553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8"/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64"/>
      <c r="P498" s="551" t="s">
        <v>70</v>
      </c>
      <c r="Q498" s="552"/>
      <c r="R498" s="552"/>
      <c r="S498" s="552"/>
      <c r="T498" s="552"/>
      <c r="U498" s="552"/>
      <c r="V498" s="553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59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660"/>
      <c r="P499" s="586" t="s">
        <v>754</v>
      </c>
      <c r="Q499" s="587"/>
      <c r="R499" s="587"/>
      <c r="S499" s="587"/>
      <c r="T499" s="587"/>
      <c r="U499" s="587"/>
      <c r="V499" s="588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3466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3522.9399999999991</v>
      </c>
      <c r="Z499" s="37"/>
      <c r="AA499" s="548"/>
      <c r="AB499" s="548"/>
      <c r="AC499" s="548"/>
    </row>
    <row r="500" spans="1:32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660"/>
      <c r="P500" s="586" t="s">
        <v>755</v>
      </c>
      <c r="Q500" s="587"/>
      <c r="R500" s="587"/>
      <c r="S500" s="587"/>
      <c r="T500" s="587"/>
      <c r="U500" s="587"/>
      <c r="V500" s="588"/>
      <c r="W500" s="37" t="s">
        <v>68</v>
      </c>
      <c r="X500" s="547">
        <f>IFERROR(SUM(BM22:BM496),"0")</f>
        <v>3646.591521802759</v>
      </c>
      <c r="Y500" s="547">
        <f>IFERROR(SUM(BN22:BN496),"0")</f>
        <v>3706.4779999999996</v>
      </c>
      <c r="Z500" s="37"/>
      <c r="AA500" s="548"/>
      <c r="AB500" s="548"/>
      <c r="AC500" s="548"/>
    </row>
    <row r="501" spans="1:32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660"/>
      <c r="P501" s="586" t="s">
        <v>756</v>
      </c>
      <c r="Q501" s="587"/>
      <c r="R501" s="587"/>
      <c r="S501" s="587"/>
      <c r="T501" s="587"/>
      <c r="U501" s="587"/>
      <c r="V501" s="588"/>
      <c r="W501" s="37" t="s">
        <v>757</v>
      </c>
      <c r="X501" s="38">
        <f>ROUNDUP(SUM(BO22:BO496),0)</f>
        <v>6</v>
      </c>
      <c r="Y501" s="38">
        <f>ROUNDUP(SUM(BP22:BP496),0)</f>
        <v>6</v>
      </c>
      <c r="Z501" s="37"/>
      <c r="AA501" s="548"/>
      <c r="AB501" s="548"/>
      <c r="AC501" s="548"/>
    </row>
    <row r="502" spans="1:32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60"/>
      <c r="P502" s="586" t="s">
        <v>758</v>
      </c>
      <c r="Q502" s="587"/>
      <c r="R502" s="587"/>
      <c r="S502" s="587"/>
      <c r="T502" s="587"/>
      <c r="U502" s="587"/>
      <c r="V502" s="588"/>
      <c r="W502" s="37" t="s">
        <v>68</v>
      </c>
      <c r="X502" s="547">
        <f>GrossWeightTotal+PalletQtyTotal*25</f>
        <v>3796.591521802759</v>
      </c>
      <c r="Y502" s="547">
        <f>GrossWeightTotalR+PalletQtyTotalR*25</f>
        <v>3856.4779999999996</v>
      </c>
      <c r="Z502" s="37"/>
      <c r="AA502" s="548"/>
      <c r="AB502" s="548"/>
      <c r="AC502" s="548"/>
    </row>
    <row r="503" spans="1:32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60"/>
      <c r="P503" s="586" t="s">
        <v>759</v>
      </c>
      <c r="Q503" s="587"/>
      <c r="R503" s="587"/>
      <c r="S503" s="587"/>
      <c r="T503" s="587"/>
      <c r="U503" s="587"/>
      <c r="V503" s="588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418.40040222934965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426</v>
      </c>
      <c r="Z503" s="37"/>
      <c r="AA503" s="548"/>
      <c r="AB503" s="548"/>
      <c r="AC503" s="548"/>
    </row>
    <row r="504" spans="1:32" ht="14.25" hidden="1" customHeight="1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60"/>
      <c r="P504" s="586" t="s">
        <v>760</v>
      </c>
      <c r="Q504" s="587"/>
      <c r="R504" s="587"/>
      <c r="S504" s="587"/>
      <c r="T504" s="587"/>
      <c r="U504" s="587"/>
      <c r="V504" s="588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7.0135100000000001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8" t="s">
        <v>100</v>
      </c>
      <c r="D506" s="632"/>
      <c r="E506" s="632"/>
      <c r="F506" s="632"/>
      <c r="G506" s="632"/>
      <c r="H506" s="633"/>
      <c r="I506" s="578" t="s">
        <v>249</v>
      </c>
      <c r="J506" s="632"/>
      <c r="K506" s="632"/>
      <c r="L506" s="632"/>
      <c r="M506" s="632"/>
      <c r="N506" s="632"/>
      <c r="O506" s="632"/>
      <c r="P506" s="632"/>
      <c r="Q506" s="632"/>
      <c r="R506" s="632"/>
      <c r="S506" s="633"/>
      <c r="T506" s="578" t="s">
        <v>539</v>
      </c>
      <c r="U506" s="633"/>
      <c r="V506" s="578" t="s">
        <v>595</v>
      </c>
      <c r="W506" s="632"/>
      <c r="X506" s="632"/>
      <c r="Y506" s="633"/>
      <c r="Z506" s="542" t="s">
        <v>651</v>
      </c>
      <c r="AA506" s="578" t="s">
        <v>712</v>
      </c>
      <c r="AB506" s="633"/>
      <c r="AC506" s="52"/>
      <c r="AF506" s="543"/>
    </row>
    <row r="507" spans="1:32" ht="14.25" customHeight="1" thickTop="1" x14ac:dyDescent="0.2">
      <c r="A507" s="767" t="s">
        <v>763</v>
      </c>
      <c r="B507" s="578" t="s">
        <v>62</v>
      </c>
      <c r="C507" s="578" t="s">
        <v>101</v>
      </c>
      <c r="D507" s="578" t="s">
        <v>116</v>
      </c>
      <c r="E507" s="578" t="s">
        <v>171</v>
      </c>
      <c r="F507" s="578" t="s">
        <v>191</v>
      </c>
      <c r="G507" s="578" t="s">
        <v>221</v>
      </c>
      <c r="H507" s="578" t="s">
        <v>100</v>
      </c>
      <c r="I507" s="578" t="s">
        <v>250</v>
      </c>
      <c r="J507" s="578" t="s">
        <v>290</v>
      </c>
      <c r="K507" s="578" t="s">
        <v>350</v>
      </c>
      <c r="L507" s="578" t="s">
        <v>395</v>
      </c>
      <c r="M507" s="578" t="s">
        <v>411</v>
      </c>
      <c r="N507" s="543"/>
      <c r="O507" s="578" t="s">
        <v>425</v>
      </c>
      <c r="P507" s="578" t="s">
        <v>435</v>
      </c>
      <c r="Q507" s="578" t="s">
        <v>442</v>
      </c>
      <c r="R507" s="578" t="s">
        <v>447</v>
      </c>
      <c r="S507" s="578" t="s">
        <v>529</v>
      </c>
      <c r="T507" s="578" t="s">
        <v>540</v>
      </c>
      <c r="U507" s="578" t="s">
        <v>575</v>
      </c>
      <c r="V507" s="578" t="s">
        <v>596</v>
      </c>
      <c r="W507" s="578" t="s">
        <v>628</v>
      </c>
      <c r="X507" s="578" t="s">
        <v>643</v>
      </c>
      <c r="Y507" s="578" t="s">
        <v>647</v>
      </c>
      <c r="Z507" s="578" t="s">
        <v>651</v>
      </c>
      <c r="AA507" s="578" t="s">
        <v>712</v>
      </c>
      <c r="AB507" s="578" t="s">
        <v>749</v>
      </c>
      <c r="AC507" s="52"/>
      <c r="AF507" s="543"/>
    </row>
    <row r="508" spans="1:32" ht="13.5" customHeight="1" thickBot="1" x14ac:dyDescent="0.25">
      <c r="A508" s="768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43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12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205.20000000000002</v>
      </c>
      <c r="E509" s="46">
        <f>IFERROR(Y87*1,"0")+IFERROR(Y88*1,"0")+IFERROR(Y89*1,"0")+IFERROR(Y93*1,"0")+IFERROR(Y94*1,"0")+IFERROR(Y95*1,"0")+IFERROR(Y96*1,"0")</f>
        <v>159.30000000000001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1020.88</v>
      </c>
      <c r="S509" s="46">
        <f>IFERROR(Y335*1,"0")+IFERROR(Y336*1,"0")+IFERROR(Y337*1,"0")</f>
        <v>113.39999999999999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705</v>
      </c>
      <c r="U509" s="46">
        <f>IFERROR(Y368*1,"0")+IFERROR(Y369*1,"0")+IFERROR(Y370*1,"0")+IFERROR(Y374*1,"0")+IFERROR(Y378*1,"0")+IFERROR(Y379*1,"0")+IFERROR(Y383*1,"0")</f>
        <v>558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16.200000000000003</v>
      </c>
      <c r="W509" s="46">
        <f>IFERROR(Y408*1,"0")+IFERROR(Y412*1,"0")+IFERROR(Y413*1,"0")+IFERROR(Y414*1,"0")+IFERROR(Y415*1,"0")</f>
        <v>32.400000000000006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327.36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373.20000000000005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78"/>
        <filter val="105,00"/>
        <filter val="110,00"/>
        <filter val="12,00"/>
        <filter val="13,58"/>
        <filter val="150,00"/>
        <filter val="16,00"/>
        <filter val="16,67"/>
        <filter val="18,52"/>
        <filter val="2,22"/>
        <filter val="20,00"/>
        <filter val="200,00"/>
        <filter val="21,00"/>
        <filter val="21,43"/>
        <filter val="230,00"/>
        <filter val="270,00"/>
        <filter val="3 466,00"/>
        <filter val="3 646,59"/>
        <filter val="3 796,59"/>
        <filter val="3,00"/>
        <filter val="3,79"/>
        <filter val="30,00"/>
        <filter val="35,71"/>
        <filter val="40,00"/>
        <filter val="418,40"/>
        <filter val="5,56"/>
        <filter val="5,68"/>
        <filter val="51,14"/>
        <filter val="550,00"/>
        <filter val="6"/>
        <filter val="6,91"/>
        <filter val="600,00"/>
        <filter val="61,11"/>
        <filter val="7,00"/>
        <filter val="7,41"/>
        <filter val="70,00"/>
        <filter val="700,00"/>
        <filter val="8,64"/>
        <filter val="80,00"/>
        <filter val="89,74"/>
        <filter val="90,00"/>
      </filters>
    </filterColumn>
    <filterColumn colId="29" showButton="0"/>
    <filterColumn colId="30" showButton="0"/>
  </autoFilter>
  <mergeCells count="890"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P346:T346"/>
    <mergeCell ref="A178:O179"/>
    <mergeCell ref="A105:O106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P87:T87"/>
    <mergeCell ref="D188:E188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367:Z367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29:E329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