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30,09,25 Ост КИ филиалы\"/>
    </mc:Choice>
  </mc:AlternateContent>
  <xr:revisionPtr revIDLastSave="0" documentId="13_ncr:1_{89371642-18BD-435E-A9AD-3B22FD3C7FC9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Sheet!$A$3:$AH$97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7" i="1" l="1"/>
  <c r="R9" i="1"/>
  <c r="AH9" i="1" s="1"/>
  <c r="R18" i="1"/>
  <c r="R19" i="1"/>
  <c r="AH19" i="1" s="1"/>
  <c r="R20" i="1"/>
  <c r="R21" i="1"/>
  <c r="AH21" i="1" s="1"/>
  <c r="R23" i="1"/>
  <c r="AH23" i="1" s="1"/>
  <c r="R25" i="1"/>
  <c r="AH25" i="1" s="1"/>
  <c r="R26" i="1"/>
  <c r="AH26" i="1" s="1"/>
  <c r="R27" i="1"/>
  <c r="R31" i="1"/>
  <c r="AH31" i="1" s="1"/>
  <c r="R33" i="1"/>
  <c r="AH33" i="1" s="1"/>
  <c r="R37" i="1"/>
  <c r="AH37" i="1" s="1"/>
  <c r="R40" i="1"/>
  <c r="AH40" i="1" s="1"/>
  <c r="R45" i="1"/>
  <c r="AH45" i="1" s="1"/>
  <c r="R52" i="1"/>
  <c r="AH52" i="1" s="1"/>
  <c r="R54" i="1"/>
  <c r="AH54" i="1" s="1"/>
  <c r="R55" i="1"/>
  <c r="AH55" i="1" s="1"/>
  <c r="R60" i="1"/>
  <c r="AH60" i="1" s="1"/>
  <c r="R63" i="1"/>
  <c r="AH63" i="1" s="1"/>
  <c r="R66" i="1"/>
  <c r="AH66" i="1" s="1"/>
  <c r="R68" i="1"/>
  <c r="AH68" i="1" s="1"/>
  <c r="R74" i="1"/>
  <c r="AH74" i="1" s="1"/>
  <c r="R76" i="1"/>
  <c r="AH76" i="1" s="1"/>
  <c r="R77" i="1"/>
  <c r="AH77" i="1" s="1"/>
  <c r="R78" i="1"/>
  <c r="AH78" i="1" s="1"/>
  <c r="R79" i="1"/>
  <c r="AH79" i="1" s="1"/>
  <c r="R83" i="1"/>
  <c r="AH83" i="1" s="1"/>
  <c r="R88" i="1"/>
  <c r="AH88" i="1" s="1"/>
  <c r="R90" i="1"/>
  <c r="AH90" i="1" s="1"/>
  <c r="R91" i="1"/>
  <c r="AH91" i="1" s="1"/>
  <c r="R92" i="1"/>
  <c r="AH92" i="1" s="1"/>
  <c r="R93" i="1"/>
  <c r="AH93" i="1" s="1"/>
  <c r="R94" i="1"/>
  <c r="AH94" i="1" s="1"/>
  <c r="R95" i="1"/>
  <c r="AH95" i="1" s="1"/>
  <c r="R96" i="1"/>
  <c r="AH96" i="1" s="1"/>
  <c r="R97" i="1"/>
  <c r="AH97" i="1" s="1"/>
  <c r="R6" i="1"/>
  <c r="AH6" i="1" s="1"/>
  <c r="AH7" i="1"/>
  <c r="AH18" i="1"/>
  <c r="AH20" i="1"/>
  <c r="AH27" i="1"/>
  <c r="P97" i="1" l="1"/>
  <c r="L97" i="1"/>
  <c r="D97" i="1"/>
  <c r="C97" i="1"/>
  <c r="P96" i="1"/>
  <c r="V96" i="1" s="1"/>
  <c r="L96" i="1"/>
  <c r="D96" i="1"/>
  <c r="C96" i="1"/>
  <c r="P95" i="1"/>
  <c r="P94" i="1"/>
  <c r="V94" i="1" s="1"/>
  <c r="P93" i="1"/>
  <c r="P92" i="1"/>
  <c r="U92" i="1" s="1"/>
  <c r="P91" i="1"/>
  <c r="P90" i="1"/>
  <c r="V90" i="1" s="1"/>
  <c r="P89" i="1"/>
  <c r="Q89" i="1" s="1"/>
  <c r="R89" i="1" s="1"/>
  <c r="L89" i="1"/>
  <c r="D89" i="1"/>
  <c r="C89" i="1"/>
  <c r="P88" i="1"/>
  <c r="V88" i="1" s="1"/>
  <c r="L88" i="1"/>
  <c r="D88" i="1"/>
  <c r="C88" i="1"/>
  <c r="P87" i="1"/>
  <c r="Q87" i="1" s="1"/>
  <c r="R87" i="1" s="1"/>
  <c r="L87" i="1"/>
  <c r="D87" i="1"/>
  <c r="C87" i="1"/>
  <c r="P86" i="1"/>
  <c r="Q86" i="1" s="1"/>
  <c r="R86" i="1" s="1"/>
  <c r="L86" i="1"/>
  <c r="D86" i="1"/>
  <c r="C86" i="1"/>
  <c r="P85" i="1"/>
  <c r="V85" i="1" s="1"/>
  <c r="L85" i="1"/>
  <c r="D85" i="1"/>
  <c r="C85" i="1"/>
  <c r="P84" i="1"/>
  <c r="V84" i="1" s="1"/>
  <c r="L84" i="1"/>
  <c r="D84" i="1"/>
  <c r="C84" i="1"/>
  <c r="P83" i="1"/>
  <c r="U83" i="1" s="1"/>
  <c r="L83" i="1"/>
  <c r="D83" i="1"/>
  <c r="C83" i="1"/>
  <c r="P82" i="1"/>
  <c r="V82" i="1" s="1"/>
  <c r="L82" i="1"/>
  <c r="D82" i="1"/>
  <c r="C82" i="1"/>
  <c r="P81" i="1"/>
  <c r="V81" i="1" s="1"/>
  <c r="L81" i="1"/>
  <c r="D81" i="1"/>
  <c r="C81" i="1"/>
  <c r="P80" i="1"/>
  <c r="Q80" i="1" s="1"/>
  <c r="R80" i="1" s="1"/>
  <c r="L80" i="1"/>
  <c r="D80" i="1"/>
  <c r="C80" i="1"/>
  <c r="P79" i="1"/>
  <c r="L79" i="1"/>
  <c r="D79" i="1"/>
  <c r="C79" i="1"/>
  <c r="P78" i="1"/>
  <c r="V78" i="1" s="1"/>
  <c r="L78" i="1"/>
  <c r="D78" i="1"/>
  <c r="C78" i="1"/>
  <c r="P77" i="1"/>
  <c r="U77" i="1" s="1"/>
  <c r="L77" i="1"/>
  <c r="D77" i="1"/>
  <c r="C77" i="1"/>
  <c r="P76" i="1"/>
  <c r="U76" i="1" s="1"/>
  <c r="L76" i="1"/>
  <c r="D76" i="1"/>
  <c r="C76" i="1"/>
  <c r="P75" i="1"/>
  <c r="L75" i="1"/>
  <c r="D75" i="1"/>
  <c r="C75" i="1"/>
  <c r="P74" i="1"/>
  <c r="U74" i="1" s="1"/>
  <c r="L74" i="1"/>
  <c r="D74" i="1"/>
  <c r="C74" i="1"/>
  <c r="P73" i="1"/>
  <c r="V73" i="1" s="1"/>
  <c r="L73" i="1"/>
  <c r="D73" i="1"/>
  <c r="C73" i="1"/>
  <c r="P72" i="1"/>
  <c r="V72" i="1" s="1"/>
  <c r="L72" i="1"/>
  <c r="D72" i="1"/>
  <c r="C72" i="1"/>
  <c r="P71" i="1"/>
  <c r="L71" i="1"/>
  <c r="D71" i="1"/>
  <c r="C71" i="1"/>
  <c r="P70" i="1"/>
  <c r="V70" i="1" s="1"/>
  <c r="L70" i="1"/>
  <c r="D70" i="1"/>
  <c r="C70" i="1"/>
  <c r="P69" i="1"/>
  <c r="V69" i="1" s="1"/>
  <c r="L69" i="1"/>
  <c r="D69" i="1"/>
  <c r="C69" i="1"/>
  <c r="P68" i="1"/>
  <c r="V68" i="1" s="1"/>
  <c r="L68" i="1"/>
  <c r="D68" i="1"/>
  <c r="C68" i="1"/>
  <c r="P67" i="1"/>
  <c r="L67" i="1"/>
  <c r="D67" i="1"/>
  <c r="C67" i="1"/>
  <c r="F66" i="1"/>
  <c r="E66" i="1"/>
  <c r="P66" i="1" s="1"/>
  <c r="D66" i="1"/>
  <c r="C66" i="1"/>
  <c r="E65" i="1"/>
  <c r="P65" i="1" s="1"/>
  <c r="Q65" i="1" s="1"/>
  <c r="R65" i="1" s="1"/>
  <c r="D65" i="1"/>
  <c r="C65" i="1"/>
  <c r="P64" i="1"/>
  <c r="V64" i="1" s="1"/>
  <c r="L64" i="1"/>
  <c r="D64" i="1"/>
  <c r="C64" i="1"/>
  <c r="P63" i="1"/>
  <c r="L63" i="1"/>
  <c r="D63" i="1"/>
  <c r="C63" i="1"/>
  <c r="P62" i="1"/>
  <c r="V62" i="1" s="1"/>
  <c r="L62" i="1"/>
  <c r="D62" i="1"/>
  <c r="C62" i="1"/>
  <c r="P61" i="1"/>
  <c r="V61" i="1" s="1"/>
  <c r="L61" i="1"/>
  <c r="D61" i="1"/>
  <c r="C61" i="1"/>
  <c r="P60" i="1"/>
  <c r="V60" i="1" s="1"/>
  <c r="L60" i="1"/>
  <c r="D60" i="1"/>
  <c r="C60" i="1"/>
  <c r="P59" i="1"/>
  <c r="L59" i="1"/>
  <c r="D59" i="1"/>
  <c r="C59" i="1"/>
  <c r="P58" i="1"/>
  <c r="V58" i="1" s="1"/>
  <c r="L58" i="1"/>
  <c r="D58" i="1"/>
  <c r="C58" i="1"/>
  <c r="P57" i="1"/>
  <c r="L57" i="1"/>
  <c r="D57" i="1"/>
  <c r="C57" i="1"/>
  <c r="P56" i="1"/>
  <c r="V56" i="1" s="1"/>
  <c r="L56" i="1"/>
  <c r="D56" i="1"/>
  <c r="C56" i="1"/>
  <c r="P55" i="1"/>
  <c r="U55" i="1" s="1"/>
  <c r="L55" i="1"/>
  <c r="D55" i="1"/>
  <c r="C55" i="1"/>
  <c r="P54" i="1"/>
  <c r="U54" i="1" s="1"/>
  <c r="L54" i="1"/>
  <c r="D54" i="1"/>
  <c r="C54" i="1"/>
  <c r="P53" i="1"/>
  <c r="V53" i="1" s="1"/>
  <c r="L53" i="1"/>
  <c r="D53" i="1"/>
  <c r="C53" i="1"/>
  <c r="P52" i="1"/>
  <c r="V52" i="1" s="1"/>
  <c r="L52" i="1"/>
  <c r="D52" i="1"/>
  <c r="C52" i="1"/>
  <c r="P51" i="1"/>
  <c r="V51" i="1" s="1"/>
  <c r="L51" i="1"/>
  <c r="D51" i="1"/>
  <c r="C51" i="1"/>
  <c r="P50" i="1"/>
  <c r="Q50" i="1" s="1"/>
  <c r="R50" i="1" s="1"/>
  <c r="L50" i="1"/>
  <c r="D50" i="1"/>
  <c r="C50" i="1"/>
  <c r="P49" i="1"/>
  <c r="L49" i="1"/>
  <c r="D49" i="1"/>
  <c r="C49" i="1"/>
  <c r="P48" i="1"/>
  <c r="Q48" i="1" s="1"/>
  <c r="R48" i="1" s="1"/>
  <c r="L48" i="1"/>
  <c r="D48" i="1"/>
  <c r="C48" i="1"/>
  <c r="P47" i="1"/>
  <c r="Q47" i="1" s="1"/>
  <c r="R47" i="1" s="1"/>
  <c r="L47" i="1"/>
  <c r="D47" i="1"/>
  <c r="C47" i="1"/>
  <c r="P46" i="1"/>
  <c r="V46" i="1" s="1"/>
  <c r="L46" i="1"/>
  <c r="D46" i="1"/>
  <c r="C46" i="1"/>
  <c r="P45" i="1"/>
  <c r="U45" i="1" s="1"/>
  <c r="L45" i="1"/>
  <c r="D45" i="1"/>
  <c r="C45" i="1"/>
  <c r="P44" i="1"/>
  <c r="L44" i="1"/>
  <c r="D44" i="1"/>
  <c r="C44" i="1"/>
  <c r="P43" i="1"/>
  <c r="Q43" i="1" s="1"/>
  <c r="R43" i="1" s="1"/>
  <c r="L43" i="1"/>
  <c r="D43" i="1"/>
  <c r="C43" i="1"/>
  <c r="P42" i="1"/>
  <c r="Q42" i="1" s="1"/>
  <c r="R42" i="1" s="1"/>
  <c r="L42" i="1"/>
  <c r="D42" i="1"/>
  <c r="C42" i="1"/>
  <c r="P41" i="1"/>
  <c r="Q41" i="1" s="1"/>
  <c r="R41" i="1" s="1"/>
  <c r="L41" i="1"/>
  <c r="D41" i="1"/>
  <c r="C41" i="1"/>
  <c r="P40" i="1"/>
  <c r="U40" i="1" s="1"/>
  <c r="L40" i="1"/>
  <c r="D40" i="1"/>
  <c r="C40" i="1"/>
  <c r="P39" i="1"/>
  <c r="V39" i="1" s="1"/>
  <c r="L39" i="1"/>
  <c r="D39" i="1"/>
  <c r="C39" i="1"/>
  <c r="P38" i="1"/>
  <c r="V38" i="1" s="1"/>
  <c r="L38" i="1"/>
  <c r="D38" i="1"/>
  <c r="C38" i="1"/>
  <c r="P37" i="1"/>
  <c r="U37" i="1" s="1"/>
  <c r="L37" i="1"/>
  <c r="D37" i="1"/>
  <c r="C37" i="1"/>
  <c r="P36" i="1"/>
  <c r="V36" i="1" s="1"/>
  <c r="L36" i="1"/>
  <c r="D36" i="1"/>
  <c r="C36" i="1"/>
  <c r="P35" i="1"/>
  <c r="Q35" i="1" s="1"/>
  <c r="R35" i="1" s="1"/>
  <c r="L35" i="1"/>
  <c r="D35" i="1"/>
  <c r="C35" i="1"/>
  <c r="P34" i="1"/>
  <c r="Q34" i="1" s="1"/>
  <c r="R34" i="1" s="1"/>
  <c r="L34" i="1"/>
  <c r="D34" i="1"/>
  <c r="C34" i="1"/>
  <c r="P33" i="1"/>
  <c r="L33" i="1"/>
  <c r="D33" i="1"/>
  <c r="C33" i="1"/>
  <c r="P32" i="1"/>
  <c r="V32" i="1" s="1"/>
  <c r="L32" i="1"/>
  <c r="D32" i="1"/>
  <c r="C32" i="1"/>
  <c r="P31" i="1"/>
  <c r="L31" i="1"/>
  <c r="D31" i="1"/>
  <c r="C31" i="1"/>
  <c r="P30" i="1"/>
  <c r="Q30" i="1" s="1"/>
  <c r="R30" i="1" s="1"/>
  <c r="L30" i="1"/>
  <c r="D30" i="1"/>
  <c r="C30" i="1"/>
  <c r="P29" i="1"/>
  <c r="L29" i="1"/>
  <c r="D29" i="1"/>
  <c r="C29" i="1"/>
  <c r="P28" i="1"/>
  <c r="Q28" i="1" s="1"/>
  <c r="R28" i="1" s="1"/>
  <c r="L28" i="1"/>
  <c r="D28" i="1"/>
  <c r="C28" i="1"/>
  <c r="P27" i="1"/>
  <c r="U27" i="1" s="1"/>
  <c r="L27" i="1"/>
  <c r="D27" i="1"/>
  <c r="C27" i="1"/>
  <c r="P26" i="1"/>
  <c r="U26" i="1" s="1"/>
  <c r="L26" i="1"/>
  <c r="D26" i="1"/>
  <c r="C26" i="1"/>
  <c r="P25" i="1"/>
  <c r="U25" i="1" s="1"/>
  <c r="L25" i="1"/>
  <c r="D25" i="1"/>
  <c r="C25" i="1"/>
  <c r="P24" i="1"/>
  <c r="Q24" i="1" s="1"/>
  <c r="R24" i="1" s="1"/>
  <c r="L24" i="1"/>
  <c r="D24" i="1"/>
  <c r="C24" i="1"/>
  <c r="P23" i="1"/>
  <c r="L23" i="1"/>
  <c r="D23" i="1"/>
  <c r="C23" i="1"/>
  <c r="P22" i="1"/>
  <c r="L22" i="1"/>
  <c r="D22" i="1"/>
  <c r="C22" i="1"/>
  <c r="P21" i="1"/>
  <c r="L21" i="1"/>
  <c r="D21" i="1"/>
  <c r="C21" i="1"/>
  <c r="P20" i="1"/>
  <c r="V20" i="1" s="1"/>
  <c r="L20" i="1"/>
  <c r="D20" i="1"/>
  <c r="C20" i="1"/>
  <c r="P19" i="1"/>
  <c r="L19" i="1"/>
  <c r="D19" i="1"/>
  <c r="C19" i="1"/>
  <c r="P18" i="1"/>
  <c r="V18" i="1" s="1"/>
  <c r="L18" i="1"/>
  <c r="D18" i="1"/>
  <c r="C18" i="1"/>
  <c r="P17" i="1"/>
  <c r="Q17" i="1" s="1"/>
  <c r="R17" i="1" s="1"/>
  <c r="L17" i="1"/>
  <c r="D17" i="1"/>
  <c r="C17" i="1"/>
  <c r="P16" i="1"/>
  <c r="Q16" i="1" s="1"/>
  <c r="R16" i="1" s="1"/>
  <c r="L16" i="1"/>
  <c r="D16" i="1"/>
  <c r="C16" i="1"/>
  <c r="P15" i="1"/>
  <c r="V15" i="1" s="1"/>
  <c r="L15" i="1"/>
  <c r="D15" i="1"/>
  <c r="C15" i="1"/>
  <c r="P14" i="1"/>
  <c r="Q14" i="1" s="1"/>
  <c r="R14" i="1" s="1"/>
  <c r="L14" i="1"/>
  <c r="D14" i="1"/>
  <c r="C14" i="1"/>
  <c r="P13" i="1"/>
  <c r="V13" i="1" s="1"/>
  <c r="L13" i="1"/>
  <c r="D13" i="1"/>
  <c r="C13" i="1"/>
  <c r="P12" i="1"/>
  <c r="V12" i="1" s="1"/>
  <c r="L12" i="1"/>
  <c r="D12" i="1"/>
  <c r="C12" i="1"/>
  <c r="P11" i="1"/>
  <c r="V11" i="1" s="1"/>
  <c r="L11" i="1"/>
  <c r="D11" i="1"/>
  <c r="C11" i="1"/>
  <c r="P10" i="1"/>
  <c r="V10" i="1" s="1"/>
  <c r="L10" i="1"/>
  <c r="D10" i="1"/>
  <c r="C10" i="1"/>
  <c r="P9" i="1"/>
  <c r="L9" i="1"/>
  <c r="D9" i="1"/>
  <c r="C9" i="1"/>
  <c r="P8" i="1"/>
  <c r="L8" i="1"/>
  <c r="D8" i="1"/>
  <c r="C8" i="1"/>
  <c r="P7" i="1"/>
  <c r="U7" i="1" s="1"/>
  <c r="L7" i="1"/>
  <c r="D7" i="1"/>
  <c r="C7" i="1"/>
  <c r="P6" i="1"/>
  <c r="U6" i="1" s="1"/>
  <c r="L6" i="1"/>
  <c r="D6" i="1"/>
  <c r="C6" i="1"/>
  <c r="AF5" i="1"/>
  <c r="AE5" i="1"/>
  <c r="AD5" i="1"/>
  <c r="AC5" i="1"/>
  <c r="AB5" i="1"/>
  <c r="AA5" i="1"/>
  <c r="Z5" i="1"/>
  <c r="Y5" i="1"/>
  <c r="X5" i="1"/>
  <c r="W5" i="1"/>
  <c r="S5" i="1"/>
  <c r="O5" i="1"/>
  <c r="N5" i="1"/>
  <c r="M5" i="1"/>
  <c r="K5" i="1"/>
  <c r="V22" i="1" l="1"/>
  <c r="R22" i="1"/>
  <c r="AH22" i="1" s="1"/>
  <c r="U66" i="1"/>
  <c r="E5" i="1"/>
  <c r="V45" i="1"/>
  <c r="U18" i="1"/>
  <c r="U60" i="1"/>
  <c r="U52" i="1"/>
  <c r="U90" i="1"/>
  <c r="U94" i="1"/>
  <c r="AH47" i="1"/>
  <c r="U47" i="1"/>
  <c r="U48" i="1"/>
  <c r="AH48" i="1"/>
  <c r="U50" i="1"/>
  <c r="AH50" i="1"/>
  <c r="V63" i="1"/>
  <c r="U63" i="1"/>
  <c r="V9" i="1"/>
  <c r="U9" i="1"/>
  <c r="U14" i="1"/>
  <c r="AH14" i="1"/>
  <c r="U16" i="1"/>
  <c r="AH16" i="1"/>
  <c r="AH17" i="1"/>
  <c r="U17" i="1"/>
  <c r="V19" i="1"/>
  <c r="U19" i="1"/>
  <c r="V21" i="1"/>
  <c r="U21" i="1"/>
  <c r="V23" i="1"/>
  <c r="U23" i="1"/>
  <c r="U24" i="1"/>
  <c r="AH24" i="1"/>
  <c r="U28" i="1"/>
  <c r="AH28" i="1"/>
  <c r="U30" i="1"/>
  <c r="AH30" i="1"/>
  <c r="V31" i="1"/>
  <c r="U31" i="1"/>
  <c r="V33" i="1"/>
  <c r="U33" i="1"/>
  <c r="U34" i="1"/>
  <c r="AH34" i="1"/>
  <c r="AH35" i="1"/>
  <c r="U35" i="1"/>
  <c r="AH41" i="1"/>
  <c r="U41" i="1"/>
  <c r="U42" i="1"/>
  <c r="AH42" i="1"/>
  <c r="AH43" i="1"/>
  <c r="U43" i="1"/>
  <c r="AH65" i="1"/>
  <c r="U65" i="1"/>
  <c r="V79" i="1"/>
  <c r="U79" i="1"/>
  <c r="U80" i="1"/>
  <c r="AH80" i="1"/>
  <c r="U86" i="1"/>
  <c r="AH86" i="1"/>
  <c r="AH87" i="1"/>
  <c r="U87" i="1"/>
  <c r="AH89" i="1"/>
  <c r="U89" i="1"/>
  <c r="V91" i="1"/>
  <c r="U91" i="1"/>
  <c r="V93" i="1"/>
  <c r="U93" i="1"/>
  <c r="V95" i="1"/>
  <c r="U95" i="1"/>
  <c r="V97" i="1"/>
  <c r="U97" i="1"/>
  <c r="U20" i="1"/>
  <c r="U88" i="1"/>
  <c r="U68" i="1"/>
  <c r="U78" i="1"/>
  <c r="U96" i="1"/>
  <c r="Q10" i="1"/>
  <c r="R10" i="1" s="1"/>
  <c r="Q51" i="1"/>
  <c r="R51" i="1" s="1"/>
  <c r="Q53" i="1"/>
  <c r="R53" i="1" s="1"/>
  <c r="Q75" i="1"/>
  <c r="R75" i="1" s="1"/>
  <c r="Q69" i="1"/>
  <c r="R69" i="1" s="1"/>
  <c r="Q57" i="1"/>
  <c r="R57" i="1" s="1"/>
  <c r="Q81" i="1"/>
  <c r="R81" i="1" s="1"/>
  <c r="Q84" i="1"/>
  <c r="R84" i="1" s="1"/>
  <c r="Q61" i="1"/>
  <c r="R61" i="1" s="1"/>
  <c r="Q67" i="1"/>
  <c r="R67" i="1" s="1"/>
  <c r="Q73" i="1"/>
  <c r="R73" i="1" s="1"/>
  <c r="Q12" i="1"/>
  <c r="R12" i="1" s="1"/>
  <c r="Q38" i="1"/>
  <c r="R38" i="1" s="1"/>
  <c r="Q39" i="1"/>
  <c r="R39" i="1" s="1"/>
  <c r="Q85" i="1"/>
  <c r="R85" i="1" s="1"/>
  <c r="Q13" i="1"/>
  <c r="R13" i="1" s="1"/>
  <c r="Q15" i="1"/>
  <c r="R15" i="1" s="1"/>
  <c r="V42" i="1"/>
  <c r="Q32" i="1"/>
  <c r="R32" i="1" s="1"/>
  <c r="Q36" i="1"/>
  <c r="R36" i="1" s="1"/>
  <c r="Q8" i="1"/>
  <c r="R8" i="1" s="1"/>
  <c r="Q62" i="1"/>
  <c r="R62" i="1" s="1"/>
  <c r="Q11" i="1"/>
  <c r="R11" i="1" s="1"/>
  <c r="Q72" i="1"/>
  <c r="R72" i="1" s="1"/>
  <c r="V86" i="1"/>
  <c r="Q56" i="1"/>
  <c r="R56" i="1" s="1"/>
  <c r="Q82" i="1"/>
  <c r="R82" i="1" s="1"/>
  <c r="Q58" i="1"/>
  <c r="R58" i="1" s="1"/>
  <c r="Q59" i="1"/>
  <c r="R59" i="1" s="1"/>
  <c r="Q64" i="1"/>
  <c r="R64" i="1" s="1"/>
  <c r="Q44" i="1"/>
  <c r="R44" i="1" s="1"/>
  <c r="Q46" i="1"/>
  <c r="R46" i="1" s="1"/>
  <c r="Q70" i="1"/>
  <c r="R70" i="1" s="1"/>
  <c r="Q29" i="1"/>
  <c r="R29" i="1" s="1"/>
  <c r="Q49" i="1"/>
  <c r="R49" i="1" s="1"/>
  <c r="Q71" i="1"/>
  <c r="R71" i="1" s="1"/>
  <c r="V76" i="1"/>
  <c r="V89" i="1"/>
  <c r="V41" i="1"/>
  <c r="V40" i="1"/>
  <c r="V92" i="1"/>
  <c r="V44" i="1"/>
  <c r="V59" i="1"/>
  <c r="V35" i="1"/>
  <c r="V77" i="1"/>
  <c r="V65" i="1"/>
  <c r="V57" i="1"/>
  <c r="V66" i="1"/>
  <c r="L66" i="1"/>
  <c r="V37" i="1"/>
  <c r="V74" i="1"/>
  <c r="V55" i="1"/>
  <c r="P5" i="1"/>
  <c r="L65" i="1"/>
  <c r="V83" i="1"/>
  <c r="V75" i="1"/>
  <c r="V16" i="1"/>
  <c r="V87" i="1"/>
  <c r="V6" i="1"/>
  <c r="V34" i="1"/>
  <c r="V54" i="1"/>
  <c r="V71" i="1"/>
  <c r="V80" i="1"/>
  <c r="V25" i="1"/>
  <c r="V28" i="1"/>
  <c r="V17" i="1"/>
  <c r="V43" i="1"/>
  <c r="F5" i="1"/>
  <c r="V14" i="1"/>
  <c r="V26" i="1"/>
  <c r="V29" i="1"/>
  <c r="V49" i="1"/>
  <c r="V48" i="1"/>
  <c r="V8" i="1"/>
  <c r="V27" i="1"/>
  <c r="V30" i="1"/>
  <c r="V50" i="1"/>
  <c r="V67" i="1"/>
  <c r="V24" i="1"/>
  <c r="V47" i="1"/>
  <c r="V7" i="1"/>
  <c r="U22" i="1" l="1"/>
  <c r="AH49" i="1"/>
  <c r="U49" i="1"/>
  <c r="U70" i="1"/>
  <c r="AH70" i="1"/>
  <c r="U44" i="1"/>
  <c r="AH44" i="1"/>
  <c r="AH59" i="1"/>
  <c r="U59" i="1"/>
  <c r="U82" i="1"/>
  <c r="AH82" i="1"/>
  <c r="AH11" i="1"/>
  <c r="U11" i="1"/>
  <c r="U8" i="1"/>
  <c r="AH8" i="1"/>
  <c r="R5" i="1"/>
  <c r="U32" i="1"/>
  <c r="AH32" i="1"/>
  <c r="AH15" i="1"/>
  <c r="U15" i="1"/>
  <c r="AH85" i="1"/>
  <c r="U85" i="1"/>
  <c r="U38" i="1"/>
  <c r="AH38" i="1"/>
  <c r="AH73" i="1"/>
  <c r="U73" i="1"/>
  <c r="AH61" i="1"/>
  <c r="U61" i="1"/>
  <c r="AH81" i="1"/>
  <c r="U81" i="1"/>
  <c r="AH69" i="1"/>
  <c r="U69" i="1"/>
  <c r="AH53" i="1"/>
  <c r="U53" i="1"/>
  <c r="U10" i="1"/>
  <c r="AH10" i="1"/>
  <c r="AH71" i="1"/>
  <c r="U71" i="1"/>
  <c r="AH29" i="1"/>
  <c r="U29" i="1"/>
  <c r="U46" i="1"/>
  <c r="AH46" i="1"/>
  <c r="U64" i="1"/>
  <c r="AH64" i="1"/>
  <c r="U58" i="1"/>
  <c r="AH58" i="1"/>
  <c r="U56" i="1"/>
  <c r="AH56" i="1"/>
  <c r="U72" i="1"/>
  <c r="AH72" i="1"/>
  <c r="U62" i="1"/>
  <c r="AH62" i="1"/>
  <c r="U36" i="1"/>
  <c r="AH36" i="1"/>
  <c r="AH13" i="1"/>
  <c r="U13" i="1"/>
  <c r="AH39" i="1"/>
  <c r="U39" i="1"/>
  <c r="U12" i="1"/>
  <c r="AH12" i="1"/>
  <c r="AH67" i="1"/>
  <c r="U67" i="1"/>
  <c r="U84" i="1"/>
  <c r="AH84" i="1"/>
  <c r="AH57" i="1"/>
  <c r="U57" i="1"/>
  <c r="AH75" i="1"/>
  <c r="U75" i="1"/>
  <c r="AH51" i="1"/>
  <c r="U51" i="1"/>
  <c r="Q5" i="1"/>
  <c r="L5" i="1"/>
  <c r="AH5" i="1" l="1"/>
</calcChain>
</file>

<file path=xl/sharedStrings.xml><?xml version="1.0" encoding="utf-8"?>
<sst xmlns="http://schemas.openxmlformats.org/spreadsheetml/2006/main" count="345" uniqueCount="139">
  <si>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</si>
  <si>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</si>
  <si>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</si>
  <si>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</si>
  <si>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</si>
  <si>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</si>
  <si>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</si>
  <si>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</si>
  <si>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</si>
  <si>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</si>
  <si>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</si>
  <si>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</si>
  <si>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</si>
  <si>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</si>
  <si>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</si>
  <si>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</si>
  <si>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</si>
  <si>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</si>
  <si>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</si>
  <si>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</si>
  <si>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</si>
  <si>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</si>
  <si>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</si>
  <si>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</si>
  <si>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29,09,</t>
  </si>
  <si>
    <t>30,09,</t>
  </si>
  <si>
    <t>23,09,</t>
  </si>
  <si>
    <t>16,09,</t>
  </si>
  <si>
    <t>09,09,</t>
  </si>
  <si>
    <t>02,09,</t>
  </si>
  <si>
    <t>26,08,</t>
  </si>
  <si>
    <t>19,08,</t>
  </si>
  <si>
    <t>12,08,</t>
  </si>
  <si>
    <t>05,08,</t>
  </si>
  <si>
    <t>29,07,</t>
  </si>
  <si>
    <t>22,07,</t>
  </si>
  <si>
    <t>3215 ВЕТЧ.МЯСНАЯ Папа может п/о 0.4кг 8шт.    ОСТАНКИНО</t>
  </si>
  <si>
    <t>шт</t>
  </si>
  <si>
    <t>в матрице</t>
  </si>
  <si>
    <t>3287 САЛЯМИ ИТАЛЬЯНСКАЯ с/к в/у ОСТАНКИНО</t>
  </si>
  <si>
    <t>кг</t>
  </si>
  <si>
    <t>4063 МЯСНАЯ Папа может вар п/о_Л   ОСТАНКИНО</t>
  </si>
  <si>
    <t>4117 ЭКСТРА Папа может с/к в/у_Л   ОСТАНКИНО</t>
  </si>
  <si>
    <t>нет потребности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</si>
  <si>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</si>
  <si>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</si>
  <si>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</si>
  <si>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</si>
  <si>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</si>
  <si>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</si>
  <si>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</si>
  <si>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5682 САЛЯМИ МЕЛКОЗЕРНЕНАЯ с/к в/у 1/120_60с   ОСТАНКИНО</t>
  </si>
  <si>
    <t>5706 АРОМАТНАЯ Папа может с/к в/у 1/250 8шт.  ОСТАНКИНО</t>
  </si>
  <si>
    <t>5707 ЮБИЛЕЙНАЯ Папа может с/к в/у 1/250 8шт.    ОСТАНКИНО</t>
  </si>
  <si>
    <t>новинка</t>
  </si>
  <si>
    <t>5708 ПОСОЛЬСКАЯ Папа может с/к в/у ОСТАНКИНО</t>
  </si>
  <si>
    <t>5819 Сосиски Папа может 400г Мясные  ОСТАНКИНО</t>
  </si>
  <si>
    <t>5851 ЭКСТРА Папа может вар п/о   ОСТАНКИНО</t>
  </si>
  <si>
    <t>5931 ОХОТНИЧЬЯ Папа может с/к в/у 1/220 8шт.   ОСТАНКИНО</t>
  </si>
  <si>
    <t>5992 ВРЕМЯ ОКРОШКИ Папа может вар п/о 0.4кг   ОСТАНКИНО</t>
  </si>
  <si>
    <t>6221 НЕОПОЛИТАНСКИЙ ДУЭТ с/к с/н мгс 1/90  Останкино</t>
  </si>
  <si>
    <t>6228 МЯСНОЕ АССОРТИ к/з с/н мгс 1/90 10шт  Останкино</t>
  </si>
  <si>
    <t>6268 Колбаса Папа может 400г Говяжья вар п/о  ОСТАНКИНО</t>
  </si>
  <si>
    <t>6279 КОРЕЙКА ПО-ОСТ.к/в в/с с/н в/у 1/150_45с  Останкино</t>
  </si>
  <si>
    <t>6303 Мясные Папа может сос п/о мгс 1,5*3  Останкино</t>
  </si>
  <si>
    <t>6324 ДОКТОРСКАЯ ГОСТ вар п/о 0,4кг 8шт  Останкино</t>
  </si>
  <si>
    <t>6325 ДОКТОРСКАЯ ПРЕМИУМ вар п/о 0.4кг 8шт.  ОСТАНКИНО</t>
  </si>
  <si>
    <t>6333 МЯСНАЯ Папа может вар п/о 0.4кг 8шт.  ОСТАНКИНО</t>
  </si>
  <si>
    <t>6353 ЭКСТРА Папа может вар п/о 0.4кг 8шт.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</si>
  <si>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</si>
  <si>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</si>
  <si>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</si>
  <si>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</si>
  <si>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6459 СЕРВЕЛАТ ШВЕЙЦАРСК. в/к с/н в/у 1/100*10  Останкино</t>
  </si>
  <si>
    <t>6475 Сосиски Папа может 400г С сыром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</si>
  <si>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</si>
  <si>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</si>
  <si>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</si>
  <si>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6602 БАВАРСКИЕ ПМ сос ц/о мгс 0,35кг 8шт  Останкино</t>
  </si>
  <si>
    <t>ТС Обжора</t>
  </si>
  <si>
    <t>6608 С ГОВЯДИНОЙ ОРИГИН. сар б/о мгс 1*3_45с  ОСТАНКИНО</t>
  </si>
  <si>
    <t>6609 С ГОВЯДИНОЙ ПМ сар б/о мгс 0,4 кг_45с</t>
  </si>
  <si>
    <t>6616 МОЛОЧНЫЕ КЛАССИЧЕСКИЕ сос п/о в/у 0,3 кг  Останкино</t>
  </si>
  <si>
    <t>6661 СОЧНЫЙ ГРИЛЬ ПМ сос п/о мгс 1,5*4_Маяк Останкино</t>
  </si>
  <si>
    <t>6697 СЕРВЕЛАТ ФИНСКИЙ ПМ в/к в/у 0,35кг 8шт  ОСТАНКИНО</t>
  </si>
  <si>
    <t>6713 СОЧНЫЙ ГРИЛЬ ПМ сос п/о мгс 0,41кг 8 шт.  ОСТАНКИНО</t>
  </si>
  <si>
    <t>6724 МОЛОЧНЫЕ ПМ сос п/о мгс 0,41кг 10шт  Останкино</t>
  </si>
  <si>
    <t>6765 РУБЛЕНЫЕ сос ц/о мгс 0,36кг 6шт  Останкино</t>
  </si>
  <si>
    <t>6768 С СЫРОМ сос ц/о мгс 0,41кг 6шт  Останкино</t>
  </si>
  <si>
    <t>6770 ИСПАНСКИЕ сос ц/о мгс 0,41кг 6шт  Останкино</t>
  </si>
  <si>
    <t>6787 СЕРВЕЛАТ КРЕМЛЕВСКИЙ в/к в/у 0,33кг 8шт  Останкино</t>
  </si>
  <si>
    <t>20,12,24 в уценку 41шт.</t>
  </si>
  <si>
    <t>6791 СЕРВЕЛАТ ПРЕМИУМ в/к в/у 0,33кг 8шт  Останкино</t>
  </si>
  <si>
    <t>6793 БАЛЫКОВАЯ в/к в/у 0,33кг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</si>
  <si>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</si>
  <si>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</si>
  <si>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6829  МОЛОЧНЫЕ КЛАССИЧЕСКИЕ сос п/о мгс 2*4 С  Останккино</t>
  </si>
  <si>
    <t>6834 ПОСОЛЬСКАЯ с/к с/н в/у 1/100 10шт  Останкино</t>
  </si>
  <si>
    <t>6837 ФИЛЕЙНЫЕ Папа Может сос ц/о мгс 0,4кг  Останкино</t>
  </si>
  <si>
    <t>6866 ВЕТЧ.НЕЖНАЯ Коровино п/о_Маяк  Останкино</t>
  </si>
  <si>
    <t>6909 ДЛЯ ДЕТЕЙ сос п/о мгс 0,33кг 8шт  Останкино</t>
  </si>
  <si>
    <t>нет потребности / 27,12,24 в уценку 46 шт.</t>
  </si>
  <si>
    <t>7001 КЛАССИЧЕСКИЕ Папа может сар б/о мгс 1*3  Останкино</t>
  </si>
  <si>
    <t>7066 СОЧНЫЕ ПМ сос п/о мгс 0,41кг 10шт 50с  Останкино</t>
  </si>
  <si>
    <t>7070 СОЧНЫЕ ПМ сос п/о 1,5*4_А_50с  Останкино</t>
  </si>
  <si>
    <t>7073 МОЛОЧ.ПРЕМИУМ ПМ сос п/о в/у 1/350_50с  Останкино</t>
  </si>
  <si>
    <t>7075 МОЛОЧ.ПРЕМИУМ ПМ сос п/о мгс 1,5*4_О_50с  Останкино</t>
  </si>
  <si>
    <t>7077 МЯСНЫЕ С ГОВЯД. ПМ сос п/о мгс 0,4кг_50с  Останкино</t>
  </si>
  <si>
    <t>7080 СЛИВОЧНЫЕ ПМ сос п/о мгс 0,41кг 10шт 50с  Останкино</t>
  </si>
  <si>
    <t>7082 СЛИВОЧНЫЕ ПМ сос п/о мгс 1,5*4_50с  Останкино</t>
  </si>
  <si>
    <t>7090 СВИНИНА ПО-ДОМ.к/в мл/к в/у 0,3кг_50с  Останкино</t>
  </si>
  <si>
    <t>7092 БЕКОН Папа может с/к с/н в/у 1/140_50с  Останкино</t>
  </si>
  <si>
    <t>7103 БЕКОН Останкино с/к с/н в/у 1/180_50с  Останкино</t>
  </si>
  <si>
    <t>7126 МОЛОЧНАЯ Останкино вар п/о 0,4кг 8шт  Останкино</t>
  </si>
  <si>
    <t>7131 БАЛЫКОВАЯ в/к в/у 0,84кг  Останкино</t>
  </si>
  <si>
    <t>7147 САЛЬЧИЧОН Останкино с/к в/у 1/220 8шт.</t>
  </si>
  <si>
    <t>7149 БАЛЫКОВАЯ Коровино п/к в/у 0,84кг_50с  Останкино</t>
  </si>
  <si>
    <t>7154 СЕРВЕЛАТ ЗЕРНИСТЫЙ ПМ в/к в/у 0,35кг_50с  Останкино</t>
  </si>
  <si>
    <t>7166 СЕРВЕЛАТ ОХОТНИЧИЙ ПМ в/к в/у_50с  Останкино</t>
  </si>
  <si>
    <t>7169 СЕРВЕЛАТ ОХОТНИЧИЙ ПМ в/к в/у 0,35кг_50с  Останкино</t>
  </si>
  <si>
    <t>7187 ГРУДИНКА ПРЕМИУМ к/в мл/к в/у 0,3кг_50с  Останкино</t>
  </si>
  <si>
    <t>7226 ЧОРИЗО ПРЕМИУМ Останкино с/к в/у 1/180</t>
  </si>
  <si>
    <t>7231 КЛАССИЧЕСКАЯ ПМ вар п/о 0,3кг 8 шт_209к  Останкино</t>
  </si>
  <si>
    <t>7232 БОЯNСКАЯ ПМ п/к в/у 0,28кг 8шт_209к  Останкино</t>
  </si>
  <si>
    <t>7236 СЕРВЕЛАТ КАРЕЛЬСКИЙ в/к в/у 0,28кг_209к  Останкино</t>
  </si>
  <si>
    <t>7237 СЕРВЕЛАТ ШВАРЦЕР ПМ в/к в/у 0,28кг_209к  Останкино</t>
  </si>
  <si>
    <t>7241 САЛЯМИ Папа может п/к в/у 0,28кг ОСТАНКИНО</t>
  </si>
  <si>
    <t>7276 СЛИВОЧНЫЕ ПМ сос п/о мгс 0,3кг 7шт  Останкино</t>
  </si>
  <si>
    <t>БОЯРСКАЯ ПМ п/к в/у 0.28кг_СНГ (7332)</t>
  </si>
  <si>
    <t>СЕРВЕЛАТ ОХОТНИЧИЙ ПМ в/к в/у 0.28кг_СНГ (7333)</t>
  </si>
  <si>
    <t>ГОВЯЖЬЯ Папа может вар п/о (6220)</t>
  </si>
  <si>
    <t>СЕРВЕЛАТ ЗЕРНИСТЫЙ ПМ в/к в/у_50с (7157)</t>
  </si>
  <si>
    <t>ДЫМОВИЦА ИЗ ЛОПАТКИ ПМ к/в с/н в/у 1/150 (6208)</t>
  </si>
  <si>
    <t>БУРГУНДИЯ Папа может с/к в/у 1/250 8шт. (6967)</t>
  </si>
  <si>
    <t>БОНУС_6087 СОЧНЫЕ ПМ сос п/о мгс 0,41кг 10шт.  ОСТАНКИНО</t>
  </si>
  <si>
    <t>бонус</t>
  </si>
  <si>
    <t>БОНУС_6954 СОЧНЫЕ Папа может сос п/о мгс 1.5*4_Х5  ОСТАНКИНО</t>
  </si>
  <si>
    <t>заказ</t>
  </si>
  <si>
    <t>06,10,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</si>
</sst>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0_ ;[Red]\-0.0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1"/>
      <color rgb="FFFF0000"/>
      <name val="Calibri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2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0" fontId="0" fillId="0" borderId="1" xfId="0"/>
    <xf numFmtId="164" fontId="1" fillId="5" borderId="1" xfId="1" applyNumberFormat="1" applyFill="1"/>
    <xf numFmtId="164" fontId="4" fillId="5" borderId="1" xfId="1" applyNumberFormat="1" applyFont="1" applyFill="1"/>
    <xf numFmtId="2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5" fillId="7" borderId="1" xfId="1" applyNumberFormat="1" applyFont="1" applyFill="1"/>
    <xf numFmtId="164" fontId="1" fillId="5" borderId="2" xfId="1" applyNumberFormat="1" applyFill="1" applyBorder="1"/>
    <xf numFmtId="0" fontId="0" fillId="0" borderId="1" xfId="0" applyBorder="1"/>
    <xf numFmtId="165" fontId="1" fillId="0" borderId="1" xfId="1" applyNumberFormat="1"/>
    <xf numFmtId="164" fontId="1" fillId="8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1042;&#1086;&#1089;&#1089;&#1090;&#1072;&#1085;&#1086;&#1074;&#1083;&#1077;&#1085;&#1085;&#1072;&#1103;_&#1074;&#1085;&#1077;&#1096;&#1085;&#1103;&#1103;_&#1089;&#1089;&#1099;&#1083;&#1082;&#1072;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Ведомость по товарам на складах</v>
          </cell>
        </row>
        <row r="4">
          <cell r="A4" t="str">
            <v>Параметры:</v>
          </cell>
          <cell r="C4" t="str">
            <v>Период: 23.09.2025 - 30.09.2025</v>
          </cell>
        </row>
        <row r="5">
          <cell r="C5" t="str">
            <v>Количество товаров: В единицах хранения</v>
          </cell>
        </row>
        <row r="6">
          <cell r="A6" t="str">
            <v>Отбор:</v>
          </cell>
          <cell r="C6" t="str">
            <v>Склад В группе из списка "АСП Луганск Останкино; Склад ЛУГАНСК; АСП Луганск Заморозка; АСП Луганск ПОКОМ" И
Номенклатура В группе из списка "ООО Останкино-Краснодар; ООО Останкино-Краснодар (...; Останкино КОРОВИНО (ВЕС); Останкино КОРОВИНО (ШТ); Останкино КУМАЧ (ШТ); Останкино Заморозка"</v>
          </cell>
        </row>
        <row r="8">
          <cell r="A8" t="str">
            <v>Номенклатура</v>
          </cell>
          <cell r="E8" t="str">
            <v>Ед. изм.</v>
          </cell>
          <cell r="F8" t="str">
            <v>Количество</v>
          </cell>
          <cell r="K8" t="str">
            <v>Вес (нетто), кг</v>
          </cell>
        </row>
        <row r="9">
          <cell r="F9" t="str">
            <v>Начальный остаток</v>
          </cell>
          <cell r="H9" t="str">
            <v>Приход</v>
          </cell>
          <cell r="I9" t="str">
            <v>Расход</v>
          </cell>
          <cell r="J9" t="str">
            <v>Конечный остаток</v>
          </cell>
          <cell r="K9" t="str">
            <v>Начальный остаток</v>
          </cell>
          <cell r="L9" t="str">
            <v>Приход</v>
          </cell>
          <cell r="M9" t="str">
            <v>Расход</v>
          </cell>
          <cell r="N9" t="str">
            <v>Конечный остаток</v>
          </cell>
        </row>
        <row r="10">
          <cell r="A10" t="str">
            <v>3215 ВЕТЧ.МЯСНАЯ Папа может п/о 0.4кг 8шт.    ОСТАНКИНО</v>
          </cell>
          <cell r="E10" t="str">
            <v>шт</v>
          </cell>
          <cell r="F10">
            <v>11</v>
          </cell>
          <cell r="I10">
            <v>11</v>
          </cell>
          <cell r="K10">
            <v>4.4000000000000004</v>
          </cell>
          <cell r="M10">
            <v>4.4000000000000004</v>
          </cell>
        </row>
        <row r="11">
          <cell r="A11" t="str">
            <v>3287 САЛЯМИ ИТАЛЬЯНСКАЯ с/к в/у ОСТАНКИНО</v>
          </cell>
          <cell r="E11" t="str">
            <v>кг</v>
          </cell>
          <cell r="F11">
            <v>0.61499999999999999</v>
          </cell>
          <cell r="H11">
            <v>6.4610000000000003</v>
          </cell>
          <cell r="I11">
            <v>7.0759999999999996</v>
          </cell>
          <cell r="K11">
            <v>0.61499999999999999</v>
          </cell>
          <cell r="L11">
            <v>6.4610000000000003</v>
          </cell>
          <cell r="M11">
            <v>7.0759999999999996</v>
          </cell>
        </row>
        <row r="12">
          <cell r="A12" t="str">
            <v>4063 МЯСНАЯ Папа может вар п/о_Л   ОСТАНКИНО</v>
          </cell>
          <cell r="E12" t="str">
            <v>кг</v>
          </cell>
          <cell r="F12">
            <v>3.5920000000000001</v>
          </cell>
          <cell r="H12">
            <v>226.089</v>
          </cell>
          <cell r="I12">
            <v>228.28200000000001</v>
          </cell>
          <cell r="J12">
            <v>1.399</v>
          </cell>
          <cell r="K12">
            <v>3.5920000000000001</v>
          </cell>
          <cell r="L12">
            <v>226.089</v>
          </cell>
          <cell r="M12">
            <v>228.28200000000001</v>
          </cell>
          <cell r="N12">
            <v>1.399</v>
          </cell>
        </row>
        <row r="13">
          <cell r="A13" t="str">
            <v>4574 Мясная со шпиком Папа может вар п/о ОСТАНКИНО</v>
          </cell>
          <cell r="E13" t="str">
            <v>кг</v>
          </cell>
          <cell r="H13">
            <v>341.33800000000002</v>
          </cell>
          <cell r="I13">
            <v>201.072</v>
          </cell>
          <cell r="J13">
            <v>140.26599999999999</v>
          </cell>
          <cell r="L13">
            <v>341.33800000000002</v>
          </cell>
          <cell r="M13">
            <v>201.072</v>
          </cell>
          <cell r="N13">
            <v>140.26599999999999</v>
          </cell>
        </row>
        <row r="14">
          <cell r="A14" t="str">
            <v>4813 ФИЛЕЙНАЯ Папа может вар п/о_Л   ОСТАНКИНО</v>
          </cell>
          <cell r="E14" t="str">
            <v>кг</v>
          </cell>
          <cell r="F14">
            <v>-1.38</v>
          </cell>
          <cell r="H14">
            <v>401.78500000000003</v>
          </cell>
          <cell r="I14">
            <v>362.61700000000002</v>
          </cell>
          <cell r="J14">
            <v>37.787999999999997</v>
          </cell>
          <cell r="K14">
            <v>-1.38</v>
          </cell>
          <cell r="L14">
            <v>401.78500000000003</v>
          </cell>
          <cell r="M14">
            <v>362.61700000000002</v>
          </cell>
          <cell r="N14">
            <v>37.787999999999997</v>
          </cell>
        </row>
        <row r="15">
          <cell r="A15" t="str">
            <v>4993 САЛЯМИ ИТАЛЬЯНСКАЯ с/к в/у 1/250*8_120c ОСТАНКИНО</v>
          </cell>
          <cell r="E15" t="str">
            <v>шт</v>
          </cell>
          <cell r="H15">
            <v>58</v>
          </cell>
          <cell r="I15">
            <v>58</v>
          </cell>
          <cell r="L15">
            <v>14.5</v>
          </cell>
          <cell r="M15">
            <v>14.5</v>
          </cell>
        </row>
        <row r="16">
          <cell r="A16" t="str">
            <v>5452 ВЕТЧ.МЯСНАЯ Папа может п/о    ОСТАНКИНО</v>
          </cell>
          <cell r="E16" t="str">
            <v>кг</v>
          </cell>
          <cell r="F16">
            <v>92.777000000000001</v>
          </cell>
          <cell r="H16">
            <v>28.792999999999999</v>
          </cell>
          <cell r="I16">
            <v>76.509</v>
          </cell>
          <cell r="J16">
            <v>45.061</v>
          </cell>
          <cell r="K16">
            <v>92.777000000000001</v>
          </cell>
          <cell r="L16">
            <v>28.792999999999999</v>
          </cell>
          <cell r="M16">
            <v>76.509</v>
          </cell>
          <cell r="N16">
            <v>45.061</v>
          </cell>
        </row>
        <row r="17">
          <cell r="A17" t="str">
            <v>5483 ЭКСТРА Папа может с/к в/у 1/250 8шт.   ОСТАНКИНО</v>
          </cell>
          <cell r="E17" t="str">
            <v>шт</v>
          </cell>
          <cell r="H17">
            <v>24</v>
          </cell>
          <cell r="I17">
            <v>24</v>
          </cell>
          <cell r="L17">
            <v>6</v>
          </cell>
          <cell r="M17">
            <v>6</v>
          </cell>
        </row>
        <row r="18">
          <cell r="A18" t="str">
            <v>5495 ВЕТЧ.С ИНДЕЙКОЙ Папа может п/о 400*6  Останкино</v>
          </cell>
          <cell r="E18" t="str">
            <v>шт</v>
          </cell>
          <cell r="F18">
            <v>1</v>
          </cell>
          <cell r="H18">
            <v>36</v>
          </cell>
          <cell r="I18">
            <v>37</v>
          </cell>
          <cell r="K18">
            <v>0.4</v>
          </cell>
          <cell r="L18">
            <v>14.4</v>
          </cell>
          <cell r="M18">
            <v>14.8</v>
          </cell>
        </row>
        <row r="19">
          <cell r="A19" t="str">
            <v>5544 Сервелат Финский в/к в/у_45с НОВАЯ ОСТАНКИНО</v>
          </cell>
          <cell r="E19" t="str">
            <v>кг</v>
          </cell>
          <cell r="F19">
            <v>110.83</v>
          </cell>
          <cell r="H19">
            <v>193.82900000000001</v>
          </cell>
          <cell r="I19">
            <v>230.125</v>
          </cell>
          <cell r="J19">
            <v>74.534000000000006</v>
          </cell>
          <cell r="K19">
            <v>110.83</v>
          </cell>
          <cell r="L19">
            <v>193.82900000000001</v>
          </cell>
          <cell r="M19">
            <v>230.125</v>
          </cell>
          <cell r="N19">
            <v>74.534000000000006</v>
          </cell>
        </row>
        <row r="20">
          <cell r="A20" t="str">
            <v>5682 САЛЯМИ МЕЛКОЗЕРНЕНАЯ с/к в/у 1/120_60с   ОСТАНКИНО</v>
          </cell>
          <cell r="E20" t="str">
            <v>шт</v>
          </cell>
          <cell r="F20">
            <v>49</v>
          </cell>
          <cell r="H20">
            <v>3</v>
          </cell>
          <cell r="I20">
            <v>52</v>
          </cell>
          <cell r="K20">
            <v>5.88</v>
          </cell>
          <cell r="L20">
            <v>0.36</v>
          </cell>
          <cell r="M20">
            <v>6.24</v>
          </cell>
        </row>
        <row r="21">
          <cell r="A21" t="str">
            <v>5706 АРОМАТНАЯ Папа может с/к в/у 1/250 8шт.  ОСТАНКИНО</v>
          </cell>
          <cell r="E21" t="str">
            <v>шт</v>
          </cell>
          <cell r="H21">
            <v>8</v>
          </cell>
          <cell r="I21">
            <v>8</v>
          </cell>
          <cell r="L21">
            <v>2</v>
          </cell>
          <cell r="M21">
            <v>2</v>
          </cell>
        </row>
        <row r="22">
          <cell r="A22" t="str">
            <v>5819 Сосиски Папа может 400г Мясные  ОСТАНКИНО</v>
          </cell>
          <cell r="E22" t="str">
            <v>шт</v>
          </cell>
          <cell r="F22">
            <v>-1</v>
          </cell>
          <cell r="H22">
            <v>22</v>
          </cell>
          <cell r="I22">
            <v>21</v>
          </cell>
          <cell r="K22">
            <v>-0.4</v>
          </cell>
          <cell r="L22">
            <v>8.8000000000000007</v>
          </cell>
          <cell r="M22">
            <v>8.4</v>
          </cell>
        </row>
        <row r="23">
          <cell r="A23" t="str">
            <v>5851 ЭКСТРА Папа может вар п/о   ОСТАНКИНО</v>
          </cell>
          <cell r="E23" t="str">
            <v>кг</v>
          </cell>
          <cell r="F23">
            <v>10.766999999999999</v>
          </cell>
          <cell r="H23">
            <v>359.45499999999998</v>
          </cell>
          <cell r="I23">
            <v>368.88600000000002</v>
          </cell>
          <cell r="J23">
            <v>1.3360000000000001</v>
          </cell>
          <cell r="K23">
            <v>10.766999999999999</v>
          </cell>
          <cell r="L23">
            <v>359.45499999999998</v>
          </cell>
          <cell r="M23">
            <v>368.88600000000002</v>
          </cell>
          <cell r="N23">
            <v>1.3360000000000001</v>
          </cell>
        </row>
        <row r="24">
          <cell r="A24" t="str">
            <v>5931 ОХОТНИЧЬЯ Папа может с/к в/у 1/220 8шт.   ОСТАНКИНО</v>
          </cell>
          <cell r="E24" t="str">
            <v>шт</v>
          </cell>
          <cell r="H24">
            <v>2</v>
          </cell>
          <cell r="I24">
            <v>2</v>
          </cell>
          <cell r="L24">
            <v>0.44</v>
          </cell>
          <cell r="M24">
            <v>0.44</v>
          </cell>
        </row>
        <row r="25">
          <cell r="A25" t="str">
            <v>5992 ВРЕМЯ ОКРОШКИ Папа может вар п/о 0.4кг   ОСТАНКИНО</v>
          </cell>
          <cell r="E25" t="str">
            <v>шт</v>
          </cell>
          <cell r="H25">
            <v>16</v>
          </cell>
          <cell r="I25">
            <v>16</v>
          </cell>
          <cell r="L25">
            <v>6.4</v>
          </cell>
          <cell r="M25">
            <v>6.4</v>
          </cell>
        </row>
        <row r="26">
          <cell r="A26" t="str">
            <v>6221 НЕОПОЛИТАНСКИЙ ДУЭТ с/к с/н мгс 1/90  Останкино</v>
          </cell>
          <cell r="E26" t="str">
            <v>шт</v>
          </cell>
          <cell r="H26">
            <v>10</v>
          </cell>
          <cell r="I26">
            <v>10</v>
          </cell>
          <cell r="L26">
            <v>0.9</v>
          </cell>
          <cell r="M26">
            <v>0.9</v>
          </cell>
        </row>
        <row r="27">
          <cell r="A27" t="str">
            <v>6279 КОРЕЙКА ПО-ОСТ.к/в в/с с/н в/у 1/150_45с  Останкино</v>
          </cell>
          <cell r="E27" t="str">
            <v>шт</v>
          </cell>
          <cell r="F27">
            <v>8</v>
          </cell>
          <cell r="H27">
            <v>40</v>
          </cell>
          <cell r="I27">
            <v>48</v>
          </cell>
          <cell r="K27">
            <v>1.2</v>
          </cell>
          <cell r="L27">
            <v>6</v>
          </cell>
          <cell r="M27">
            <v>7.2</v>
          </cell>
        </row>
        <row r="28">
          <cell r="A28" t="str">
            <v>6303 Мясные Папа может сос п/о мгс 1,5*3  Останкино</v>
          </cell>
          <cell r="E28" t="str">
            <v>кг</v>
          </cell>
          <cell r="F28">
            <v>4.7</v>
          </cell>
          <cell r="H28">
            <v>357.24400000000003</v>
          </cell>
          <cell r="I28">
            <v>182.90100000000001</v>
          </cell>
          <cell r="J28">
            <v>179.04300000000001</v>
          </cell>
          <cell r="K28">
            <v>4.7</v>
          </cell>
          <cell r="L28">
            <v>357.24400000000003</v>
          </cell>
          <cell r="M28">
            <v>182.90100000000001</v>
          </cell>
          <cell r="N28">
            <v>179.04300000000001</v>
          </cell>
        </row>
        <row r="29">
          <cell r="A29" t="str">
            <v>6324 ДОКТОРСКАЯ ГОСТ вар п/о 0,4кг 8шт  Останкино</v>
          </cell>
          <cell r="E29" t="str">
            <v>шт</v>
          </cell>
          <cell r="F29">
            <v>1</v>
          </cell>
          <cell r="H29">
            <v>72</v>
          </cell>
          <cell r="I29">
            <v>37</v>
          </cell>
          <cell r="J29">
            <v>36</v>
          </cell>
          <cell r="K29">
            <v>0.4</v>
          </cell>
          <cell r="L29">
            <v>28.8</v>
          </cell>
          <cell r="M29">
            <v>14.8</v>
          </cell>
          <cell r="N29">
            <v>14.4</v>
          </cell>
        </row>
        <row r="30">
          <cell r="A30" t="str">
            <v>6325 ДОКТОРСКАЯ ПРЕМИУМ вар п/о 0.4кг 8шт.  ОСТАНКИНО</v>
          </cell>
          <cell r="E30" t="str">
            <v>шт</v>
          </cell>
          <cell r="H30">
            <v>24</v>
          </cell>
          <cell r="I30">
            <v>24</v>
          </cell>
          <cell r="L30">
            <v>9.6</v>
          </cell>
          <cell r="M30">
            <v>9.6</v>
          </cell>
        </row>
        <row r="31">
          <cell r="A31" t="str">
            <v>6333 МЯСНАЯ Папа может вар п/о 0.4кг 8шт.  ОСТАНКИНО</v>
          </cell>
          <cell r="E31" t="str">
            <v>шт</v>
          </cell>
          <cell r="F31">
            <v>11</v>
          </cell>
          <cell r="H31">
            <v>160</v>
          </cell>
          <cell r="I31">
            <v>171</v>
          </cell>
          <cell r="K31">
            <v>4.4000000000000004</v>
          </cell>
          <cell r="L31">
            <v>64</v>
          </cell>
          <cell r="M31">
            <v>68.400000000000006</v>
          </cell>
        </row>
        <row r="32">
          <cell r="A32" t="str">
            <v>6353 ЭКСТРА Папа может вар п/о 0.4кг 8шт.  ОСТАНКИНО</v>
          </cell>
          <cell r="E32" t="str">
            <v>шт</v>
          </cell>
          <cell r="F32">
            <v>7</v>
          </cell>
          <cell r="I32">
            <v>7</v>
          </cell>
          <cell r="K32">
            <v>2.8</v>
          </cell>
          <cell r="M32">
            <v>2.8</v>
          </cell>
        </row>
        <row r="33">
          <cell r="A33" t="str">
            <v>6392 ФИЛЕЙНАЯ Папа может вар п/о 0,4кг  ОСТАНКИНО</v>
          </cell>
          <cell r="E33" t="str">
            <v>шт</v>
          </cell>
          <cell r="F33">
            <v>6</v>
          </cell>
          <cell r="H33">
            <v>112</v>
          </cell>
          <cell r="I33">
            <v>118</v>
          </cell>
          <cell r="K33">
            <v>2.4</v>
          </cell>
          <cell r="L33">
            <v>44.8</v>
          </cell>
          <cell r="M33">
            <v>47.2</v>
          </cell>
        </row>
        <row r="34">
          <cell r="A34" t="str">
            <v>6448 Свинина Останкино 100г Мадера с/к в/у нарезка  ОСТАНКИНО</v>
          </cell>
          <cell r="E34" t="str">
            <v>шт</v>
          </cell>
          <cell r="H34">
            <v>40</v>
          </cell>
          <cell r="I34">
            <v>40</v>
          </cell>
          <cell r="L34">
            <v>4</v>
          </cell>
          <cell r="M34">
            <v>4</v>
          </cell>
        </row>
        <row r="35">
          <cell r="A35" t="str">
            <v>6453 ЭКСТРА Папа может с/к с/н в/у 1/100 14шт.   ОСТАНКИНО</v>
          </cell>
          <cell r="E35" t="str">
            <v>шт</v>
          </cell>
          <cell r="H35">
            <v>196</v>
          </cell>
          <cell r="I35">
            <v>107</v>
          </cell>
          <cell r="J35">
            <v>89</v>
          </cell>
          <cell r="L35">
            <v>19.600000000000001</v>
          </cell>
          <cell r="M35">
            <v>10.7</v>
          </cell>
          <cell r="N35">
            <v>8.9</v>
          </cell>
        </row>
        <row r="36">
          <cell r="A36" t="str">
            <v>6454 АРОМАТНАЯ с/к с/н в/у 1/100 10шт.  ОСТАНКИНО</v>
          </cell>
          <cell r="E36" t="str">
            <v>шт</v>
          </cell>
          <cell r="F36">
            <v>80</v>
          </cell>
          <cell r="H36">
            <v>20</v>
          </cell>
          <cell r="I36">
            <v>100</v>
          </cell>
          <cell r="K36">
            <v>8</v>
          </cell>
          <cell r="L36">
            <v>2</v>
          </cell>
          <cell r="M36">
            <v>10</v>
          </cell>
        </row>
        <row r="37">
          <cell r="A37" t="str">
            <v>6459 СЕРВЕЛАТ ШВЕЙЦАРСК. в/к с/н в/у 1/100*10  Останкино</v>
          </cell>
          <cell r="E37" t="str">
            <v>шт</v>
          </cell>
          <cell r="F37">
            <v>53</v>
          </cell>
          <cell r="H37">
            <v>10</v>
          </cell>
          <cell r="I37">
            <v>63</v>
          </cell>
          <cell r="K37">
            <v>5.3</v>
          </cell>
          <cell r="L37">
            <v>1</v>
          </cell>
          <cell r="M37">
            <v>6.3</v>
          </cell>
        </row>
        <row r="38">
          <cell r="A38" t="str">
            <v>6475 Сосиски Папа может 400г С сыром  ОСТАНКИНО</v>
          </cell>
          <cell r="E38" t="str">
            <v>шт</v>
          </cell>
          <cell r="F38">
            <v>1</v>
          </cell>
          <cell r="H38">
            <v>78</v>
          </cell>
          <cell r="I38">
            <v>78</v>
          </cell>
          <cell r="J38">
            <v>1</v>
          </cell>
          <cell r="K38">
            <v>0.4</v>
          </cell>
          <cell r="L38">
            <v>31.2</v>
          </cell>
          <cell r="M38">
            <v>31.2</v>
          </cell>
          <cell r="N38">
            <v>0.4</v>
          </cell>
        </row>
        <row r="39">
          <cell r="A39" t="str">
            <v>6527 ШПИКАЧКИ СОЧНЫЕ ПМ сар б/о мгс 1*3 45с ОСТАНКИНО</v>
          </cell>
          <cell r="E39" t="str">
            <v>кг</v>
          </cell>
          <cell r="F39">
            <v>14.608000000000001</v>
          </cell>
          <cell r="H39">
            <v>120.49299999999999</v>
          </cell>
          <cell r="I39">
            <v>104.87</v>
          </cell>
          <cell r="J39">
            <v>30.231000000000002</v>
          </cell>
          <cell r="K39">
            <v>14.608000000000001</v>
          </cell>
          <cell r="L39">
            <v>120.49299999999999</v>
          </cell>
          <cell r="M39">
            <v>104.87</v>
          </cell>
          <cell r="N39">
            <v>30.231000000000002</v>
          </cell>
        </row>
        <row r="40">
          <cell r="A40" t="str">
            <v>6550 МЯСНЫЕ Папа может сар б/о мгс 1*3 О 45с  Останкино</v>
          </cell>
          <cell r="E40" t="str">
            <v>кг</v>
          </cell>
          <cell r="F40">
            <v>70.27</v>
          </cell>
          <cell r="H40">
            <v>115.72</v>
          </cell>
          <cell r="I40">
            <v>112.71899999999999</v>
          </cell>
          <cell r="J40">
            <v>73.271000000000001</v>
          </cell>
          <cell r="K40">
            <v>70.27</v>
          </cell>
          <cell r="L40">
            <v>115.72</v>
          </cell>
          <cell r="M40">
            <v>112.71899999999999</v>
          </cell>
          <cell r="N40">
            <v>73.271000000000001</v>
          </cell>
        </row>
        <row r="41">
          <cell r="A41" t="str">
            <v>6602 БАВАРСКИЕ ПМ сос ц/о мгс 0,35кг 8шт  Останкино</v>
          </cell>
          <cell r="E41" t="str">
            <v>шт</v>
          </cell>
          <cell r="F41">
            <v>11</v>
          </cell>
          <cell r="H41">
            <v>9</v>
          </cell>
          <cell r="I41">
            <v>20</v>
          </cell>
          <cell r="K41">
            <v>3.85</v>
          </cell>
          <cell r="L41">
            <v>3.15</v>
          </cell>
          <cell r="M41">
            <v>7</v>
          </cell>
        </row>
        <row r="42">
          <cell r="A42" t="str">
            <v>6608 С ГОВЯДИНОЙ ОРИГИН. сар б/о мгс 1*3_45с  ОСТАНКИНО</v>
          </cell>
          <cell r="E42" t="str">
            <v>кг</v>
          </cell>
          <cell r="F42">
            <v>46.219000000000001</v>
          </cell>
          <cell r="H42">
            <v>181.39500000000001</v>
          </cell>
          <cell r="I42">
            <v>164.977</v>
          </cell>
          <cell r="J42">
            <v>62.637</v>
          </cell>
          <cell r="K42">
            <v>46.219000000000001</v>
          </cell>
          <cell r="L42">
            <v>181.39500000000001</v>
          </cell>
          <cell r="M42">
            <v>164.977</v>
          </cell>
          <cell r="N42">
            <v>62.637</v>
          </cell>
        </row>
        <row r="43">
          <cell r="A43" t="str">
            <v>6609 С ГОВЯДИНОЙ ПМ сар б/о мгс 0,4 кг_45с</v>
          </cell>
          <cell r="E43" t="str">
            <v>шт</v>
          </cell>
          <cell r="F43">
            <v>11</v>
          </cell>
          <cell r="H43">
            <v>6</v>
          </cell>
          <cell r="I43">
            <v>6</v>
          </cell>
          <cell r="J43">
            <v>11</v>
          </cell>
          <cell r="K43">
            <v>4.4000000000000004</v>
          </cell>
          <cell r="L43">
            <v>2.4</v>
          </cell>
          <cell r="M43">
            <v>2.4</v>
          </cell>
          <cell r="N43">
            <v>4.4000000000000004</v>
          </cell>
        </row>
        <row r="44">
          <cell r="A44" t="str">
            <v>6616 МОЛОЧНЫЕ КЛАССИЧЕСКИЕ сос п/о в/у 0,3 кг  Останкино</v>
          </cell>
          <cell r="E44" t="str">
            <v>шт</v>
          </cell>
          <cell r="F44">
            <v>105.938</v>
          </cell>
          <cell r="H44">
            <v>5</v>
          </cell>
          <cell r="I44">
            <v>109.938</v>
          </cell>
          <cell r="J44">
            <v>1</v>
          </cell>
          <cell r="K44">
            <v>31.780999999999999</v>
          </cell>
          <cell r="L44">
            <v>1.5</v>
          </cell>
          <cell r="M44">
            <v>32.981000000000002</v>
          </cell>
          <cell r="N44">
            <v>0.3</v>
          </cell>
        </row>
        <row r="45">
          <cell r="A45" t="str">
            <v>6661 СОЧНЫЙ ГРИЛЬ ПМ сос п/о мгс 1,5*4_Маяк Останкино</v>
          </cell>
          <cell r="E45" t="str">
            <v>кг</v>
          </cell>
          <cell r="F45">
            <v>97.567999999999998</v>
          </cell>
          <cell r="H45">
            <v>115.191</v>
          </cell>
          <cell r="I45">
            <v>169.839</v>
          </cell>
          <cell r="J45">
            <v>42.92</v>
          </cell>
          <cell r="K45">
            <v>97.567999999999998</v>
          </cell>
          <cell r="L45">
            <v>115.191</v>
          </cell>
          <cell r="M45">
            <v>169.839</v>
          </cell>
          <cell r="N45">
            <v>42.92</v>
          </cell>
        </row>
        <row r="46">
          <cell r="A46" t="str">
            <v>6697 СЕРВЕЛАТ ФИНСКИЙ ПМ в/к в/у 0,35кг 8шт  ОСТАНКИНО</v>
          </cell>
          <cell r="E46" t="str">
            <v>шт</v>
          </cell>
          <cell r="F46">
            <v>2</v>
          </cell>
          <cell r="H46">
            <v>278</v>
          </cell>
          <cell r="I46">
            <v>243</v>
          </cell>
          <cell r="J46">
            <v>37</v>
          </cell>
          <cell r="K46">
            <v>0.7</v>
          </cell>
          <cell r="L46">
            <v>97.3</v>
          </cell>
          <cell r="M46">
            <v>85.05</v>
          </cell>
          <cell r="N46">
            <v>12.95</v>
          </cell>
        </row>
        <row r="47">
          <cell r="A47" t="str">
            <v>6713 СОЧНЫЙ ГРИЛЬ ПМ сос п/о мгс 0,41кг 8 шт.  ОСТАНКИНО</v>
          </cell>
          <cell r="E47" t="str">
            <v>шт</v>
          </cell>
          <cell r="F47">
            <v>216</v>
          </cell>
          <cell r="H47">
            <v>44</v>
          </cell>
          <cell r="I47">
            <v>256</v>
          </cell>
          <cell r="J47">
            <v>4</v>
          </cell>
          <cell r="K47">
            <v>88.56</v>
          </cell>
          <cell r="L47">
            <v>18.04</v>
          </cell>
          <cell r="M47">
            <v>104.96</v>
          </cell>
          <cell r="N47">
            <v>1.64</v>
          </cell>
        </row>
        <row r="48">
          <cell r="A48" t="str">
            <v>6724 МОЛОЧНЫЕ ПМ сос п/о мгс 0,41кг 10шт  Останкино</v>
          </cell>
          <cell r="E48" t="str">
            <v>шт</v>
          </cell>
          <cell r="H48">
            <v>44</v>
          </cell>
          <cell r="I48">
            <v>41</v>
          </cell>
          <cell r="J48">
            <v>3</v>
          </cell>
          <cell r="L48">
            <v>18.04</v>
          </cell>
          <cell r="M48">
            <v>16.809999999999999</v>
          </cell>
          <cell r="N48">
            <v>1.23</v>
          </cell>
        </row>
        <row r="49">
          <cell r="A49" t="str">
            <v>6765 РУБЛЕНЫЕ сос ц/о мгс 0,36кг 6шт  Останкино</v>
          </cell>
          <cell r="E49" t="str">
            <v>шт</v>
          </cell>
          <cell r="H49">
            <v>36</v>
          </cell>
          <cell r="I49">
            <v>28</v>
          </cell>
          <cell r="J49">
            <v>8</v>
          </cell>
          <cell r="L49">
            <v>12.96</v>
          </cell>
          <cell r="M49">
            <v>10.08</v>
          </cell>
          <cell r="N49">
            <v>2.88</v>
          </cell>
        </row>
        <row r="50">
          <cell r="A50" t="str">
            <v>6768 С СЫРОМ сос ц/о мгс 0,41кг 6шт  Останкино</v>
          </cell>
          <cell r="E50" t="str">
            <v>шт</v>
          </cell>
          <cell r="F50">
            <v>7</v>
          </cell>
          <cell r="H50">
            <v>1</v>
          </cell>
          <cell r="I50">
            <v>8</v>
          </cell>
          <cell r="K50">
            <v>2.87</v>
          </cell>
          <cell r="L50">
            <v>0.41</v>
          </cell>
          <cell r="M50">
            <v>3.28</v>
          </cell>
        </row>
        <row r="51">
          <cell r="A51" t="str">
            <v>6770 ИСПАНСКИЕ сос ц/о мгс 0,41кг 6шт  Останкино</v>
          </cell>
          <cell r="E51" t="str">
            <v>шт</v>
          </cell>
          <cell r="F51">
            <v>4</v>
          </cell>
          <cell r="H51">
            <v>12</v>
          </cell>
          <cell r="I51">
            <v>16</v>
          </cell>
          <cell r="K51">
            <v>1.64</v>
          </cell>
          <cell r="L51">
            <v>4.92</v>
          </cell>
          <cell r="M51">
            <v>6.56</v>
          </cell>
        </row>
        <row r="52">
          <cell r="A52" t="str">
            <v>6787 СЕРВЕЛАТ КРЕМЛЕВСКИЙ в/к в/у 0,33кг 8шт  Останкино</v>
          </cell>
          <cell r="E52" t="str">
            <v>шт</v>
          </cell>
          <cell r="F52">
            <v>7</v>
          </cell>
          <cell r="I52">
            <v>7</v>
          </cell>
          <cell r="K52">
            <v>2.31</v>
          </cell>
          <cell r="M52">
            <v>2.31</v>
          </cell>
        </row>
        <row r="53">
          <cell r="A53" t="str">
            <v>6791 СЕРВЕЛАТ ПРЕМИУМ в/к в/у 0,33кг 8шт  Останкино</v>
          </cell>
          <cell r="E53" t="str">
            <v>шт</v>
          </cell>
          <cell r="F53">
            <v>8</v>
          </cell>
          <cell r="H53">
            <v>6</v>
          </cell>
          <cell r="I53">
            <v>14</v>
          </cell>
          <cell r="K53">
            <v>2.64</v>
          </cell>
          <cell r="L53">
            <v>1.98</v>
          </cell>
          <cell r="M53">
            <v>4.62</v>
          </cell>
        </row>
        <row r="54">
          <cell r="A54" t="str">
            <v>6793 БАЛЫКОВАЯ в/к в/у 0,33кг 8шт  Останкино</v>
          </cell>
          <cell r="E54" t="str">
            <v>шт</v>
          </cell>
          <cell r="H54">
            <v>56</v>
          </cell>
          <cell r="I54">
            <v>31</v>
          </cell>
          <cell r="J54">
            <v>25</v>
          </cell>
          <cell r="L54">
            <v>18.48</v>
          </cell>
          <cell r="M54">
            <v>10.23</v>
          </cell>
          <cell r="N54">
            <v>8.25</v>
          </cell>
        </row>
        <row r="55">
          <cell r="A55" t="str">
            <v>6807 СЕРВЕЛАТ ЕВРОПЕЙСКИЙ в/к в/у 0,33кг 8шт  Останкино</v>
          </cell>
          <cell r="E55" t="str">
            <v>шт</v>
          </cell>
          <cell r="F55">
            <v>4</v>
          </cell>
          <cell r="H55">
            <v>45</v>
          </cell>
          <cell r="I55">
            <v>46</v>
          </cell>
          <cell r="J55">
            <v>3</v>
          </cell>
          <cell r="K55">
            <v>1.32</v>
          </cell>
          <cell r="L55">
            <v>14.85</v>
          </cell>
          <cell r="M55">
            <v>15.18</v>
          </cell>
          <cell r="N55">
            <v>0.99</v>
          </cell>
        </row>
        <row r="56">
          <cell r="A56" t="str">
            <v>6822 ИЗ ОТБОРНОГО МЯСА ПМ сос п/о мгс 0,36кг  Останкино</v>
          </cell>
          <cell r="E56" t="str">
            <v>шт</v>
          </cell>
          <cell r="F56">
            <v>16</v>
          </cell>
          <cell r="I56">
            <v>16</v>
          </cell>
          <cell r="K56">
            <v>5.76</v>
          </cell>
          <cell r="M56">
            <v>5.76</v>
          </cell>
        </row>
        <row r="57">
          <cell r="A57" t="str">
            <v>6829  МОЛОЧНЫЕ КЛАССИЧЕСКИЕ сос п/о мгс 2*4 С  Останккино</v>
          </cell>
          <cell r="E57" t="str">
            <v>кг</v>
          </cell>
          <cell r="F57">
            <v>-4.01</v>
          </cell>
          <cell r="H57">
            <v>438.87099999999998</v>
          </cell>
          <cell r="I57">
            <v>292.53399999999999</v>
          </cell>
          <cell r="J57">
            <v>142.327</v>
          </cell>
          <cell r="K57">
            <v>-4.01</v>
          </cell>
          <cell r="L57">
            <v>438.87099999999998</v>
          </cell>
          <cell r="M57">
            <v>292.53399999999999</v>
          </cell>
          <cell r="N57">
            <v>142.327</v>
          </cell>
        </row>
        <row r="58">
          <cell r="A58" t="str">
            <v>6837 ФИЛЕЙНЫЕ Папа Может сос ц/о мгс 0,4кг  Останкино</v>
          </cell>
          <cell r="E58" t="str">
            <v>шт</v>
          </cell>
          <cell r="F58">
            <v>4</v>
          </cell>
          <cell r="H58">
            <v>30</v>
          </cell>
          <cell r="I58">
            <v>34</v>
          </cell>
          <cell r="K58">
            <v>1.6</v>
          </cell>
          <cell r="L58">
            <v>12</v>
          </cell>
          <cell r="M58">
            <v>13.6</v>
          </cell>
        </row>
        <row r="59">
          <cell r="A59" t="str">
            <v>6866 ВЕТЧ.НЕЖНАЯ Коровино п/о_Маяк  Останкино</v>
          </cell>
          <cell r="E59" t="str">
            <v>кг</v>
          </cell>
          <cell r="F59">
            <v>-0.01</v>
          </cell>
          <cell r="H59">
            <v>19.95</v>
          </cell>
          <cell r="I59">
            <v>13.785</v>
          </cell>
          <cell r="J59">
            <v>6.1550000000000002</v>
          </cell>
          <cell r="K59">
            <v>-0.01</v>
          </cell>
          <cell r="L59">
            <v>19.95</v>
          </cell>
          <cell r="M59">
            <v>13.785</v>
          </cell>
          <cell r="N59">
            <v>6.1550000000000002</v>
          </cell>
        </row>
        <row r="60">
          <cell r="A60" t="str">
            <v>7001 КЛАССИЧЕСКИЕ Папа может сар б/о мгс 1*3  Останкино</v>
          </cell>
          <cell r="E60" t="str">
            <v>кг</v>
          </cell>
          <cell r="F60">
            <v>37.935000000000002</v>
          </cell>
          <cell r="H60">
            <v>1.0609999999999999</v>
          </cell>
          <cell r="I60">
            <v>37.978999999999999</v>
          </cell>
          <cell r="J60">
            <v>1.0169999999999999</v>
          </cell>
          <cell r="K60">
            <v>37.935000000000002</v>
          </cell>
          <cell r="L60">
            <v>1.0609999999999999</v>
          </cell>
          <cell r="M60">
            <v>37.978999999999999</v>
          </cell>
          <cell r="N60">
            <v>1.0169999999999999</v>
          </cell>
        </row>
        <row r="61">
          <cell r="A61" t="str">
            <v>7066 СОЧНЫЕ ПМ сос п/о мгс 0,41кг 10шт 50с  Останкино</v>
          </cell>
          <cell r="E61" t="str">
            <v>шт</v>
          </cell>
          <cell r="F61">
            <v>12</v>
          </cell>
          <cell r="H61">
            <v>70</v>
          </cell>
          <cell r="I61">
            <v>82</v>
          </cell>
          <cell r="K61">
            <v>4.92</v>
          </cell>
          <cell r="L61">
            <v>28.7</v>
          </cell>
          <cell r="M61">
            <v>33.619999999999997</v>
          </cell>
        </row>
        <row r="62">
          <cell r="A62" t="str">
            <v>7070 СОЧНЫЕ ПМ сос п/о 1,5*4_А_50с  Останкино</v>
          </cell>
          <cell r="E62" t="str">
            <v>кг</v>
          </cell>
          <cell r="F62">
            <v>37.545999999999999</v>
          </cell>
          <cell r="H62">
            <v>78.724000000000004</v>
          </cell>
          <cell r="I62">
            <v>116.27</v>
          </cell>
          <cell r="K62">
            <v>37.545999999999999</v>
          </cell>
          <cell r="L62">
            <v>78.724000000000004</v>
          </cell>
          <cell r="M62">
            <v>116.27</v>
          </cell>
        </row>
        <row r="63">
          <cell r="A63" t="str">
            <v>7073 МОЛОЧ.ПРЕМИУМ ПМ сос п/о в/у 1/350_50с  Останкино</v>
          </cell>
          <cell r="E63" t="str">
            <v>шт</v>
          </cell>
          <cell r="F63">
            <v>12</v>
          </cell>
          <cell r="H63">
            <v>64</v>
          </cell>
          <cell r="I63">
            <v>75</v>
          </cell>
          <cell r="J63">
            <v>1</v>
          </cell>
          <cell r="K63">
            <v>4.2</v>
          </cell>
          <cell r="L63">
            <v>22.4</v>
          </cell>
          <cell r="M63">
            <v>26.25</v>
          </cell>
          <cell r="N63">
            <v>0.35</v>
          </cell>
        </row>
        <row r="64">
          <cell r="A64" t="str">
            <v>7075 МОЛОЧ.ПРЕМИУМ ПМ сос п/о мгс 1,5*4_О_50с  Останкино</v>
          </cell>
          <cell r="E64" t="str">
            <v>кг</v>
          </cell>
          <cell r="F64">
            <v>79.661000000000001</v>
          </cell>
          <cell r="I64">
            <v>42.204999999999998</v>
          </cell>
          <cell r="J64">
            <v>37.456000000000003</v>
          </cell>
          <cell r="K64">
            <v>79.661000000000001</v>
          </cell>
          <cell r="M64">
            <v>42.204999999999998</v>
          </cell>
          <cell r="N64">
            <v>37.456000000000003</v>
          </cell>
        </row>
        <row r="65">
          <cell r="A65" t="str">
            <v>7077 МЯСНЫЕ С ГОВЯД. ПМ сос п/о мгс 0,4кг_50с  Останкино</v>
          </cell>
          <cell r="E65" t="str">
            <v>шт</v>
          </cell>
          <cell r="F65">
            <v>83</v>
          </cell>
          <cell r="H65">
            <v>107</v>
          </cell>
          <cell r="I65">
            <v>184</v>
          </cell>
          <cell r="J65">
            <v>6</v>
          </cell>
          <cell r="K65">
            <v>33.200000000000003</v>
          </cell>
          <cell r="L65">
            <v>42.8</v>
          </cell>
          <cell r="M65">
            <v>73.599999999999994</v>
          </cell>
          <cell r="N65">
            <v>2.4</v>
          </cell>
        </row>
        <row r="66">
          <cell r="A66" t="str">
            <v>7080 СЛИВОЧНЫЕ ПМ сос п/о мгс 0,41кг 10шт 50с  Останкино</v>
          </cell>
          <cell r="E66" t="str">
            <v>шт</v>
          </cell>
          <cell r="H66">
            <v>257</v>
          </cell>
          <cell r="I66">
            <v>144</v>
          </cell>
          <cell r="J66">
            <v>113</v>
          </cell>
          <cell r="L66">
            <v>105.37</v>
          </cell>
          <cell r="M66">
            <v>59.04</v>
          </cell>
          <cell r="N66">
            <v>46.33</v>
          </cell>
        </row>
        <row r="67">
          <cell r="A67" t="str">
            <v>7082 СЛИВОЧНЫЕ ПМ сос п/о мгс 1,5*4_50с  Останкино</v>
          </cell>
          <cell r="E67" t="str">
            <v>кг</v>
          </cell>
          <cell r="F67">
            <v>-6.2519999999999998</v>
          </cell>
          <cell r="H67">
            <v>310.17599999999999</v>
          </cell>
          <cell r="I67">
            <v>151.72999999999999</v>
          </cell>
          <cell r="J67">
            <v>152.19399999999999</v>
          </cell>
          <cell r="K67">
            <v>-6.2519999999999998</v>
          </cell>
          <cell r="L67">
            <v>310.17599999999999</v>
          </cell>
          <cell r="M67">
            <v>151.72999999999999</v>
          </cell>
          <cell r="N67">
            <v>152.19399999999999</v>
          </cell>
        </row>
        <row r="68">
          <cell r="A68" t="str">
            <v>7090 СВИНИНА ПО-ДОМ.к/в мл/к в/у 0,3кг_50с  Останкино</v>
          </cell>
          <cell r="E68" t="str">
            <v>шт</v>
          </cell>
          <cell r="F68">
            <v>28</v>
          </cell>
          <cell r="H68">
            <v>8</v>
          </cell>
          <cell r="I68">
            <v>35</v>
          </cell>
          <cell r="J68">
            <v>1</v>
          </cell>
          <cell r="K68">
            <v>8.4</v>
          </cell>
          <cell r="L68">
            <v>2.4</v>
          </cell>
          <cell r="M68">
            <v>10.5</v>
          </cell>
          <cell r="N68">
            <v>0.3</v>
          </cell>
        </row>
        <row r="69">
          <cell r="A69" t="str">
            <v>7092 БЕКОН Папа может с/к с/н в/у 1/140_50с  Останкино</v>
          </cell>
          <cell r="E69" t="str">
            <v>шт</v>
          </cell>
          <cell r="H69">
            <v>40</v>
          </cell>
          <cell r="I69">
            <v>40</v>
          </cell>
          <cell r="L69">
            <v>5.6</v>
          </cell>
          <cell r="M69">
            <v>5.6</v>
          </cell>
        </row>
        <row r="70">
          <cell r="A70" t="str">
            <v>7103 БЕКОН Останкино с/к с/н в/у 1/180_50с  Останкино</v>
          </cell>
          <cell r="E70" t="str">
            <v>шт</v>
          </cell>
          <cell r="F70">
            <v>4</v>
          </cell>
          <cell r="I70">
            <v>3</v>
          </cell>
          <cell r="J70">
            <v>1</v>
          </cell>
          <cell r="K70">
            <v>0.72</v>
          </cell>
          <cell r="M70">
            <v>0.54</v>
          </cell>
          <cell r="N70">
            <v>0.18</v>
          </cell>
        </row>
        <row r="71">
          <cell r="A71" t="str">
            <v>7126 МОЛОЧНАЯ Останкино вар п/о 0,4кг 8шт  Останкино</v>
          </cell>
          <cell r="E71" t="str">
            <v>шт</v>
          </cell>
          <cell r="F71">
            <v>22</v>
          </cell>
          <cell r="I71">
            <v>22</v>
          </cell>
          <cell r="K71">
            <v>8.8000000000000007</v>
          </cell>
          <cell r="M71">
            <v>8.8000000000000007</v>
          </cell>
        </row>
        <row r="72">
          <cell r="A72" t="str">
            <v>7154 СЕРВЕЛАТ ЗЕРНИСТЫЙ ПМ в/к в/у 0,35кг_50с  Останкино</v>
          </cell>
          <cell r="E72" t="str">
            <v>шт</v>
          </cell>
          <cell r="F72">
            <v>80</v>
          </cell>
          <cell r="H72">
            <v>18</v>
          </cell>
          <cell r="I72">
            <v>98</v>
          </cell>
          <cell r="K72">
            <v>28</v>
          </cell>
          <cell r="L72">
            <v>6.3</v>
          </cell>
          <cell r="M72">
            <v>34.299999999999997</v>
          </cell>
        </row>
        <row r="73">
          <cell r="A73" t="str">
            <v>7166 СЕРВЕЛАТ ОХОТНИЧИЙ ПМ в/к в/у_50с  Останкино</v>
          </cell>
          <cell r="E73" t="str">
            <v>кг</v>
          </cell>
          <cell r="F73">
            <v>104.548</v>
          </cell>
          <cell r="H73">
            <v>231.06</v>
          </cell>
          <cell r="I73">
            <v>222.45099999999999</v>
          </cell>
          <cell r="J73">
            <v>113.157</v>
          </cell>
          <cell r="K73">
            <v>104.548</v>
          </cell>
          <cell r="L73">
            <v>231.06</v>
          </cell>
          <cell r="M73">
            <v>222.45099999999999</v>
          </cell>
          <cell r="N73">
            <v>113.157</v>
          </cell>
        </row>
        <row r="74">
          <cell r="A74" t="str">
            <v>7169 СЕРВЕЛАТ ОХОТНИЧИЙ ПМ в/к в/у 0,35кг_50с  Останкино</v>
          </cell>
          <cell r="E74" t="str">
            <v>шт</v>
          </cell>
          <cell r="F74">
            <v>141</v>
          </cell>
          <cell r="H74">
            <v>297</v>
          </cell>
          <cell r="I74">
            <v>329</v>
          </cell>
          <cell r="J74">
            <v>109</v>
          </cell>
          <cell r="K74">
            <v>49.35</v>
          </cell>
          <cell r="L74">
            <v>103.95</v>
          </cell>
          <cell r="M74">
            <v>115.15</v>
          </cell>
          <cell r="N74">
            <v>38.15</v>
          </cell>
        </row>
        <row r="75">
          <cell r="A75" t="str">
            <v>7187 ГРУДИНКА ПРЕМИУМ к/в мл/к в/у 0,3кг_50с  Останкино</v>
          </cell>
          <cell r="E75" t="str">
            <v>шт</v>
          </cell>
          <cell r="F75">
            <v>4</v>
          </cell>
          <cell r="H75">
            <v>44</v>
          </cell>
          <cell r="I75">
            <v>29</v>
          </cell>
          <cell r="J75">
            <v>19</v>
          </cell>
          <cell r="K75">
            <v>1.2</v>
          </cell>
          <cell r="L75">
            <v>13.2</v>
          </cell>
          <cell r="M75">
            <v>8.6999999999999993</v>
          </cell>
          <cell r="N75">
            <v>5.7</v>
          </cell>
        </row>
        <row r="76">
          <cell r="A76" t="str">
            <v>7231 КЛАССИЧЕСКАЯ ПМ вар п/о 0,3кг 8 шт_209к  Останкино</v>
          </cell>
          <cell r="E76" t="str">
            <v>шт</v>
          </cell>
          <cell r="H76">
            <v>56</v>
          </cell>
          <cell r="I76">
            <v>56</v>
          </cell>
          <cell r="L76">
            <v>16.8</v>
          </cell>
          <cell r="M76">
            <v>16.8</v>
          </cell>
        </row>
        <row r="77">
          <cell r="A77" t="str">
            <v>7232 БОЯNСКАЯ ПМ п/к в/у 0,28кг 8шт_209к  Останкино</v>
          </cell>
          <cell r="E77" t="str">
            <v>шт</v>
          </cell>
          <cell r="F77">
            <v>1</v>
          </cell>
          <cell r="H77">
            <v>96</v>
          </cell>
          <cell r="I77">
            <v>92</v>
          </cell>
          <cell r="J77">
            <v>5</v>
          </cell>
          <cell r="K77">
            <v>0.28000000000000003</v>
          </cell>
          <cell r="L77">
            <v>26.88</v>
          </cell>
          <cell r="M77">
            <v>25.76</v>
          </cell>
          <cell r="N77">
            <v>1.4</v>
          </cell>
        </row>
        <row r="78">
          <cell r="A78" t="str">
            <v>7236 СЕРВЕЛАТ КАРЕЛЬСКИЙ в/к в/у 0,28кг_209к  Останкино</v>
          </cell>
          <cell r="E78" t="str">
            <v>шт</v>
          </cell>
          <cell r="F78">
            <v>115</v>
          </cell>
          <cell r="H78">
            <v>123</v>
          </cell>
          <cell r="I78">
            <v>238</v>
          </cell>
          <cell r="K78">
            <v>32.200000000000003</v>
          </cell>
          <cell r="L78">
            <v>34.44</v>
          </cell>
          <cell r="M78">
            <v>66.64</v>
          </cell>
        </row>
        <row r="79">
          <cell r="A79" t="str">
            <v>7237 СЕРВЕЛАТ ШВАРЦЕР ПМ в/к в/у 0,28кг_209к  Останкино</v>
          </cell>
          <cell r="E79" t="str">
            <v>шт</v>
          </cell>
          <cell r="F79">
            <v>29</v>
          </cell>
          <cell r="H79">
            <v>146</v>
          </cell>
          <cell r="I79">
            <v>154</v>
          </cell>
          <cell r="J79">
            <v>21</v>
          </cell>
          <cell r="K79">
            <v>8.1199999999999992</v>
          </cell>
          <cell r="L79">
            <v>40.880000000000003</v>
          </cell>
          <cell r="M79">
            <v>43.12</v>
          </cell>
          <cell r="N79">
            <v>5.88</v>
          </cell>
        </row>
        <row r="80">
          <cell r="A80" t="str">
            <v>7241 САЛЯМИ Папа может п/к в/у 0,28кг ОСТАНКИНО</v>
          </cell>
          <cell r="E80" t="str">
            <v>шт</v>
          </cell>
          <cell r="F80">
            <v>-2</v>
          </cell>
          <cell r="H80">
            <v>2</v>
          </cell>
          <cell r="K80">
            <v>-0.56000000000000005</v>
          </cell>
          <cell r="L80">
            <v>0.56000000000000005</v>
          </cell>
        </row>
        <row r="81">
          <cell r="A81" t="str">
            <v>7276 СЛИВОЧНЫЕ ПМ сос п/о мгс 0,3кг 7шт  Останкино</v>
          </cell>
          <cell r="E81" t="str">
            <v>шт</v>
          </cell>
          <cell r="H81">
            <v>138</v>
          </cell>
          <cell r="I81">
            <v>79</v>
          </cell>
          <cell r="J81">
            <v>59</v>
          </cell>
          <cell r="L81">
            <v>41.4</v>
          </cell>
          <cell r="M81">
            <v>23.7</v>
          </cell>
          <cell r="N81">
            <v>17.7</v>
          </cell>
        </row>
        <row r="82">
          <cell r="A82" t="str">
            <v>БОНУС_6087 СОЧНЫЕ ПМ сос п/о мгс 0,41кг 10шт.  ОСТАНКИНО</v>
          </cell>
          <cell r="E82" t="str">
            <v>шт</v>
          </cell>
          <cell r="F82">
            <v>90</v>
          </cell>
          <cell r="H82">
            <v>2</v>
          </cell>
          <cell r="I82">
            <v>92</v>
          </cell>
          <cell r="K82">
            <v>36.9</v>
          </cell>
          <cell r="L82">
            <v>0.82</v>
          </cell>
          <cell r="M82">
            <v>37.72</v>
          </cell>
        </row>
        <row r="83">
          <cell r="A83" t="str">
            <v>БОНУС_6954 СОЧНЫЕ Папа может сос п/о мгс 1.5*4_Х5  ОСТАНКИНО</v>
          </cell>
          <cell r="E83" t="str">
            <v>кг</v>
          </cell>
          <cell r="F83">
            <v>2.17</v>
          </cell>
          <cell r="H83">
            <v>40.247</v>
          </cell>
          <cell r="I83">
            <v>40.655999999999999</v>
          </cell>
          <cell r="J83">
            <v>1.7609999999999999</v>
          </cell>
          <cell r="K83">
            <v>2.17</v>
          </cell>
          <cell r="L83">
            <v>40.247</v>
          </cell>
          <cell r="M83">
            <v>40.655999999999999</v>
          </cell>
          <cell r="N83">
            <v>1.7609999999999999</v>
          </cell>
        </row>
        <row r="84">
          <cell r="A84" t="str">
            <v>Итого</v>
          </cell>
          <cell r="K84">
            <v>1100.4949999999999</v>
          </cell>
          <cell r="L84">
            <v>4531.2120000000004</v>
          </cell>
          <cell r="M84">
            <v>4314.424</v>
          </cell>
          <cell r="N84">
            <v>1317.2829999999999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9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4" sqref="S4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12" customWidth="1"/>
    <col min="10" max="10" width="1" customWidth="1"/>
    <col min="11" max="12" width="7" customWidth="1"/>
    <col min="13" max="14" width="0.28515625" customWidth="1"/>
    <col min="15" max="17" width="7" customWidth="1"/>
    <col min="18" max="18" width="7" style="19" customWidth="1"/>
    <col min="19" max="19" width="7" customWidth="1"/>
    <col min="20" max="20" width="21" customWidth="1"/>
    <col min="21" max="22" width="5" customWidth="1"/>
    <col min="23" max="32" width="6" customWidth="1"/>
    <col min="33" max="33" width="50.7109375" customWidth="1"/>
    <col min="34" max="34" width="7" customWidth="1"/>
    <col min="35" max="51" width="3" customWidth="1"/>
  </cols>
  <sheetData>
    <row r="1" spans="1:51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20">
        <v>2</v>
      </c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3" t="s">
        <v>16</v>
      </c>
      <c r="R3" s="3" t="s">
        <v>137</v>
      </c>
      <c r="S3" s="7" t="s">
        <v>17</v>
      </c>
      <c r="T3" s="7" t="s">
        <v>18</v>
      </c>
      <c r="U3" s="2" t="s">
        <v>19</v>
      </c>
      <c r="V3" s="2" t="s">
        <v>20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21</v>
      </c>
      <c r="AG3" s="2" t="s">
        <v>22</v>
      </c>
      <c r="AH3" s="2" t="s">
        <v>23</v>
      </c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24</v>
      </c>
      <c r="P4" s="1" t="s">
        <v>25</v>
      </c>
      <c r="Q4" s="1"/>
      <c r="R4" s="1" t="s">
        <v>138</v>
      </c>
      <c r="S4" s="1"/>
      <c r="T4" s="1"/>
      <c r="U4" s="1"/>
      <c r="V4" s="1"/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 t="s">
        <v>34</v>
      </c>
      <c r="AF4" s="1" t="s">
        <v>35</v>
      </c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SUM(E6:E499)</f>
        <v>5294.6449999999995</v>
      </c>
      <c r="F5" s="4">
        <f>SUM(F6:F499)</f>
        <v>1697.3139999999999</v>
      </c>
      <c r="G5" s="8"/>
      <c r="H5" s="1"/>
      <c r="I5" s="1"/>
      <c r="J5" s="1"/>
      <c r="K5" s="4">
        <f t="shared" ref="K5:S5" si="0">SUM(K6:K499)</f>
        <v>6330.2460000000001</v>
      </c>
      <c r="L5" s="4">
        <f t="shared" si="0"/>
        <v>-1035.6010000000003</v>
      </c>
      <c r="M5" s="4">
        <f t="shared" si="0"/>
        <v>0</v>
      </c>
      <c r="N5" s="4">
        <f t="shared" si="0"/>
        <v>0</v>
      </c>
      <c r="O5" s="4">
        <f t="shared" si="0"/>
        <v>6720</v>
      </c>
      <c r="P5" s="4">
        <f t="shared" si="0"/>
        <v>1058.9290000000001</v>
      </c>
      <c r="Q5" s="4">
        <f t="shared" si="0"/>
        <v>6654.0622000000003</v>
      </c>
      <c r="R5" s="4">
        <f t="shared" si="0"/>
        <v>7192</v>
      </c>
      <c r="S5" s="4">
        <f t="shared" si="0"/>
        <v>0</v>
      </c>
      <c r="T5" s="1"/>
      <c r="U5" s="1"/>
      <c r="V5" s="1"/>
      <c r="W5" s="4">
        <f t="shared" ref="W5:AF5" si="1">SUM(W6:W499)</f>
        <v>899.38639999999998</v>
      </c>
      <c r="X5" s="4">
        <f t="shared" si="1"/>
        <v>928.51959999999997</v>
      </c>
      <c r="Y5" s="4">
        <f t="shared" si="1"/>
        <v>821.3424</v>
      </c>
      <c r="Z5" s="4">
        <f t="shared" si="1"/>
        <v>572.11039999999991</v>
      </c>
      <c r="AA5" s="4">
        <f t="shared" si="1"/>
        <v>903.78580000000022</v>
      </c>
      <c r="AB5" s="4">
        <f t="shared" si="1"/>
        <v>661.28199999999981</v>
      </c>
      <c r="AC5" s="4">
        <f t="shared" si="1"/>
        <v>865.5717999999996</v>
      </c>
      <c r="AD5" s="4">
        <f t="shared" si="1"/>
        <v>620.98520000000008</v>
      </c>
      <c r="AE5" s="4">
        <f t="shared" si="1"/>
        <v>666.25540000000001</v>
      </c>
      <c r="AF5" s="4">
        <f t="shared" si="1"/>
        <v>601.64379999999994</v>
      </c>
      <c r="AG5" s="1"/>
      <c r="AH5" s="4">
        <f>SUM(AH6:AH499)</f>
        <v>4250.5499999999993</v>
      </c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36</v>
      </c>
      <c r="B6" s="1" t="s">
        <v>37</v>
      </c>
      <c r="C6" s="1">
        <f>IFERROR(VLOOKUP(A6,[1]TDSheet!$A:$N,6,0),0)</f>
        <v>11</v>
      </c>
      <c r="D6" s="1">
        <f>IFERROR(VLOOKUP(A6,[1]TDSheet!$A:$N,8,0),0)</f>
        <v>0</v>
      </c>
      <c r="E6" s="1">
        <v>10</v>
      </c>
      <c r="F6" s="1"/>
      <c r="G6" s="8">
        <v>0.4</v>
      </c>
      <c r="H6" s="1">
        <v>60</v>
      </c>
      <c r="I6" s="1" t="s">
        <v>38</v>
      </c>
      <c r="J6" s="1"/>
      <c r="K6" s="1">
        <v>17</v>
      </c>
      <c r="L6" s="1">
        <f t="shared" ref="L6:L37" si="2">E6-K6</f>
        <v>-7</v>
      </c>
      <c r="M6" s="1"/>
      <c r="N6" s="1"/>
      <c r="O6" s="1">
        <v>60</v>
      </c>
      <c r="P6" s="1">
        <f t="shared" ref="P6:P37" si="3">E6/5</f>
        <v>2</v>
      </c>
      <c r="Q6" s="5">
        <v>8</v>
      </c>
      <c r="R6" s="5">
        <f>ROUND(Q6,0)</f>
        <v>8</v>
      </c>
      <c r="S6" s="5"/>
      <c r="T6" s="1"/>
      <c r="U6" s="1">
        <f>(F6+O6+R6)/P6</f>
        <v>34</v>
      </c>
      <c r="V6" s="1">
        <f t="shared" ref="V6:V37" si="4">(F6+O6)/P6</f>
        <v>30</v>
      </c>
      <c r="W6" s="1">
        <v>6.2</v>
      </c>
      <c r="X6" s="1">
        <v>0</v>
      </c>
      <c r="Y6" s="1">
        <v>4.8</v>
      </c>
      <c r="Z6" s="1">
        <v>1.6</v>
      </c>
      <c r="AA6" s="1">
        <v>0.8</v>
      </c>
      <c r="AB6" s="1">
        <v>3.6</v>
      </c>
      <c r="AC6" s="1">
        <v>1.8</v>
      </c>
      <c r="AD6" s="1">
        <v>2.4</v>
      </c>
      <c r="AE6" s="1">
        <v>2.6</v>
      </c>
      <c r="AF6" s="1">
        <v>4.2</v>
      </c>
      <c r="AG6" s="1"/>
      <c r="AH6" s="1">
        <f>G6*R6</f>
        <v>3.2</v>
      </c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39</v>
      </c>
      <c r="B7" s="1" t="s">
        <v>40</v>
      </c>
      <c r="C7" s="1">
        <f>IFERROR(VLOOKUP(A7,[1]TDSheet!$A:$N,6,0),0)</f>
        <v>0.61499999999999999</v>
      </c>
      <c r="D7" s="1">
        <f>IFERROR(VLOOKUP(A7,[1]TDSheet!$A:$N,8,0),0)</f>
        <v>6.4610000000000003</v>
      </c>
      <c r="E7" s="1">
        <v>6.5609999999999999</v>
      </c>
      <c r="F7" s="1"/>
      <c r="G7" s="8">
        <v>1</v>
      </c>
      <c r="H7" s="1">
        <v>120</v>
      </c>
      <c r="I7" s="1" t="s">
        <v>38</v>
      </c>
      <c r="J7" s="1"/>
      <c r="K7" s="1">
        <v>9.8000000000000007</v>
      </c>
      <c r="L7" s="1">
        <f t="shared" si="2"/>
        <v>-3.2390000000000008</v>
      </c>
      <c r="M7" s="1"/>
      <c r="N7" s="1"/>
      <c r="O7" s="1">
        <v>22</v>
      </c>
      <c r="P7" s="1">
        <f t="shared" si="3"/>
        <v>1.3122</v>
      </c>
      <c r="Q7" s="5">
        <v>10</v>
      </c>
      <c r="R7" s="5">
        <f t="shared" ref="R7:R69" si="5">ROUND(Q7,0)</f>
        <v>10</v>
      </c>
      <c r="S7" s="5"/>
      <c r="T7" s="1"/>
      <c r="U7" s="1">
        <f t="shared" ref="U7:U70" si="6">(F7+O7+R7)/P7</f>
        <v>24.386526444139612</v>
      </c>
      <c r="V7" s="1">
        <f t="shared" si="4"/>
        <v>16.765736930345984</v>
      </c>
      <c r="W7" s="1">
        <v>2.1949999999999998</v>
      </c>
      <c r="X7" s="1">
        <v>0.89440000000000008</v>
      </c>
      <c r="Y7" s="1">
        <v>1.1756</v>
      </c>
      <c r="Z7" s="1">
        <v>0.86980000000000002</v>
      </c>
      <c r="AA7" s="1">
        <v>1.7547999999999999</v>
      </c>
      <c r="AB7" s="1">
        <v>0.39340000000000003</v>
      </c>
      <c r="AC7" s="1">
        <v>0.58299999999999996</v>
      </c>
      <c r="AD7" s="1">
        <v>0.58279999999999998</v>
      </c>
      <c r="AE7" s="1">
        <v>1.1708000000000001</v>
      </c>
      <c r="AF7" s="1">
        <v>0.87859999999999994</v>
      </c>
      <c r="AG7" s="1"/>
      <c r="AH7" s="1">
        <f t="shared" ref="AH7:AH70" si="7">G7*R7</f>
        <v>10</v>
      </c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41</v>
      </c>
      <c r="B8" s="1" t="s">
        <v>40</v>
      </c>
      <c r="C8" s="1">
        <f>IFERROR(VLOOKUP(A8,[1]TDSheet!$A:$N,6,0),0)</f>
        <v>3.5920000000000001</v>
      </c>
      <c r="D8" s="1">
        <f>IFERROR(VLOOKUP(A8,[1]TDSheet!$A:$N,8,0),0)</f>
        <v>226.089</v>
      </c>
      <c r="E8" s="1">
        <v>218.953</v>
      </c>
      <c r="F8" s="1">
        <v>1.399</v>
      </c>
      <c r="G8" s="8">
        <v>1</v>
      </c>
      <c r="H8" s="1">
        <v>60</v>
      </c>
      <c r="I8" s="1" t="s">
        <v>38</v>
      </c>
      <c r="J8" s="1"/>
      <c r="K8" s="1">
        <v>236.9</v>
      </c>
      <c r="L8" s="1">
        <f t="shared" si="2"/>
        <v>-17.947000000000003</v>
      </c>
      <c r="M8" s="1"/>
      <c r="N8" s="1"/>
      <c r="O8" s="1">
        <v>600</v>
      </c>
      <c r="P8" s="1">
        <f t="shared" si="3"/>
        <v>43.790599999999998</v>
      </c>
      <c r="Q8" s="5">
        <f t="shared" ref="Q8" si="8">15*P8-O8-F8</f>
        <v>55.459999999999923</v>
      </c>
      <c r="R8" s="21">
        <f>ROUND(Q8+$R$1*P8,0)</f>
        <v>143</v>
      </c>
      <c r="S8" s="5"/>
      <c r="T8" s="1"/>
      <c r="U8" s="1">
        <f t="shared" si="6"/>
        <v>16.999059158814905</v>
      </c>
      <c r="V8" s="1">
        <f t="shared" si="4"/>
        <v>13.733518152297526</v>
      </c>
      <c r="W8" s="1">
        <v>8.5470000000000006</v>
      </c>
      <c r="X8" s="1">
        <v>60.647599999999997</v>
      </c>
      <c r="Y8" s="1">
        <v>65.623000000000005</v>
      </c>
      <c r="Z8" s="1">
        <v>39.419800000000002</v>
      </c>
      <c r="AA8" s="1">
        <v>52.957399999999993</v>
      </c>
      <c r="AB8" s="1">
        <v>40.070800000000013</v>
      </c>
      <c r="AC8" s="1">
        <v>81.955999999999989</v>
      </c>
      <c r="AD8" s="1">
        <v>37.738799999999998</v>
      </c>
      <c r="AE8" s="1">
        <v>54.434600000000003</v>
      </c>
      <c r="AF8" s="1">
        <v>46.018599999999999</v>
      </c>
      <c r="AG8" s="1"/>
      <c r="AH8" s="1">
        <f t="shared" si="7"/>
        <v>143</v>
      </c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4" t="s">
        <v>42</v>
      </c>
      <c r="B9" s="14" t="s">
        <v>40</v>
      </c>
      <c r="C9" s="14">
        <f>IFERROR(VLOOKUP(A9,[1]TDSheet!$A:$N,6,0),0)</f>
        <v>0</v>
      </c>
      <c r="D9" s="14">
        <f>IFERROR(VLOOKUP(A9,[1]TDSheet!$A:$N,8,0),0)</f>
        <v>0</v>
      </c>
      <c r="E9" s="14">
        <v>-0.51800000000000002</v>
      </c>
      <c r="F9" s="14"/>
      <c r="G9" s="15">
        <v>0</v>
      </c>
      <c r="H9" s="14">
        <v>120</v>
      </c>
      <c r="I9" s="14" t="s">
        <v>38</v>
      </c>
      <c r="J9" s="14"/>
      <c r="K9" s="14">
        <v>0.7</v>
      </c>
      <c r="L9" s="14">
        <f t="shared" si="2"/>
        <v>-1.218</v>
      </c>
      <c r="M9" s="14"/>
      <c r="N9" s="14"/>
      <c r="O9" s="14">
        <v>0</v>
      </c>
      <c r="P9" s="14">
        <f t="shared" si="3"/>
        <v>-0.1036</v>
      </c>
      <c r="Q9" s="16"/>
      <c r="R9" s="5">
        <f t="shared" si="5"/>
        <v>0</v>
      </c>
      <c r="S9" s="16"/>
      <c r="T9" s="14"/>
      <c r="U9" s="1">
        <f t="shared" si="6"/>
        <v>0</v>
      </c>
      <c r="V9" s="14">
        <f t="shared" si="4"/>
        <v>0</v>
      </c>
      <c r="W9" s="14">
        <v>0</v>
      </c>
      <c r="X9" s="14">
        <v>0</v>
      </c>
      <c r="Y9" s="14">
        <v>0</v>
      </c>
      <c r="Z9" s="14">
        <v>0</v>
      </c>
      <c r="AA9" s="14">
        <v>0</v>
      </c>
      <c r="AB9" s="14">
        <v>0</v>
      </c>
      <c r="AC9" s="14">
        <v>0</v>
      </c>
      <c r="AD9" s="14">
        <v>0</v>
      </c>
      <c r="AE9" s="14">
        <v>0</v>
      </c>
      <c r="AF9" s="14">
        <v>0</v>
      </c>
      <c r="AG9" s="14" t="s">
        <v>43</v>
      </c>
      <c r="AH9" s="1">
        <f t="shared" si="7"/>
        <v>0</v>
      </c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44</v>
      </c>
      <c r="B10" s="1" t="s">
        <v>40</v>
      </c>
      <c r="C10" s="1">
        <f>IFERROR(VLOOKUP(A10,[1]TDSheet!$A:$N,6,0),0)</f>
        <v>0</v>
      </c>
      <c r="D10" s="1">
        <f>IFERROR(VLOOKUP(A10,[1]TDSheet!$A:$N,8,0),0)</f>
        <v>341.33800000000002</v>
      </c>
      <c r="E10" s="1">
        <v>166.03899999999999</v>
      </c>
      <c r="F10" s="1">
        <v>140.26599999999999</v>
      </c>
      <c r="G10" s="8">
        <v>1</v>
      </c>
      <c r="H10" s="1">
        <v>60</v>
      </c>
      <c r="I10" s="1" t="s">
        <v>38</v>
      </c>
      <c r="J10" s="1"/>
      <c r="K10" s="1">
        <v>160.30000000000001</v>
      </c>
      <c r="L10" s="1">
        <f t="shared" si="2"/>
        <v>5.7389999999999759</v>
      </c>
      <c r="M10" s="1"/>
      <c r="N10" s="1"/>
      <c r="O10" s="1">
        <v>0</v>
      </c>
      <c r="P10" s="1">
        <f t="shared" si="3"/>
        <v>33.207799999999999</v>
      </c>
      <c r="Q10" s="5">
        <f>14*P10-O10-F10</f>
        <v>324.64319999999998</v>
      </c>
      <c r="R10" s="5">
        <f t="shared" si="5"/>
        <v>325</v>
      </c>
      <c r="S10" s="5"/>
      <c r="T10" s="1"/>
      <c r="U10" s="1">
        <f t="shared" si="6"/>
        <v>14.010744463650106</v>
      </c>
      <c r="V10" s="1">
        <f t="shared" si="4"/>
        <v>4.2238871590409479</v>
      </c>
      <c r="W10" s="1">
        <v>4.5368000000000004</v>
      </c>
      <c r="X10" s="1">
        <v>39.119199999999999</v>
      </c>
      <c r="Y10" s="1">
        <v>13.0022</v>
      </c>
      <c r="Z10" s="1">
        <v>17.280200000000001</v>
      </c>
      <c r="AA10" s="1">
        <v>27.283200000000001</v>
      </c>
      <c r="AB10" s="1">
        <v>16.401399999999999</v>
      </c>
      <c r="AC10" s="1">
        <v>40.446599999999997</v>
      </c>
      <c r="AD10" s="1">
        <v>14.441599999999999</v>
      </c>
      <c r="AE10" s="1">
        <v>24.331600000000002</v>
      </c>
      <c r="AF10" s="1">
        <v>24.759399999999999</v>
      </c>
      <c r="AG10" s="1"/>
      <c r="AH10" s="1">
        <f t="shared" si="7"/>
        <v>325</v>
      </c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45</v>
      </c>
      <c r="B11" s="1" t="s">
        <v>40</v>
      </c>
      <c r="C11" s="1">
        <f>IFERROR(VLOOKUP(A11,[1]TDSheet!$A:$N,6,0),0)</f>
        <v>-1.38</v>
      </c>
      <c r="D11" s="1">
        <f>IFERROR(VLOOKUP(A11,[1]TDSheet!$A:$N,8,0),0)</f>
        <v>401.78500000000003</v>
      </c>
      <c r="E11" s="1">
        <v>285.22899999999998</v>
      </c>
      <c r="F11" s="1">
        <v>37.787999999999997</v>
      </c>
      <c r="G11" s="8">
        <v>1</v>
      </c>
      <c r="H11" s="1">
        <v>60</v>
      </c>
      <c r="I11" s="1" t="s">
        <v>38</v>
      </c>
      <c r="J11" s="1"/>
      <c r="K11" s="1">
        <v>309.5</v>
      </c>
      <c r="L11" s="1">
        <f t="shared" si="2"/>
        <v>-24.271000000000015</v>
      </c>
      <c r="M11" s="1"/>
      <c r="N11" s="1"/>
      <c r="O11" s="1">
        <v>419</v>
      </c>
      <c r="P11" s="1">
        <f t="shared" si="3"/>
        <v>57.0458</v>
      </c>
      <c r="Q11" s="5">
        <f t="shared" ref="Q11:Q15" si="9">15*P11-O11-F11</f>
        <v>398.899</v>
      </c>
      <c r="R11" s="21">
        <f>ROUND(Q11+$R$1*P11,0)</f>
        <v>513</v>
      </c>
      <c r="S11" s="5"/>
      <c r="T11" s="1"/>
      <c r="U11" s="1">
        <f t="shared" si="6"/>
        <v>17.000164779878624</v>
      </c>
      <c r="V11" s="1">
        <f t="shared" si="4"/>
        <v>8.007390552854023</v>
      </c>
      <c r="W11" s="1">
        <v>54.264000000000003</v>
      </c>
      <c r="X11" s="1">
        <v>52.654999999999987</v>
      </c>
      <c r="Y11" s="1">
        <v>42.167999999999999</v>
      </c>
      <c r="Z11" s="1">
        <v>27.878</v>
      </c>
      <c r="AA11" s="1">
        <v>53.515999999999998</v>
      </c>
      <c r="AB11" s="1">
        <v>35.418599999999998</v>
      </c>
      <c r="AC11" s="1">
        <v>55.462599999999988</v>
      </c>
      <c r="AD11" s="1">
        <v>34.4422</v>
      </c>
      <c r="AE11" s="1">
        <v>39.451000000000001</v>
      </c>
      <c r="AF11" s="1">
        <v>36.617400000000004</v>
      </c>
      <c r="AG11" s="1"/>
      <c r="AH11" s="1">
        <f t="shared" si="7"/>
        <v>513</v>
      </c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46</v>
      </c>
      <c r="B12" s="1" t="s">
        <v>37</v>
      </c>
      <c r="C12" s="1">
        <f>IFERROR(VLOOKUP(A12,[1]TDSheet!$A:$N,6,0),0)</f>
        <v>0</v>
      </c>
      <c r="D12" s="1">
        <f>IFERROR(VLOOKUP(A12,[1]TDSheet!$A:$N,8,0),0)</f>
        <v>58</v>
      </c>
      <c r="E12" s="1">
        <v>56</v>
      </c>
      <c r="F12" s="1"/>
      <c r="G12" s="8">
        <v>0.25</v>
      </c>
      <c r="H12" s="1">
        <v>120</v>
      </c>
      <c r="I12" s="1" t="s">
        <v>38</v>
      </c>
      <c r="J12" s="1"/>
      <c r="K12" s="1">
        <v>74</v>
      </c>
      <c r="L12" s="1">
        <f t="shared" si="2"/>
        <v>-18</v>
      </c>
      <c r="M12" s="1"/>
      <c r="N12" s="1"/>
      <c r="O12" s="1">
        <v>8</v>
      </c>
      <c r="P12" s="1">
        <f t="shared" si="3"/>
        <v>11.2</v>
      </c>
      <c r="Q12" s="5">
        <f>11*P12-O12-F12</f>
        <v>115.19999999999999</v>
      </c>
      <c r="R12" s="5">
        <f t="shared" si="5"/>
        <v>115</v>
      </c>
      <c r="S12" s="5"/>
      <c r="T12" s="1"/>
      <c r="U12" s="1">
        <f t="shared" si="6"/>
        <v>10.982142857142858</v>
      </c>
      <c r="V12" s="1">
        <f t="shared" si="4"/>
        <v>0.7142857142857143</v>
      </c>
      <c r="W12" s="1">
        <v>2.4</v>
      </c>
      <c r="X12" s="1">
        <v>6.4</v>
      </c>
      <c r="Y12" s="1">
        <v>1.6</v>
      </c>
      <c r="Z12" s="1">
        <v>3.8</v>
      </c>
      <c r="AA12" s="1">
        <v>4.8</v>
      </c>
      <c r="AB12" s="1">
        <v>2</v>
      </c>
      <c r="AC12" s="1">
        <v>4</v>
      </c>
      <c r="AD12" s="1">
        <v>4</v>
      </c>
      <c r="AE12" s="1">
        <v>2.8</v>
      </c>
      <c r="AF12" s="1">
        <v>3.6</v>
      </c>
      <c r="AG12" s="1"/>
      <c r="AH12" s="1">
        <f t="shared" si="7"/>
        <v>28.75</v>
      </c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47</v>
      </c>
      <c r="B13" s="1" t="s">
        <v>40</v>
      </c>
      <c r="C13" s="1">
        <f>IFERROR(VLOOKUP(A13,[1]TDSheet!$A:$N,6,0),0)</f>
        <v>92.777000000000001</v>
      </c>
      <c r="D13" s="1">
        <f>IFERROR(VLOOKUP(A13,[1]TDSheet!$A:$N,8,0),0)</f>
        <v>28.792999999999999</v>
      </c>
      <c r="E13" s="1">
        <v>66.927999999999997</v>
      </c>
      <c r="F13" s="1">
        <v>45.061</v>
      </c>
      <c r="G13" s="8">
        <v>1</v>
      </c>
      <c r="H13" s="1">
        <v>60</v>
      </c>
      <c r="I13" s="1" t="s">
        <v>38</v>
      </c>
      <c r="J13" s="1"/>
      <c r="K13" s="1">
        <v>63.3</v>
      </c>
      <c r="L13" s="1">
        <f t="shared" si="2"/>
        <v>3.6280000000000001</v>
      </c>
      <c r="M13" s="1"/>
      <c r="N13" s="1"/>
      <c r="O13" s="1">
        <v>70</v>
      </c>
      <c r="P13" s="1">
        <f t="shared" si="3"/>
        <v>13.3856</v>
      </c>
      <c r="Q13" s="5">
        <f t="shared" si="9"/>
        <v>85.722999999999985</v>
      </c>
      <c r="R13" s="5">
        <f t="shared" si="5"/>
        <v>86</v>
      </c>
      <c r="S13" s="5"/>
      <c r="T13" s="1"/>
      <c r="U13" s="1">
        <f t="shared" si="6"/>
        <v>15.020693879990437</v>
      </c>
      <c r="V13" s="1">
        <f t="shared" si="4"/>
        <v>8.5958791537174282</v>
      </c>
      <c r="W13" s="1">
        <v>12.531000000000001</v>
      </c>
      <c r="X13" s="1">
        <v>12.894600000000001</v>
      </c>
      <c r="Y13" s="1">
        <v>17.7636</v>
      </c>
      <c r="Z13" s="1">
        <v>9.8095999999999997</v>
      </c>
      <c r="AA13" s="1">
        <v>19.881399999999999</v>
      </c>
      <c r="AB13" s="1">
        <v>5.173</v>
      </c>
      <c r="AC13" s="1">
        <v>22.407399999999999</v>
      </c>
      <c r="AD13" s="1">
        <v>8.7615999999999996</v>
      </c>
      <c r="AE13" s="1">
        <v>10.418200000000001</v>
      </c>
      <c r="AF13" s="1">
        <v>7.3422000000000001</v>
      </c>
      <c r="AG13" s="1"/>
      <c r="AH13" s="1">
        <f t="shared" si="7"/>
        <v>86</v>
      </c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48</v>
      </c>
      <c r="B14" s="1" t="s">
        <v>37</v>
      </c>
      <c r="C14" s="1">
        <f>IFERROR(VLOOKUP(A14,[1]TDSheet!$A:$N,6,0),0)</f>
        <v>0</v>
      </c>
      <c r="D14" s="1">
        <f>IFERROR(VLOOKUP(A14,[1]TDSheet!$A:$N,8,0),0)</f>
        <v>24</v>
      </c>
      <c r="E14" s="1">
        <v>24</v>
      </c>
      <c r="F14" s="1"/>
      <c r="G14" s="8">
        <v>0.25</v>
      </c>
      <c r="H14" s="1">
        <v>120</v>
      </c>
      <c r="I14" s="1" t="s">
        <v>38</v>
      </c>
      <c r="J14" s="1"/>
      <c r="K14" s="1">
        <v>31</v>
      </c>
      <c r="L14" s="1">
        <f t="shared" si="2"/>
        <v>-7</v>
      </c>
      <c r="M14" s="1"/>
      <c r="N14" s="1"/>
      <c r="O14" s="1">
        <v>8</v>
      </c>
      <c r="P14" s="1">
        <f t="shared" si="3"/>
        <v>4.8</v>
      </c>
      <c r="Q14" s="5">
        <f>12*P14-O14-F14</f>
        <v>49.599999999999994</v>
      </c>
      <c r="R14" s="5">
        <f t="shared" si="5"/>
        <v>50</v>
      </c>
      <c r="S14" s="5"/>
      <c r="T14" s="1"/>
      <c r="U14" s="1">
        <f t="shared" si="6"/>
        <v>12.083333333333334</v>
      </c>
      <c r="V14" s="1">
        <f t="shared" si="4"/>
        <v>1.6666666666666667</v>
      </c>
      <c r="W14" s="1">
        <v>1.6</v>
      </c>
      <c r="X14" s="1">
        <v>3.4</v>
      </c>
      <c r="Y14" s="1">
        <v>1</v>
      </c>
      <c r="Z14" s="1">
        <v>0.4</v>
      </c>
      <c r="AA14" s="1">
        <v>3.4</v>
      </c>
      <c r="AB14" s="1">
        <v>1.4</v>
      </c>
      <c r="AC14" s="1">
        <v>2</v>
      </c>
      <c r="AD14" s="1">
        <v>2</v>
      </c>
      <c r="AE14" s="1">
        <v>2.4</v>
      </c>
      <c r="AF14" s="1">
        <v>2.4</v>
      </c>
      <c r="AG14" s="1"/>
      <c r="AH14" s="1">
        <f t="shared" si="7"/>
        <v>12.5</v>
      </c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49</v>
      </c>
      <c r="B15" s="1" t="s">
        <v>37</v>
      </c>
      <c r="C15" s="1">
        <f>IFERROR(VLOOKUP(A15,[1]TDSheet!$A:$N,6,0),0)</f>
        <v>1</v>
      </c>
      <c r="D15" s="1">
        <f>IFERROR(VLOOKUP(A15,[1]TDSheet!$A:$N,8,0),0)</f>
        <v>36</v>
      </c>
      <c r="E15" s="1">
        <v>37</v>
      </c>
      <c r="F15" s="1"/>
      <c r="G15" s="8">
        <v>0.4</v>
      </c>
      <c r="H15" s="1">
        <v>60</v>
      </c>
      <c r="I15" s="1" t="s">
        <v>38</v>
      </c>
      <c r="J15" s="1"/>
      <c r="K15" s="1">
        <v>43</v>
      </c>
      <c r="L15" s="1">
        <f t="shared" si="2"/>
        <v>-6</v>
      </c>
      <c r="M15" s="1"/>
      <c r="N15" s="1"/>
      <c r="O15" s="1">
        <v>36</v>
      </c>
      <c r="P15" s="1">
        <f t="shared" si="3"/>
        <v>7.4</v>
      </c>
      <c r="Q15" s="5">
        <f t="shared" si="9"/>
        <v>75</v>
      </c>
      <c r="R15" s="5">
        <f t="shared" si="5"/>
        <v>75</v>
      </c>
      <c r="S15" s="5"/>
      <c r="T15" s="1"/>
      <c r="U15" s="1">
        <f t="shared" si="6"/>
        <v>15</v>
      </c>
      <c r="V15" s="1">
        <f t="shared" si="4"/>
        <v>4.8648648648648649</v>
      </c>
      <c r="W15" s="1">
        <v>1.6</v>
      </c>
      <c r="X15" s="1">
        <v>6.4</v>
      </c>
      <c r="Y15" s="1">
        <v>5.2</v>
      </c>
      <c r="Z15" s="1">
        <v>5.6</v>
      </c>
      <c r="AA15" s="1">
        <v>7.6</v>
      </c>
      <c r="AB15" s="1">
        <v>7.2</v>
      </c>
      <c r="AC15" s="1">
        <v>6.6</v>
      </c>
      <c r="AD15" s="1">
        <v>5.2</v>
      </c>
      <c r="AE15" s="1">
        <v>4</v>
      </c>
      <c r="AF15" s="1">
        <v>8</v>
      </c>
      <c r="AG15" s="1"/>
      <c r="AH15" s="1">
        <f t="shared" si="7"/>
        <v>30</v>
      </c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50</v>
      </c>
      <c r="B16" s="1" t="s">
        <v>40</v>
      </c>
      <c r="C16" s="1">
        <f>IFERROR(VLOOKUP(A16,[1]TDSheet!$A:$N,6,0),0)</f>
        <v>110.83</v>
      </c>
      <c r="D16" s="1">
        <f>IFERROR(VLOOKUP(A16,[1]TDSheet!$A:$N,8,0),0)</f>
        <v>193.82900000000001</v>
      </c>
      <c r="E16" s="1">
        <v>168.285</v>
      </c>
      <c r="F16" s="1">
        <v>74.534000000000006</v>
      </c>
      <c r="G16" s="8">
        <v>1</v>
      </c>
      <c r="H16" s="1">
        <v>45</v>
      </c>
      <c r="I16" s="1" t="s">
        <v>38</v>
      </c>
      <c r="J16" s="1"/>
      <c r="K16" s="1">
        <v>168.2</v>
      </c>
      <c r="L16" s="1">
        <f t="shared" si="2"/>
        <v>8.5000000000007958E-2</v>
      </c>
      <c r="M16" s="1"/>
      <c r="N16" s="1"/>
      <c r="O16" s="1">
        <v>178</v>
      </c>
      <c r="P16" s="1">
        <f t="shared" si="3"/>
        <v>33.656999999999996</v>
      </c>
      <c r="Q16" s="5">
        <f t="shared" ref="Q16" si="10">14*P16-O16-F16</f>
        <v>218.66399999999999</v>
      </c>
      <c r="R16" s="5">
        <f t="shared" si="5"/>
        <v>219</v>
      </c>
      <c r="S16" s="5"/>
      <c r="T16" s="1"/>
      <c r="U16" s="1">
        <f t="shared" si="6"/>
        <v>14.009983064444247</v>
      </c>
      <c r="V16" s="1">
        <f t="shared" si="4"/>
        <v>7.5031642748908105</v>
      </c>
      <c r="W16" s="1">
        <v>30.839200000000002</v>
      </c>
      <c r="X16" s="1">
        <v>29.6844</v>
      </c>
      <c r="Y16" s="1">
        <v>28.7438</v>
      </c>
      <c r="Z16" s="1">
        <v>9.7031999999999989</v>
      </c>
      <c r="AA16" s="1">
        <v>30.067799999999998</v>
      </c>
      <c r="AB16" s="1">
        <v>13.916600000000001</v>
      </c>
      <c r="AC16" s="1">
        <v>30.927</v>
      </c>
      <c r="AD16" s="1">
        <v>15.3536</v>
      </c>
      <c r="AE16" s="1">
        <v>8.8775999999999993</v>
      </c>
      <c r="AF16" s="1">
        <v>18.6082</v>
      </c>
      <c r="AG16" s="1"/>
      <c r="AH16" s="1">
        <f t="shared" si="7"/>
        <v>219</v>
      </c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51</v>
      </c>
      <c r="B17" s="1" t="s">
        <v>37</v>
      </c>
      <c r="C17" s="1">
        <f>IFERROR(VLOOKUP(A17,[1]TDSheet!$A:$N,6,0),0)</f>
        <v>49</v>
      </c>
      <c r="D17" s="1">
        <f>IFERROR(VLOOKUP(A17,[1]TDSheet!$A:$N,8,0),0)</f>
        <v>3</v>
      </c>
      <c r="E17" s="1">
        <v>49</v>
      </c>
      <c r="F17" s="1"/>
      <c r="G17" s="8">
        <v>0.12</v>
      </c>
      <c r="H17" s="1">
        <v>60</v>
      </c>
      <c r="I17" s="1" t="s">
        <v>38</v>
      </c>
      <c r="J17" s="1"/>
      <c r="K17" s="1">
        <v>67</v>
      </c>
      <c r="L17" s="1">
        <f t="shared" si="2"/>
        <v>-18</v>
      </c>
      <c r="M17" s="1"/>
      <c r="N17" s="1"/>
      <c r="O17" s="1">
        <v>114</v>
      </c>
      <c r="P17" s="1">
        <f t="shared" si="3"/>
        <v>9.8000000000000007</v>
      </c>
      <c r="Q17" s="5">
        <f t="shared" ref="Q17" si="11">15*P17-O17-F17</f>
        <v>33</v>
      </c>
      <c r="R17" s="5">
        <f t="shared" si="5"/>
        <v>33</v>
      </c>
      <c r="S17" s="5"/>
      <c r="T17" s="1"/>
      <c r="U17" s="1">
        <f t="shared" si="6"/>
        <v>14.999999999999998</v>
      </c>
      <c r="V17" s="1">
        <f t="shared" si="4"/>
        <v>11.63265306122449</v>
      </c>
      <c r="W17" s="1">
        <v>11</v>
      </c>
      <c r="X17" s="1">
        <v>0</v>
      </c>
      <c r="Y17" s="1">
        <v>11.4</v>
      </c>
      <c r="Z17" s="1">
        <v>1.4</v>
      </c>
      <c r="AA17" s="1">
        <v>4.5999999999999996</v>
      </c>
      <c r="AB17" s="1">
        <v>5</v>
      </c>
      <c r="AC17" s="1">
        <v>2.8</v>
      </c>
      <c r="AD17" s="1">
        <v>4.5999999999999996</v>
      </c>
      <c r="AE17" s="1">
        <v>6.2</v>
      </c>
      <c r="AF17" s="1">
        <v>1.8</v>
      </c>
      <c r="AG17" s="1"/>
      <c r="AH17" s="1">
        <f t="shared" si="7"/>
        <v>3.96</v>
      </c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52</v>
      </c>
      <c r="B18" s="1" t="s">
        <v>37</v>
      </c>
      <c r="C18" s="1">
        <f>IFERROR(VLOOKUP(A18,[1]TDSheet!$A:$N,6,0),0)</f>
        <v>0</v>
      </c>
      <c r="D18" s="1">
        <f>IFERROR(VLOOKUP(A18,[1]TDSheet!$A:$N,8,0),0)</f>
        <v>8</v>
      </c>
      <c r="E18" s="1">
        <v>5</v>
      </c>
      <c r="F18" s="1"/>
      <c r="G18" s="8">
        <v>0.25</v>
      </c>
      <c r="H18" s="1">
        <v>120</v>
      </c>
      <c r="I18" s="1" t="s">
        <v>38</v>
      </c>
      <c r="J18" s="1"/>
      <c r="K18" s="1">
        <v>15</v>
      </c>
      <c r="L18" s="1">
        <f t="shared" si="2"/>
        <v>-10</v>
      </c>
      <c r="M18" s="1"/>
      <c r="N18" s="1"/>
      <c r="O18" s="1">
        <v>16</v>
      </c>
      <c r="P18" s="1">
        <f t="shared" si="3"/>
        <v>1</v>
      </c>
      <c r="Q18" s="5">
        <v>16</v>
      </c>
      <c r="R18" s="5">
        <f t="shared" si="5"/>
        <v>16</v>
      </c>
      <c r="S18" s="5"/>
      <c r="T18" s="1"/>
      <c r="U18" s="1">
        <f t="shared" si="6"/>
        <v>32</v>
      </c>
      <c r="V18" s="1">
        <f t="shared" si="4"/>
        <v>16</v>
      </c>
      <c r="W18" s="1">
        <v>3.4</v>
      </c>
      <c r="X18" s="1">
        <v>7.2</v>
      </c>
      <c r="Y18" s="1">
        <v>1.8</v>
      </c>
      <c r="Z18" s="1">
        <v>5.6</v>
      </c>
      <c r="AA18" s="1">
        <v>4.4000000000000004</v>
      </c>
      <c r="AB18" s="1">
        <v>2.2000000000000002</v>
      </c>
      <c r="AC18" s="1">
        <v>4.4000000000000004</v>
      </c>
      <c r="AD18" s="1">
        <v>3.2</v>
      </c>
      <c r="AE18" s="1">
        <v>1.6</v>
      </c>
      <c r="AF18" s="1">
        <v>4.8</v>
      </c>
      <c r="AG18" s="1"/>
      <c r="AH18" s="1">
        <f t="shared" si="7"/>
        <v>4</v>
      </c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53</v>
      </c>
      <c r="B19" s="1" t="s">
        <v>37</v>
      </c>
      <c r="C19" s="1">
        <f>IFERROR(VLOOKUP(A19,[1]TDSheet!$A:$N,6,0),0)</f>
        <v>0</v>
      </c>
      <c r="D19" s="1">
        <f>IFERROR(VLOOKUP(A19,[1]TDSheet!$A:$N,8,0),0)</f>
        <v>0</v>
      </c>
      <c r="E19" s="1"/>
      <c r="F19" s="1"/>
      <c r="G19" s="8">
        <v>0.25</v>
      </c>
      <c r="H19" s="1">
        <v>120</v>
      </c>
      <c r="I19" s="1" t="s">
        <v>38</v>
      </c>
      <c r="J19" s="1"/>
      <c r="K19" s="1">
        <v>2</v>
      </c>
      <c r="L19" s="1">
        <f t="shared" si="2"/>
        <v>-2</v>
      </c>
      <c r="M19" s="1"/>
      <c r="N19" s="1"/>
      <c r="O19" s="1">
        <v>22</v>
      </c>
      <c r="P19" s="1">
        <f t="shared" si="3"/>
        <v>0</v>
      </c>
      <c r="Q19" s="5">
        <v>8</v>
      </c>
      <c r="R19" s="5">
        <f t="shared" si="5"/>
        <v>8</v>
      </c>
      <c r="S19" s="5"/>
      <c r="T19" s="1"/>
      <c r="U19" s="1" t="e">
        <f t="shared" si="6"/>
        <v>#DIV/0!</v>
      </c>
      <c r="V19" s="1" t="e">
        <f t="shared" si="4"/>
        <v>#DIV/0!</v>
      </c>
      <c r="W19" s="1">
        <v>2.2000000000000002</v>
      </c>
      <c r="X19" s="1">
        <v>0.8</v>
      </c>
      <c r="Y19" s="1">
        <v>1.8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 t="s">
        <v>54</v>
      </c>
      <c r="AH19" s="1">
        <f t="shared" si="7"/>
        <v>2</v>
      </c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4" t="s">
        <v>55</v>
      </c>
      <c r="B20" s="14" t="s">
        <v>40</v>
      </c>
      <c r="C20" s="14">
        <f>IFERROR(VLOOKUP(A20,[1]TDSheet!$A:$N,6,0),0)</f>
        <v>0</v>
      </c>
      <c r="D20" s="14">
        <f>IFERROR(VLOOKUP(A20,[1]TDSheet!$A:$N,8,0),0)</f>
        <v>0</v>
      </c>
      <c r="E20" s="14"/>
      <c r="F20" s="14"/>
      <c r="G20" s="15">
        <v>0</v>
      </c>
      <c r="H20" s="14">
        <v>120</v>
      </c>
      <c r="I20" s="14" t="s">
        <v>38</v>
      </c>
      <c r="J20" s="14"/>
      <c r="K20" s="14"/>
      <c r="L20" s="14">
        <f t="shared" si="2"/>
        <v>0</v>
      </c>
      <c r="M20" s="14"/>
      <c r="N20" s="14"/>
      <c r="O20" s="14">
        <v>0</v>
      </c>
      <c r="P20" s="14">
        <f t="shared" si="3"/>
        <v>0</v>
      </c>
      <c r="Q20" s="16"/>
      <c r="R20" s="5">
        <f t="shared" si="5"/>
        <v>0</v>
      </c>
      <c r="S20" s="16"/>
      <c r="T20" s="14"/>
      <c r="U20" s="1" t="e">
        <f t="shared" si="6"/>
        <v>#DIV/0!</v>
      </c>
      <c r="V20" s="14" t="e">
        <f t="shared" si="4"/>
        <v>#DIV/0!</v>
      </c>
      <c r="W20" s="14">
        <v>0</v>
      </c>
      <c r="X20" s="14">
        <v>0</v>
      </c>
      <c r="Y20" s="14">
        <v>0</v>
      </c>
      <c r="Z20" s="14">
        <v>0</v>
      </c>
      <c r="AA20" s="14">
        <v>0</v>
      </c>
      <c r="AB20" s="14">
        <v>0</v>
      </c>
      <c r="AC20" s="14">
        <v>0</v>
      </c>
      <c r="AD20" s="14">
        <v>0</v>
      </c>
      <c r="AE20" s="14">
        <v>0</v>
      </c>
      <c r="AF20" s="14">
        <v>0</v>
      </c>
      <c r="AG20" s="14" t="s">
        <v>43</v>
      </c>
      <c r="AH20" s="1">
        <f t="shared" si="7"/>
        <v>0</v>
      </c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56</v>
      </c>
      <c r="B21" s="1" t="s">
        <v>37</v>
      </c>
      <c r="C21" s="1">
        <f>IFERROR(VLOOKUP(A21,[1]TDSheet!$A:$N,6,0),0)</f>
        <v>-1</v>
      </c>
      <c r="D21" s="1">
        <f>IFERROR(VLOOKUP(A21,[1]TDSheet!$A:$N,8,0),0)</f>
        <v>22</v>
      </c>
      <c r="E21" s="1">
        <v>21</v>
      </c>
      <c r="F21" s="1"/>
      <c r="G21" s="8">
        <v>0.4</v>
      </c>
      <c r="H21" s="1">
        <v>45</v>
      </c>
      <c r="I21" s="1" t="s">
        <v>38</v>
      </c>
      <c r="J21" s="1"/>
      <c r="K21" s="1">
        <v>33</v>
      </c>
      <c r="L21" s="1">
        <f t="shared" si="2"/>
        <v>-12</v>
      </c>
      <c r="M21" s="1"/>
      <c r="N21" s="1"/>
      <c r="O21" s="1">
        <v>87</v>
      </c>
      <c r="P21" s="1">
        <f t="shared" si="3"/>
        <v>4.2</v>
      </c>
      <c r="Q21" s="5">
        <v>10</v>
      </c>
      <c r="R21" s="5">
        <f t="shared" si="5"/>
        <v>10</v>
      </c>
      <c r="S21" s="5"/>
      <c r="T21" s="1"/>
      <c r="U21" s="1">
        <f t="shared" si="6"/>
        <v>23.095238095238095</v>
      </c>
      <c r="V21" s="1">
        <f t="shared" si="4"/>
        <v>20.714285714285712</v>
      </c>
      <c r="W21" s="1">
        <v>9.8000000000000007</v>
      </c>
      <c r="X21" s="1">
        <v>3.6</v>
      </c>
      <c r="Y21" s="1">
        <v>6</v>
      </c>
      <c r="Z21" s="1">
        <v>4.4000000000000004</v>
      </c>
      <c r="AA21" s="1">
        <v>5.4</v>
      </c>
      <c r="AB21" s="1">
        <v>5.6</v>
      </c>
      <c r="AC21" s="1">
        <v>5.2</v>
      </c>
      <c r="AD21" s="1">
        <v>2.6</v>
      </c>
      <c r="AE21" s="1">
        <v>5</v>
      </c>
      <c r="AF21" s="1">
        <v>6</v>
      </c>
      <c r="AG21" s="1"/>
      <c r="AH21" s="1">
        <f t="shared" si="7"/>
        <v>4</v>
      </c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57</v>
      </c>
      <c r="B22" s="1" t="s">
        <v>40</v>
      </c>
      <c r="C22" s="1">
        <f>IFERROR(VLOOKUP(A22,[1]TDSheet!$A:$N,6,0),0)</f>
        <v>10.766999999999999</v>
      </c>
      <c r="D22" s="1">
        <f>IFERROR(VLOOKUP(A22,[1]TDSheet!$A:$N,8,0),0)</f>
        <v>359.45499999999998</v>
      </c>
      <c r="E22" s="1">
        <v>216.845</v>
      </c>
      <c r="F22" s="1">
        <v>1.3360000000000001</v>
      </c>
      <c r="G22" s="8">
        <v>1</v>
      </c>
      <c r="H22" s="1">
        <v>60</v>
      </c>
      <c r="I22" s="1" t="s">
        <v>38</v>
      </c>
      <c r="J22" s="1"/>
      <c r="K22" s="1">
        <v>242.946</v>
      </c>
      <c r="L22" s="1">
        <f t="shared" si="2"/>
        <v>-26.100999999999999</v>
      </c>
      <c r="M22" s="1"/>
      <c r="N22" s="1"/>
      <c r="O22" s="1">
        <v>661</v>
      </c>
      <c r="P22" s="1">
        <f t="shared" si="3"/>
        <v>43.369</v>
      </c>
      <c r="Q22" s="5"/>
      <c r="R22" s="21">
        <f>ROUND(Q22+$R$1*P22,0)</f>
        <v>87</v>
      </c>
      <c r="S22" s="5"/>
      <c r="T22" s="1"/>
      <c r="U22" s="1">
        <f t="shared" si="6"/>
        <v>17.278147985888538</v>
      </c>
      <c r="V22" s="1">
        <f t="shared" si="4"/>
        <v>15.272106804399456</v>
      </c>
      <c r="W22" s="1">
        <v>65.806399999999996</v>
      </c>
      <c r="X22" s="1">
        <v>37.924799999999998</v>
      </c>
      <c r="Y22" s="1">
        <v>36.588799999999999</v>
      </c>
      <c r="Z22" s="1">
        <v>17.1236</v>
      </c>
      <c r="AA22" s="1">
        <v>38.907200000000003</v>
      </c>
      <c r="AB22" s="1">
        <v>25.478000000000002</v>
      </c>
      <c r="AC22" s="1">
        <v>38.293799999999997</v>
      </c>
      <c r="AD22" s="1">
        <v>24.505199999999999</v>
      </c>
      <c r="AE22" s="1">
        <v>31.154399999999999</v>
      </c>
      <c r="AF22" s="1">
        <v>21.9406</v>
      </c>
      <c r="AG22" s="1"/>
      <c r="AH22" s="1">
        <f t="shared" si="7"/>
        <v>87</v>
      </c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58</v>
      </c>
      <c r="B23" s="1" t="s">
        <v>37</v>
      </c>
      <c r="C23" s="1">
        <f>IFERROR(VLOOKUP(A23,[1]TDSheet!$A:$N,6,0),0)</f>
        <v>0</v>
      </c>
      <c r="D23" s="1">
        <f>IFERROR(VLOOKUP(A23,[1]TDSheet!$A:$N,8,0),0)</f>
        <v>2</v>
      </c>
      <c r="E23" s="1">
        <v>2</v>
      </c>
      <c r="F23" s="1"/>
      <c r="G23" s="8">
        <v>0.22</v>
      </c>
      <c r="H23" s="1">
        <v>120</v>
      </c>
      <c r="I23" s="1" t="s">
        <v>38</v>
      </c>
      <c r="J23" s="1"/>
      <c r="K23" s="1">
        <v>9</v>
      </c>
      <c r="L23" s="1">
        <f t="shared" si="2"/>
        <v>-7</v>
      </c>
      <c r="M23" s="1"/>
      <c r="N23" s="1"/>
      <c r="O23" s="1">
        <v>0</v>
      </c>
      <c r="P23" s="1">
        <f t="shared" si="3"/>
        <v>0.4</v>
      </c>
      <c r="Q23" s="5">
        <v>16</v>
      </c>
      <c r="R23" s="5">
        <f t="shared" si="5"/>
        <v>16</v>
      </c>
      <c r="S23" s="5"/>
      <c r="T23" s="1"/>
      <c r="U23" s="1">
        <f t="shared" si="6"/>
        <v>40</v>
      </c>
      <c r="V23" s="1">
        <f t="shared" si="4"/>
        <v>0</v>
      </c>
      <c r="W23" s="1">
        <v>0</v>
      </c>
      <c r="X23" s="1">
        <v>5.6</v>
      </c>
      <c r="Y23" s="1">
        <v>0.4</v>
      </c>
      <c r="Z23" s="1">
        <v>0</v>
      </c>
      <c r="AA23" s="1">
        <v>3.2</v>
      </c>
      <c r="AB23" s="1">
        <v>0</v>
      </c>
      <c r="AC23" s="1">
        <v>1</v>
      </c>
      <c r="AD23" s="1">
        <v>2.8</v>
      </c>
      <c r="AE23" s="1">
        <v>4.5999999999999996</v>
      </c>
      <c r="AF23" s="1">
        <v>2.4</v>
      </c>
      <c r="AG23" s="1"/>
      <c r="AH23" s="1">
        <f t="shared" si="7"/>
        <v>3.52</v>
      </c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59</v>
      </c>
      <c r="B24" s="1" t="s">
        <v>37</v>
      </c>
      <c r="C24" s="1">
        <f>IFERROR(VLOOKUP(A24,[1]TDSheet!$A:$N,6,0),0)</f>
        <v>0</v>
      </c>
      <c r="D24" s="1">
        <f>IFERROR(VLOOKUP(A24,[1]TDSheet!$A:$N,8,0),0)</f>
        <v>16</v>
      </c>
      <c r="E24" s="1">
        <v>15</v>
      </c>
      <c r="F24" s="1"/>
      <c r="G24" s="8">
        <v>0.4</v>
      </c>
      <c r="H24" s="1">
        <v>60</v>
      </c>
      <c r="I24" s="1" t="s">
        <v>38</v>
      </c>
      <c r="J24" s="1"/>
      <c r="K24" s="1">
        <v>16</v>
      </c>
      <c r="L24" s="1">
        <f t="shared" si="2"/>
        <v>-1</v>
      </c>
      <c r="M24" s="1"/>
      <c r="N24" s="1"/>
      <c r="O24" s="1">
        <v>24</v>
      </c>
      <c r="P24" s="1">
        <f t="shared" si="3"/>
        <v>3</v>
      </c>
      <c r="Q24" s="5">
        <f t="shared" ref="Q24" si="12">15*P24-O24-F24</f>
        <v>21</v>
      </c>
      <c r="R24" s="5">
        <f t="shared" si="5"/>
        <v>21</v>
      </c>
      <c r="S24" s="5"/>
      <c r="T24" s="1"/>
      <c r="U24" s="1">
        <f t="shared" si="6"/>
        <v>15</v>
      </c>
      <c r="V24" s="1">
        <f t="shared" si="4"/>
        <v>8</v>
      </c>
      <c r="W24" s="1">
        <v>3</v>
      </c>
      <c r="X24" s="1">
        <v>2.6</v>
      </c>
      <c r="Y24" s="1">
        <v>0.8</v>
      </c>
      <c r="Z24" s="1">
        <v>2.2000000000000002</v>
      </c>
      <c r="AA24" s="1">
        <v>6.8</v>
      </c>
      <c r="AB24" s="1">
        <v>2.2000000000000002</v>
      </c>
      <c r="AC24" s="1">
        <v>0.4</v>
      </c>
      <c r="AD24" s="1">
        <v>6</v>
      </c>
      <c r="AE24" s="1">
        <v>0</v>
      </c>
      <c r="AF24" s="1">
        <v>0</v>
      </c>
      <c r="AG24" s="1"/>
      <c r="AH24" s="1">
        <f t="shared" si="7"/>
        <v>8.4</v>
      </c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60</v>
      </c>
      <c r="B25" s="1" t="s">
        <v>37</v>
      </c>
      <c r="C25" s="1">
        <f>IFERROR(VLOOKUP(A25,[1]TDSheet!$A:$N,6,0),0)</f>
        <v>0</v>
      </c>
      <c r="D25" s="1">
        <f>IFERROR(VLOOKUP(A25,[1]TDSheet!$A:$N,8,0),0)</f>
        <v>10</v>
      </c>
      <c r="E25" s="1">
        <v>10</v>
      </c>
      <c r="F25" s="1"/>
      <c r="G25" s="8">
        <v>0.09</v>
      </c>
      <c r="H25" s="1">
        <v>60</v>
      </c>
      <c r="I25" s="1" t="s">
        <v>38</v>
      </c>
      <c r="J25" s="1"/>
      <c r="K25" s="1">
        <v>60</v>
      </c>
      <c r="L25" s="1">
        <f t="shared" si="2"/>
        <v>-50</v>
      </c>
      <c r="M25" s="1"/>
      <c r="N25" s="1"/>
      <c r="O25" s="1">
        <v>98</v>
      </c>
      <c r="P25" s="1">
        <f t="shared" si="3"/>
        <v>2</v>
      </c>
      <c r="Q25" s="5"/>
      <c r="R25" s="5">
        <f t="shared" si="5"/>
        <v>0</v>
      </c>
      <c r="S25" s="5"/>
      <c r="T25" s="1"/>
      <c r="U25" s="1">
        <f t="shared" si="6"/>
        <v>49</v>
      </c>
      <c r="V25" s="1">
        <f t="shared" si="4"/>
        <v>49</v>
      </c>
      <c r="W25" s="1">
        <v>9.8000000000000007</v>
      </c>
      <c r="X25" s="1">
        <v>4</v>
      </c>
      <c r="Y25" s="1">
        <v>6</v>
      </c>
      <c r="Z25" s="1">
        <v>3.8</v>
      </c>
      <c r="AA25" s="1">
        <v>3.6</v>
      </c>
      <c r="AB25" s="1">
        <v>0.6</v>
      </c>
      <c r="AC25" s="1">
        <v>1.2</v>
      </c>
      <c r="AD25" s="1">
        <v>4.8</v>
      </c>
      <c r="AE25" s="1">
        <v>0</v>
      </c>
      <c r="AF25" s="1">
        <v>0</v>
      </c>
      <c r="AG25" s="1" t="s">
        <v>54</v>
      </c>
      <c r="AH25" s="1">
        <f t="shared" si="7"/>
        <v>0</v>
      </c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61</v>
      </c>
      <c r="B26" s="1" t="s">
        <v>37</v>
      </c>
      <c r="C26" s="1">
        <f>IFERROR(VLOOKUP(A26,[1]TDSheet!$A:$N,6,0),0)</f>
        <v>0</v>
      </c>
      <c r="D26" s="1">
        <f>IFERROR(VLOOKUP(A26,[1]TDSheet!$A:$N,8,0),0)</f>
        <v>0</v>
      </c>
      <c r="E26" s="1"/>
      <c r="F26" s="1"/>
      <c r="G26" s="8">
        <v>0.09</v>
      </c>
      <c r="H26" s="1">
        <v>45</v>
      </c>
      <c r="I26" s="1" t="s">
        <v>38</v>
      </c>
      <c r="J26" s="1"/>
      <c r="K26" s="1">
        <v>19</v>
      </c>
      <c r="L26" s="1">
        <f t="shared" si="2"/>
        <v>-19</v>
      </c>
      <c r="M26" s="1"/>
      <c r="N26" s="1"/>
      <c r="O26" s="1">
        <v>142</v>
      </c>
      <c r="P26" s="1">
        <f t="shared" si="3"/>
        <v>0</v>
      </c>
      <c r="Q26" s="5"/>
      <c r="R26" s="5">
        <f t="shared" si="5"/>
        <v>0</v>
      </c>
      <c r="S26" s="5"/>
      <c r="T26" s="1"/>
      <c r="U26" s="1" t="e">
        <f t="shared" si="6"/>
        <v>#DIV/0!</v>
      </c>
      <c r="V26" s="1" t="e">
        <f t="shared" si="4"/>
        <v>#DIV/0!</v>
      </c>
      <c r="W26" s="1">
        <v>15.8</v>
      </c>
      <c r="X26" s="1">
        <v>0.6</v>
      </c>
      <c r="Y26" s="1">
        <v>9.8000000000000007</v>
      </c>
      <c r="Z26" s="1">
        <v>3</v>
      </c>
      <c r="AA26" s="1">
        <v>6</v>
      </c>
      <c r="AB26" s="1">
        <v>3.8</v>
      </c>
      <c r="AC26" s="1">
        <v>3.8</v>
      </c>
      <c r="AD26" s="1">
        <v>4.5999999999999996</v>
      </c>
      <c r="AE26" s="1">
        <v>3</v>
      </c>
      <c r="AF26" s="1">
        <v>3.2</v>
      </c>
      <c r="AG26" s="1"/>
      <c r="AH26" s="1">
        <f t="shared" si="7"/>
        <v>0</v>
      </c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4" t="s">
        <v>62</v>
      </c>
      <c r="B27" s="14" t="s">
        <v>37</v>
      </c>
      <c r="C27" s="14">
        <f>IFERROR(VLOOKUP(A27,[1]TDSheet!$A:$N,6,0),0)</f>
        <v>0</v>
      </c>
      <c r="D27" s="14">
        <f>IFERROR(VLOOKUP(A27,[1]TDSheet!$A:$N,8,0),0)</f>
        <v>0</v>
      </c>
      <c r="E27" s="14"/>
      <c r="F27" s="14"/>
      <c r="G27" s="15">
        <v>0</v>
      </c>
      <c r="H27" s="14" t="e">
        <v>#N/A</v>
      </c>
      <c r="I27" s="14" t="s">
        <v>38</v>
      </c>
      <c r="J27" s="14"/>
      <c r="K27" s="14"/>
      <c r="L27" s="14">
        <f t="shared" si="2"/>
        <v>0</v>
      </c>
      <c r="M27" s="14"/>
      <c r="N27" s="14"/>
      <c r="O27" s="14">
        <v>0</v>
      </c>
      <c r="P27" s="14">
        <f t="shared" si="3"/>
        <v>0</v>
      </c>
      <c r="Q27" s="16"/>
      <c r="R27" s="5">
        <f t="shared" si="5"/>
        <v>0</v>
      </c>
      <c r="S27" s="16"/>
      <c r="T27" s="14"/>
      <c r="U27" s="1" t="e">
        <f t="shared" si="6"/>
        <v>#DIV/0!</v>
      </c>
      <c r="V27" s="14" t="e">
        <f t="shared" si="4"/>
        <v>#DIV/0!</v>
      </c>
      <c r="W27" s="14">
        <v>0</v>
      </c>
      <c r="X27" s="14">
        <v>0</v>
      </c>
      <c r="Y27" s="14">
        <v>0</v>
      </c>
      <c r="Z27" s="14">
        <v>0</v>
      </c>
      <c r="AA27" s="14">
        <v>0</v>
      </c>
      <c r="AB27" s="14">
        <v>0</v>
      </c>
      <c r="AC27" s="14">
        <v>0</v>
      </c>
      <c r="AD27" s="14">
        <v>0</v>
      </c>
      <c r="AE27" s="14">
        <v>0</v>
      </c>
      <c r="AF27" s="14">
        <v>0</v>
      </c>
      <c r="AG27" s="14" t="s">
        <v>43</v>
      </c>
      <c r="AH27" s="1">
        <f t="shared" si="7"/>
        <v>0</v>
      </c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63</v>
      </c>
      <c r="B28" s="1" t="s">
        <v>37</v>
      </c>
      <c r="C28" s="1">
        <f>IFERROR(VLOOKUP(A28,[1]TDSheet!$A:$N,6,0),0)</f>
        <v>8</v>
      </c>
      <c r="D28" s="1">
        <f>IFERROR(VLOOKUP(A28,[1]TDSheet!$A:$N,8,0),0)</f>
        <v>40</v>
      </c>
      <c r="E28" s="1">
        <v>40</v>
      </c>
      <c r="F28" s="1"/>
      <c r="G28" s="8">
        <v>0.15</v>
      </c>
      <c r="H28" s="1">
        <v>45</v>
      </c>
      <c r="I28" s="1" t="s">
        <v>38</v>
      </c>
      <c r="J28" s="1"/>
      <c r="K28" s="1">
        <v>59</v>
      </c>
      <c r="L28" s="1">
        <f t="shared" si="2"/>
        <v>-19</v>
      </c>
      <c r="M28" s="1"/>
      <c r="N28" s="1"/>
      <c r="O28" s="1">
        <v>10</v>
      </c>
      <c r="P28" s="1">
        <f t="shared" si="3"/>
        <v>8</v>
      </c>
      <c r="Q28" s="5">
        <f>10*P28-O28-F28</f>
        <v>70</v>
      </c>
      <c r="R28" s="5">
        <f t="shared" si="5"/>
        <v>70</v>
      </c>
      <c r="S28" s="5"/>
      <c r="T28" s="1"/>
      <c r="U28" s="1">
        <f t="shared" si="6"/>
        <v>10</v>
      </c>
      <c r="V28" s="1">
        <f t="shared" si="4"/>
        <v>1.25</v>
      </c>
      <c r="W28" s="1">
        <v>3.2</v>
      </c>
      <c r="X28" s="1">
        <v>4.8</v>
      </c>
      <c r="Y28" s="1">
        <v>3.2</v>
      </c>
      <c r="Z28" s="1">
        <v>2.8</v>
      </c>
      <c r="AA28" s="1">
        <v>2</v>
      </c>
      <c r="AB28" s="1">
        <v>2.8</v>
      </c>
      <c r="AC28" s="1">
        <v>2.6</v>
      </c>
      <c r="AD28" s="1">
        <v>1.2</v>
      </c>
      <c r="AE28" s="1">
        <v>0</v>
      </c>
      <c r="AF28" s="1">
        <v>0</v>
      </c>
      <c r="AG28" s="1"/>
      <c r="AH28" s="1">
        <f t="shared" si="7"/>
        <v>10.5</v>
      </c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64</v>
      </c>
      <c r="B29" s="1" t="s">
        <v>40</v>
      </c>
      <c r="C29" s="1">
        <f>IFERROR(VLOOKUP(A29,[1]TDSheet!$A:$N,6,0),0)</f>
        <v>4.7</v>
      </c>
      <c r="D29" s="1">
        <f>IFERROR(VLOOKUP(A29,[1]TDSheet!$A:$N,8,0),0)</f>
        <v>357.24400000000003</v>
      </c>
      <c r="E29" s="1">
        <v>120.226</v>
      </c>
      <c r="F29" s="1">
        <v>179.04300000000001</v>
      </c>
      <c r="G29" s="8">
        <v>1</v>
      </c>
      <c r="H29" s="1">
        <v>45</v>
      </c>
      <c r="I29" s="1" t="s">
        <v>38</v>
      </c>
      <c r="J29" s="1"/>
      <c r="K29" s="1">
        <v>122.2</v>
      </c>
      <c r="L29" s="1">
        <f t="shared" si="2"/>
        <v>-1.9740000000000038</v>
      </c>
      <c r="M29" s="1"/>
      <c r="N29" s="1"/>
      <c r="O29" s="1">
        <v>36</v>
      </c>
      <c r="P29" s="1">
        <f t="shared" si="3"/>
        <v>24.045200000000001</v>
      </c>
      <c r="Q29" s="5">
        <f t="shared" ref="Q29:Q59" si="13">14*P29-O29-F29</f>
        <v>121.58980000000003</v>
      </c>
      <c r="R29" s="5">
        <f t="shared" si="5"/>
        <v>122</v>
      </c>
      <c r="S29" s="5"/>
      <c r="T29" s="1"/>
      <c r="U29" s="1">
        <f t="shared" si="6"/>
        <v>14.017059537870344</v>
      </c>
      <c r="V29" s="1">
        <f t="shared" si="4"/>
        <v>8.9432818192404309</v>
      </c>
      <c r="W29" s="1">
        <v>24.798200000000001</v>
      </c>
      <c r="X29" s="1">
        <v>35.563600000000001</v>
      </c>
      <c r="Y29" s="1">
        <v>20.6404</v>
      </c>
      <c r="Z29" s="1">
        <v>10.268800000000001</v>
      </c>
      <c r="AA29" s="1">
        <v>24.937799999999999</v>
      </c>
      <c r="AB29" s="1">
        <v>12.0192</v>
      </c>
      <c r="AC29" s="1">
        <v>23.026</v>
      </c>
      <c r="AD29" s="1">
        <v>10.9506</v>
      </c>
      <c r="AE29" s="1">
        <v>21.901</v>
      </c>
      <c r="AF29" s="1">
        <v>9.4398</v>
      </c>
      <c r="AG29" s="1"/>
      <c r="AH29" s="1">
        <f t="shared" si="7"/>
        <v>122</v>
      </c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65</v>
      </c>
      <c r="B30" s="1" t="s">
        <v>37</v>
      </c>
      <c r="C30" s="1">
        <f>IFERROR(VLOOKUP(A30,[1]TDSheet!$A:$N,6,0),0)</f>
        <v>1</v>
      </c>
      <c r="D30" s="1">
        <f>IFERROR(VLOOKUP(A30,[1]TDSheet!$A:$N,8,0),0)</f>
        <v>72</v>
      </c>
      <c r="E30" s="1">
        <v>33</v>
      </c>
      <c r="F30" s="1">
        <v>36</v>
      </c>
      <c r="G30" s="8">
        <v>0.4</v>
      </c>
      <c r="H30" s="1" t="e">
        <v>#N/A</v>
      </c>
      <c r="I30" s="1" t="s">
        <v>38</v>
      </c>
      <c r="J30" s="1"/>
      <c r="K30" s="1">
        <v>41</v>
      </c>
      <c r="L30" s="1">
        <f t="shared" si="2"/>
        <v>-8</v>
      </c>
      <c r="M30" s="1"/>
      <c r="N30" s="1"/>
      <c r="O30" s="1">
        <v>8</v>
      </c>
      <c r="P30" s="1">
        <f t="shared" si="3"/>
        <v>6.6</v>
      </c>
      <c r="Q30" s="5">
        <f t="shared" si="13"/>
        <v>48.399999999999991</v>
      </c>
      <c r="R30" s="5">
        <f t="shared" si="5"/>
        <v>48</v>
      </c>
      <c r="S30" s="5"/>
      <c r="T30" s="1"/>
      <c r="U30" s="1">
        <f t="shared" si="6"/>
        <v>13.939393939393939</v>
      </c>
      <c r="V30" s="1">
        <f t="shared" si="4"/>
        <v>6.666666666666667</v>
      </c>
      <c r="W30" s="1">
        <v>1.8</v>
      </c>
      <c r="X30" s="1">
        <v>7.4686000000000003</v>
      </c>
      <c r="Y30" s="1">
        <v>0.4</v>
      </c>
      <c r="Z30" s="1">
        <v>3.6</v>
      </c>
      <c r="AA30" s="1">
        <v>2.8</v>
      </c>
      <c r="AB30" s="1">
        <v>1</v>
      </c>
      <c r="AC30" s="1">
        <v>4.2</v>
      </c>
      <c r="AD30" s="1">
        <v>1.6</v>
      </c>
      <c r="AE30" s="1">
        <v>2.8</v>
      </c>
      <c r="AF30" s="1">
        <v>2</v>
      </c>
      <c r="AG30" s="1"/>
      <c r="AH30" s="1">
        <f t="shared" si="7"/>
        <v>19.200000000000003</v>
      </c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66</v>
      </c>
      <c r="B31" s="1" t="s">
        <v>37</v>
      </c>
      <c r="C31" s="1">
        <f>IFERROR(VLOOKUP(A31,[1]TDSheet!$A:$N,6,0),0)</f>
        <v>0</v>
      </c>
      <c r="D31" s="1">
        <f>IFERROR(VLOOKUP(A31,[1]TDSheet!$A:$N,8,0),0)</f>
        <v>24</v>
      </c>
      <c r="E31" s="1">
        <v>22</v>
      </c>
      <c r="F31" s="1"/>
      <c r="G31" s="8">
        <v>0.4</v>
      </c>
      <c r="H31" s="1">
        <v>60</v>
      </c>
      <c r="I31" s="1" t="s">
        <v>38</v>
      </c>
      <c r="J31" s="1"/>
      <c r="K31" s="1">
        <v>22</v>
      </c>
      <c r="L31" s="1">
        <f t="shared" si="2"/>
        <v>0</v>
      </c>
      <c r="M31" s="1"/>
      <c r="N31" s="1"/>
      <c r="O31" s="1">
        <v>16</v>
      </c>
      <c r="P31" s="1">
        <f t="shared" si="3"/>
        <v>4.4000000000000004</v>
      </c>
      <c r="Q31" s="5">
        <v>48</v>
      </c>
      <c r="R31" s="5">
        <f t="shared" si="5"/>
        <v>48</v>
      </c>
      <c r="S31" s="5"/>
      <c r="T31" s="1"/>
      <c r="U31" s="1">
        <f t="shared" si="6"/>
        <v>14.545454545454545</v>
      </c>
      <c r="V31" s="1">
        <f t="shared" si="4"/>
        <v>3.6363636363636362</v>
      </c>
      <c r="W31" s="1">
        <v>0</v>
      </c>
      <c r="X31" s="1">
        <v>2.8</v>
      </c>
      <c r="Y31" s="1">
        <v>1.8</v>
      </c>
      <c r="Z31" s="1">
        <v>0</v>
      </c>
      <c r="AA31" s="1">
        <v>5.6</v>
      </c>
      <c r="AB31" s="1">
        <v>1.6</v>
      </c>
      <c r="AC31" s="1">
        <v>1.8</v>
      </c>
      <c r="AD31" s="1">
        <v>3.8</v>
      </c>
      <c r="AE31" s="1">
        <v>0</v>
      </c>
      <c r="AF31" s="1">
        <v>0</v>
      </c>
      <c r="AG31" s="1"/>
      <c r="AH31" s="1">
        <f t="shared" si="7"/>
        <v>19.200000000000003</v>
      </c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67</v>
      </c>
      <c r="B32" s="1" t="s">
        <v>37</v>
      </c>
      <c r="C32" s="1">
        <f>IFERROR(VLOOKUP(A32,[1]TDSheet!$A:$N,6,0),0)</f>
        <v>11</v>
      </c>
      <c r="D32" s="1">
        <f>IFERROR(VLOOKUP(A32,[1]TDSheet!$A:$N,8,0),0)</f>
        <v>160</v>
      </c>
      <c r="E32" s="1">
        <v>126</v>
      </c>
      <c r="F32" s="1"/>
      <c r="G32" s="8">
        <v>0.4</v>
      </c>
      <c r="H32" s="1">
        <v>60</v>
      </c>
      <c r="I32" s="1" t="s">
        <v>38</v>
      </c>
      <c r="J32" s="1"/>
      <c r="K32" s="1">
        <v>149</v>
      </c>
      <c r="L32" s="1">
        <f t="shared" si="2"/>
        <v>-23</v>
      </c>
      <c r="M32" s="1"/>
      <c r="N32" s="1"/>
      <c r="O32" s="1">
        <v>342</v>
      </c>
      <c r="P32" s="1">
        <f t="shared" si="3"/>
        <v>25.2</v>
      </c>
      <c r="Q32" s="5">
        <f t="shared" ref="Q32:Q34" si="14">15*P32-O32-F32</f>
        <v>36</v>
      </c>
      <c r="R32" s="21">
        <f>ROUND(Q32+$R$1*P32,0)</f>
        <v>86</v>
      </c>
      <c r="S32" s="5"/>
      <c r="T32" s="1"/>
      <c r="U32" s="1">
        <f t="shared" si="6"/>
        <v>16.984126984126984</v>
      </c>
      <c r="V32" s="1">
        <f t="shared" si="4"/>
        <v>13.571428571428571</v>
      </c>
      <c r="W32" s="1">
        <v>33.6</v>
      </c>
      <c r="X32" s="1">
        <v>24</v>
      </c>
      <c r="Y32" s="1">
        <v>19.600000000000001</v>
      </c>
      <c r="Z32" s="1">
        <v>8.1999999999999993</v>
      </c>
      <c r="AA32" s="1">
        <v>15.6</v>
      </c>
      <c r="AB32" s="1">
        <v>20.2</v>
      </c>
      <c r="AC32" s="1">
        <v>14</v>
      </c>
      <c r="AD32" s="1">
        <v>7</v>
      </c>
      <c r="AE32" s="1">
        <v>18.8</v>
      </c>
      <c r="AF32" s="1">
        <v>13</v>
      </c>
      <c r="AG32" s="1"/>
      <c r="AH32" s="1">
        <f t="shared" si="7"/>
        <v>34.4</v>
      </c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68</v>
      </c>
      <c r="B33" s="1" t="s">
        <v>37</v>
      </c>
      <c r="C33" s="1">
        <f>IFERROR(VLOOKUP(A33,[1]TDSheet!$A:$N,6,0),0)</f>
        <v>7</v>
      </c>
      <c r="D33" s="1">
        <f>IFERROR(VLOOKUP(A33,[1]TDSheet!$A:$N,8,0),0)</f>
        <v>0</v>
      </c>
      <c r="E33" s="1"/>
      <c r="F33" s="1"/>
      <c r="G33" s="8">
        <v>0.4</v>
      </c>
      <c r="H33" s="1">
        <v>60</v>
      </c>
      <c r="I33" s="1" t="s">
        <v>38</v>
      </c>
      <c r="J33" s="1"/>
      <c r="K33" s="1">
        <v>22</v>
      </c>
      <c r="L33" s="1">
        <f t="shared" si="2"/>
        <v>-22</v>
      </c>
      <c r="M33" s="1"/>
      <c r="N33" s="1"/>
      <c r="O33" s="1">
        <v>65</v>
      </c>
      <c r="P33" s="1">
        <f t="shared" si="3"/>
        <v>0</v>
      </c>
      <c r="Q33" s="5">
        <v>16</v>
      </c>
      <c r="R33" s="5">
        <f t="shared" si="5"/>
        <v>16</v>
      </c>
      <c r="S33" s="5"/>
      <c r="T33" s="1"/>
      <c r="U33" s="1" t="e">
        <f t="shared" si="6"/>
        <v>#DIV/0!</v>
      </c>
      <c r="V33" s="1" t="e">
        <f t="shared" si="4"/>
        <v>#DIV/0!</v>
      </c>
      <c r="W33" s="1">
        <v>6.6</v>
      </c>
      <c r="X33" s="1">
        <v>4.8</v>
      </c>
      <c r="Y33" s="1">
        <v>4.5999999999999996</v>
      </c>
      <c r="Z33" s="1">
        <v>3.8</v>
      </c>
      <c r="AA33" s="1">
        <v>10</v>
      </c>
      <c r="AB33" s="1">
        <v>5.2</v>
      </c>
      <c r="AC33" s="1">
        <v>3.2</v>
      </c>
      <c r="AD33" s="1">
        <v>7.4</v>
      </c>
      <c r="AE33" s="1">
        <v>5.2</v>
      </c>
      <c r="AF33" s="1">
        <v>9.6</v>
      </c>
      <c r="AG33" s="1"/>
      <c r="AH33" s="1">
        <f t="shared" si="7"/>
        <v>6.4</v>
      </c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69</v>
      </c>
      <c r="B34" s="1" t="s">
        <v>37</v>
      </c>
      <c r="C34" s="1">
        <f>IFERROR(VLOOKUP(A34,[1]TDSheet!$A:$N,6,0),0)</f>
        <v>6</v>
      </c>
      <c r="D34" s="1">
        <f>IFERROR(VLOOKUP(A34,[1]TDSheet!$A:$N,8,0),0)</f>
        <v>112</v>
      </c>
      <c r="E34" s="1">
        <v>95</v>
      </c>
      <c r="F34" s="1"/>
      <c r="G34" s="8">
        <v>0.4</v>
      </c>
      <c r="H34" s="1">
        <v>60</v>
      </c>
      <c r="I34" s="1" t="s">
        <v>38</v>
      </c>
      <c r="J34" s="1"/>
      <c r="K34" s="1">
        <v>124</v>
      </c>
      <c r="L34" s="1">
        <f t="shared" si="2"/>
        <v>-29</v>
      </c>
      <c r="M34" s="1"/>
      <c r="N34" s="1"/>
      <c r="O34" s="1">
        <v>178</v>
      </c>
      <c r="P34" s="1">
        <f t="shared" si="3"/>
        <v>19</v>
      </c>
      <c r="Q34" s="5">
        <f t="shared" si="14"/>
        <v>107</v>
      </c>
      <c r="R34" s="5">
        <f t="shared" si="5"/>
        <v>107</v>
      </c>
      <c r="S34" s="5"/>
      <c r="T34" s="1"/>
      <c r="U34" s="1">
        <f t="shared" si="6"/>
        <v>15</v>
      </c>
      <c r="V34" s="1">
        <f t="shared" si="4"/>
        <v>9.3684210526315788</v>
      </c>
      <c r="W34" s="1">
        <v>19.600000000000001</v>
      </c>
      <c r="X34" s="1">
        <v>15.6</v>
      </c>
      <c r="Y34" s="1">
        <v>11.4</v>
      </c>
      <c r="Z34" s="1">
        <v>6.8</v>
      </c>
      <c r="AA34" s="1">
        <v>13.4</v>
      </c>
      <c r="AB34" s="1">
        <v>8.6</v>
      </c>
      <c r="AC34" s="1">
        <v>10.199999999999999</v>
      </c>
      <c r="AD34" s="1">
        <v>11.2</v>
      </c>
      <c r="AE34" s="1">
        <v>5</v>
      </c>
      <c r="AF34" s="1">
        <v>10.199999999999999</v>
      </c>
      <c r="AG34" s="1"/>
      <c r="AH34" s="1">
        <f t="shared" si="7"/>
        <v>42.800000000000004</v>
      </c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70</v>
      </c>
      <c r="B35" s="1" t="s">
        <v>37</v>
      </c>
      <c r="C35" s="1">
        <f>IFERROR(VLOOKUP(A35,[1]TDSheet!$A:$N,6,0),0)</f>
        <v>0</v>
      </c>
      <c r="D35" s="1">
        <f>IFERROR(VLOOKUP(A35,[1]TDSheet!$A:$N,8,0),0)</f>
        <v>40</v>
      </c>
      <c r="E35" s="1">
        <v>39</v>
      </c>
      <c r="F35" s="1"/>
      <c r="G35" s="8">
        <v>0.1</v>
      </c>
      <c r="H35" s="1">
        <v>45</v>
      </c>
      <c r="I35" s="1" t="s">
        <v>38</v>
      </c>
      <c r="J35" s="1"/>
      <c r="K35" s="1">
        <v>50</v>
      </c>
      <c r="L35" s="1">
        <f t="shared" si="2"/>
        <v>-11</v>
      </c>
      <c r="M35" s="1"/>
      <c r="N35" s="1"/>
      <c r="O35" s="1">
        <v>20</v>
      </c>
      <c r="P35" s="1">
        <f t="shared" si="3"/>
        <v>7.8</v>
      </c>
      <c r="Q35" s="5">
        <f>12*P35-O35-F35</f>
        <v>73.599999999999994</v>
      </c>
      <c r="R35" s="5">
        <f t="shared" si="5"/>
        <v>74</v>
      </c>
      <c r="S35" s="5"/>
      <c r="T35" s="1"/>
      <c r="U35" s="1">
        <f t="shared" si="6"/>
        <v>12.051282051282051</v>
      </c>
      <c r="V35" s="1">
        <f t="shared" si="4"/>
        <v>2.5641025641025643</v>
      </c>
      <c r="W35" s="1">
        <v>2</v>
      </c>
      <c r="X35" s="1">
        <v>4.4000000000000004</v>
      </c>
      <c r="Y35" s="1">
        <v>2.2000000000000002</v>
      </c>
      <c r="Z35" s="1">
        <v>4.5999999999999996</v>
      </c>
      <c r="AA35" s="1">
        <v>8.4</v>
      </c>
      <c r="AB35" s="1">
        <v>4.8</v>
      </c>
      <c r="AC35" s="1">
        <v>6.4</v>
      </c>
      <c r="AD35" s="1">
        <v>2.8</v>
      </c>
      <c r="AE35" s="1">
        <v>6</v>
      </c>
      <c r="AF35" s="1">
        <v>5.6</v>
      </c>
      <c r="AG35" s="1"/>
      <c r="AH35" s="1">
        <f t="shared" si="7"/>
        <v>7.4</v>
      </c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71</v>
      </c>
      <c r="B36" s="1" t="s">
        <v>37</v>
      </c>
      <c r="C36" s="1">
        <f>IFERROR(VLOOKUP(A36,[1]TDSheet!$A:$N,6,0),0)</f>
        <v>0</v>
      </c>
      <c r="D36" s="1">
        <f>IFERROR(VLOOKUP(A36,[1]TDSheet!$A:$N,8,0),0)</f>
        <v>196</v>
      </c>
      <c r="E36" s="1">
        <v>81</v>
      </c>
      <c r="F36" s="1">
        <v>89</v>
      </c>
      <c r="G36" s="8">
        <v>0.1</v>
      </c>
      <c r="H36" s="1">
        <v>60</v>
      </c>
      <c r="I36" s="1" t="s">
        <v>38</v>
      </c>
      <c r="J36" s="1"/>
      <c r="K36" s="1">
        <v>81</v>
      </c>
      <c r="L36" s="1">
        <f t="shared" si="2"/>
        <v>0</v>
      </c>
      <c r="M36" s="1"/>
      <c r="N36" s="1"/>
      <c r="O36" s="1">
        <v>0</v>
      </c>
      <c r="P36" s="1">
        <f t="shared" si="3"/>
        <v>16.2</v>
      </c>
      <c r="Q36" s="5">
        <f t="shared" ref="Q36" si="15">15*P36-O36-F36</f>
        <v>154</v>
      </c>
      <c r="R36" s="5">
        <f t="shared" si="5"/>
        <v>154</v>
      </c>
      <c r="S36" s="5"/>
      <c r="T36" s="1"/>
      <c r="U36" s="1">
        <f t="shared" si="6"/>
        <v>15</v>
      </c>
      <c r="V36" s="1">
        <f t="shared" si="4"/>
        <v>5.4938271604938276</v>
      </c>
      <c r="W36" s="1">
        <v>0</v>
      </c>
      <c r="X36" s="1">
        <v>22</v>
      </c>
      <c r="Y36" s="1">
        <v>3.2</v>
      </c>
      <c r="Z36" s="1">
        <v>2</v>
      </c>
      <c r="AA36" s="1">
        <v>15.4</v>
      </c>
      <c r="AB36" s="1">
        <v>5.4</v>
      </c>
      <c r="AC36" s="1">
        <v>8</v>
      </c>
      <c r="AD36" s="1">
        <v>8.4</v>
      </c>
      <c r="AE36" s="1">
        <v>6.8</v>
      </c>
      <c r="AF36" s="1">
        <v>4</v>
      </c>
      <c r="AG36" s="1"/>
      <c r="AH36" s="1">
        <f t="shared" si="7"/>
        <v>15.4</v>
      </c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72</v>
      </c>
      <c r="B37" s="1" t="s">
        <v>37</v>
      </c>
      <c r="C37" s="1">
        <f>IFERROR(VLOOKUP(A37,[1]TDSheet!$A:$N,6,0),0)</f>
        <v>80</v>
      </c>
      <c r="D37" s="1">
        <f>IFERROR(VLOOKUP(A37,[1]TDSheet!$A:$N,8,0),0)</f>
        <v>20</v>
      </c>
      <c r="E37" s="1">
        <v>80</v>
      </c>
      <c r="F37" s="1"/>
      <c r="G37" s="8">
        <v>0.1</v>
      </c>
      <c r="H37" s="1">
        <v>60</v>
      </c>
      <c r="I37" s="1" t="s">
        <v>38</v>
      </c>
      <c r="J37" s="1"/>
      <c r="K37" s="1">
        <v>134</v>
      </c>
      <c r="L37" s="1">
        <f t="shared" si="2"/>
        <v>-54</v>
      </c>
      <c r="M37" s="1"/>
      <c r="N37" s="1"/>
      <c r="O37" s="1">
        <v>328</v>
      </c>
      <c r="P37" s="1">
        <f t="shared" si="3"/>
        <v>16</v>
      </c>
      <c r="Q37" s="5"/>
      <c r="R37" s="5">
        <f t="shared" si="5"/>
        <v>0</v>
      </c>
      <c r="S37" s="5"/>
      <c r="T37" s="1"/>
      <c r="U37" s="1">
        <f t="shared" si="6"/>
        <v>20.5</v>
      </c>
      <c r="V37" s="1">
        <f t="shared" si="4"/>
        <v>20.5</v>
      </c>
      <c r="W37" s="1">
        <v>32</v>
      </c>
      <c r="X37" s="1">
        <v>1.4</v>
      </c>
      <c r="Y37" s="1">
        <v>27.2</v>
      </c>
      <c r="Z37" s="1">
        <v>1.4</v>
      </c>
      <c r="AA37" s="1">
        <v>12.6</v>
      </c>
      <c r="AB37" s="1">
        <v>11</v>
      </c>
      <c r="AC37" s="1">
        <v>9</v>
      </c>
      <c r="AD37" s="1">
        <v>8.8000000000000007</v>
      </c>
      <c r="AE37" s="1">
        <v>9</v>
      </c>
      <c r="AF37" s="1">
        <v>4.2</v>
      </c>
      <c r="AG37" s="1"/>
      <c r="AH37" s="1">
        <f t="shared" si="7"/>
        <v>0</v>
      </c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73</v>
      </c>
      <c r="B38" s="1" t="s">
        <v>37</v>
      </c>
      <c r="C38" s="1">
        <f>IFERROR(VLOOKUP(A38,[1]TDSheet!$A:$N,6,0),0)</f>
        <v>53</v>
      </c>
      <c r="D38" s="1">
        <f>IFERROR(VLOOKUP(A38,[1]TDSheet!$A:$N,8,0),0)</f>
        <v>10</v>
      </c>
      <c r="E38" s="1">
        <v>53</v>
      </c>
      <c r="F38" s="1"/>
      <c r="G38" s="8">
        <v>0.1</v>
      </c>
      <c r="H38" s="1">
        <v>45</v>
      </c>
      <c r="I38" s="1" t="s">
        <v>38</v>
      </c>
      <c r="J38" s="1"/>
      <c r="K38" s="1">
        <v>70</v>
      </c>
      <c r="L38" s="1">
        <f t="shared" ref="L38:L69" si="16">E38-K38</f>
        <v>-17</v>
      </c>
      <c r="M38" s="1"/>
      <c r="N38" s="1"/>
      <c r="O38" s="1">
        <v>0</v>
      </c>
      <c r="P38" s="1">
        <f t="shared" ref="P38:P69" si="17">E38/5</f>
        <v>10.6</v>
      </c>
      <c r="Q38" s="5">
        <f>10*P38-O38-F38</f>
        <v>106</v>
      </c>
      <c r="R38" s="5">
        <f t="shared" si="5"/>
        <v>106</v>
      </c>
      <c r="S38" s="5"/>
      <c r="T38" s="1"/>
      <c r="U38" s="1">
        <f t="shared" si="6"/>
        <v>10</v>
      </c>
      <c r="V38" s="1">
        <f t="shared" ref="V38:V69" si="18">(F38+O38)/P38</f>
        <v>0</v>
      </c>
      <c r="W38" s="1">
        <v>1.4</v>
      </c>
      <c r="X38" s="1">
        <v>2.6</v>
      </c>
      <c r="Y38" s="1">
        <v>6.6</v>
      </c>
      <c r="Z38" s="1">
        <v>1</v>
      </c>
      <c r="AA38" s="1">
        <v>0</v>
      </c>
      <c r="AB38" s="1">
        <v>0</v>
      </c>
      <c r="AC38" s="1">
        <v>0</v>
      </c>
      <c r="AD38" s="1">
        <v>6</v>
      </c>
      <c r="AE38" s="1">
        <v>0</v>
      </c>
      <c r="AF38" s="1">
        <v>0</v>
      </c>
      <c r="AG38" s="1" t="s">
        <v>54</v>
      </c>
      <c r="AH38" s="1">
        <f t="shared" si="7"/>
        <v>10.600000000000001</v>
      </c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74</v>
      </c>
      <c r="B39" s="1" t="s">
        <v>37</v>
      </c>
      <c r="C39" s="1">
        <f>IFERROR(VLOOKUP(A39,[1]TDSheet!$A:$N,6,0),0)</f>
        <v>1</v>
      </c>
      <c r="D39" s="1">
        <f>IFERROR(VLOOKUP(A39,[1]TDSheet!$A:$N,8,0),0)</f>
        <v>78</v>
      </c>
      <c r="E39" s="1">
        <v>68</v>
      </c>
      <c r="F39" s="1">
        <v>1</v>
      </c>
      <c r="G39" s="8">
        <v>0.4</v>
      </c>
      <c r="H39" s="1">
        <v>45</v>
      </c>
      <c r="I39" s="1" t="s">
        <v>38</v>
      </c>
      <c r="J39" s="1"/>
      <c r="K39" s="1">
        <v>103</v>
      </c>
      <c r="L39" s="1">
        <f t="shared" si="16"/>
        <v>-35</v>
      </c>
      <c r="M39" s="1"/>
      <c r="N39" s="1"/>
      <c r="O39" s="1">
        <v>0</v>
      </c>
      <c r="P39" s="1">
        <f t="shared" si="17"/>
        <v>13.6</v>
      </c>
      <c r="Q39" s="5">
        <f>9*P39-O39-F39</f>
        <v>121.39999999999999</v>
      </c>
      <c r="R39" s="5">
        <f t="shared" si="5"/>
        <v>121</v>
      </c>
      <c r="S39" s="5"/>
      <c r="T39" s="1"/>
      <c r="U39" s="1">
        <f t="shared" si="6"/>
        <v>8.9705882352941178</v>
      </c>
      <c r="V39" s="1">
        <f t="shared" si="18"/>
        <v>7.3529411764705885E-2</v>
      </c>
      <c r="W39" s="1">
        <v>4.8</v>
      </c>
      <c r="X39" s="1">
        <v>7.4</v>
      </c>
      <c r="Y39" s="1">
        <v>4</v>
      </c>
      <c r="Z39" s="1">
        <v>5.4</v>
      </c>
      <c r="AA39" s="1">
        <v>5</v>
      </c>
      <c r="AB39" s="1">
        <v>3.8</v>
      </c>
      <c r="AC39" s="1">
        <v>5.2</v>
      </c>
      <c r="AD39" s="1">
        <v>3</v>
      </c>
      <c r="AE39" s="1">
        <v>5.6</v>
      </c>
      <c r="AF39" s="1">
        <v>3</v>
      </c>
      <c r="AG39" s="1"/>
      <c r="AH39" s="1">
        <f t="shared" si="7"/>
        <v>48.400000000000006</v>
      </c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75</v>
      </c>
      <c r="B40" s="1" t="s">
        <v>40</v>
      </c>
      <c r="C40" s="1">
        <f>IFERROR(VLOOKUP(A40,[1]TDSheet!$A:$N,6,0),0)</f>
        <v>0</v>
      </c>
      <c r="D40" s="1">
        <f>IFERROR(VLOOKUP(A40,[1]TDSheet!$A:$N,8,0),0)</f>
        <v>0</v>
      </c>
      <c r="E40" s="1"/>
      <c r="F40" s="1"/>
      <c r="G40" s="8">
        <v>1</v>
      </c>
      <c r="H40" s="1">
        <v>60</v>
      </c>
      <c r="I40" s="1" t="s">
        <v>38</v>
      </c>
      <c r="J40" s="1"/>
      <c r="K40" s="1"/>
      <c r="L40" s="1">
        <f t="shared" si="16"/>
        <v>0</v>
      </c>
      <c r="M40" s="1"/>
      <c r="N40" s="1"/>
      <c r="O40" s="1">
        <v>70</v>
      </c>
      <c r="P40" s="1">
        <f t="shared" si="17"/>
        <v>0</v>
      </c>
      <c r="Q40" s="5"/>
      <c r="R40" s="5">
        <f t="shared" si="5"/>
        <v>0</v>
      </c>
      <c r="S40" s="5"/>
      <c r="T40" s="1"/>
      <c r="U40" s="1" t="e">
        <f t="shared" si="6"/>
        <v>#DIV/0!</v>
      </c>
      <c r="V40" s="1" t="e">
        <f t="shared" si="18"/>
        <v>#DIV/0!</v>
      </c>
      <c r="W40" s="1">
        <v>0</v>
      </c>
      <c r="X40" s="1">
        <v>0.81780000000000008</v>
      </c>
      <c r="Y40" s="1">
        <v>7.4504000000000001</v>
      </c>
      <c r="Z40" s="1">
        <v>3.8363999999999998</v>
      </c>
      <c r="AA40" s="1">
        <v>5.6054000000000004</v>
      </c>
      <c r="AB40" s="1">
        <v>4.4084000000000003</v>
      </c>
      <c r="AC40" s="1">
        <v>4.1630000000000003</v>
      </c>
      <c r="AD40" s="1">
        <v>1.1906000000000001</v>
      </c>
      <c r="AE40" s="1">
        <v>0</v>
      </c>
      <c r="AF40" s="1">
        <v>6.2591999999999999</v>
      </c>
      <c r="AG40" s="1"/>
      <c r="AH40" s="1">
        <f t="shared" si="7"/>
        <v>0</v>
      </c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76</v>
      </c>
      <c r="B41" s="1" t="s">
        <v>40</v>
      </c>
      <c r="C41" s="1">
        <f>IFERROR(VLOOKUP(A41,[1]TDSheet!$A:$N,6,0),0)</f>
        <v>14.608000000000001</v>
      </c>
      <c r="D41" s="1">
        <f>IFERROR(VLOOKUP(A41,[1]TDSheet!$A:$N,8,0),0)</f>
        <v>120.49299999999999</v>
      </c>
      <c r="E41" s="1">
        <v>72.757000000000005</v>
      </c>
      <c r="F41" s="1">
        <v>30.231000000000002</v>
      </c>
      <c r="G41" s="8">
        <v>1</v>
      </c>
      <c r="H41" s="1">
        <v>45</v>
      </c>
      <c r="I41" s="1" t="s">
        <v>38</v>
      </c>
      <c r="J41" s="1"/>
      <c r="K41" s="1">
        <v>70.900000000000006</v>
      </c>
      <c r="L41" s="1">
        <f t="shared" si="16"/>
        <v>1.8569999999999993</v>
      </c>
      <c r="M41" s="1"/>
      <c r="N41" s="1"/>
      <c r="O41" s="1">
        <v>109</v>
      </c>
      <c r="P41" s="1">
        <f t="shared" si="17"/>
        <v>14.551400000000001</v>
      </c>
      <c r="Q41" s="5">
        <f t="shared" si="13"/>
        <v>64.488600000000019</v>
      </c>
      <c r="R41" s="5">
        <f t="shared" si="5"/>
        <v>64</v>
      </c>
      <c r="S41" s="5"/>
      <c r="T41" s="1"/>
      <c r="U41" s="1">
        <f t="shared" si="6"/>
        <v>13.966422474813418</v>
      </c>
      <c r="V41" s="1">
        <f t="shared" si="18"/>
        <v>9.5682202399769078</v>
      </c>
      <c r="W41" s="1">
        <v>15.3942</v>
      </c>
      <c r="X41" s="1">
        <v>13.0084</v>
      </c>
      <c r="Y41" s="1">
        <v>10.163</v>
      </c>
      <c r="Z41" s="1">
        <v>14.055400000000001</v>
      </c>
      <c r="AA41" s="1">
        <v>15.26</v>
      </c>
      <c r="AB41" s="1">
        <v>11.5852</v>
      </c>
      <c r="AC41" s="1">
        <v>13.2744</v>
      </c>
      <c r="AD41" s="1">
        <v>9.1389999999999993</v>
      </c>
      <c r="AE41" s="1">
        <v>10.356</v>
      </c>
      <c r="AF41" s="1">
        <v>12.3032</v>
      </c>
      <c r="AG41" s="1"/>
      <c r="AH41" s="1">
        <f t="shared" si="7"/>
        <v>64</v>
      </c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77</v>
      </c>
      <c r="B42" s="1" t="s">
        <v>40</v>
      </c>
      <c r="C42" s="1">
        <f>IFERROR(VLOOKUP(A42,[1]TDSheet!$A:$N,6,0),0)</f>
        <v>70.27</v>
      </c>
      <c r="D42" s="1">
        <f>IFERROR(VLOOKUP(A42,[1]TDSheet!$A:$N,8,0),0)</f>
        <v>115.72</v>
      </c>
      <c r="E42" s="1">
        <v>82.772999999999996</v>
      </c>
      <c r="F42" s="1">
        <v>73.271000000000001</v>
      </c>
      <c r="G42" s="8">
        <v>1</v>
      </c>
      <c r="H42" s="1">
        <v>45</v>
      </c>
      <c r="I42" s="1" t="s">
        <v>38</v>
      </c>
      <c r="J42" s="1"/>
      <c r="K42" s="1">
        <v>91.4</v>
      </c>
      <c r="L42" s="1">
        <f t="shared" si="16"/>
        <v>-8.6270000000000095</v>
      </c>
      <c r="M42" s="1"/>
      <c r="N42" s="1"/>
      <c r="O42" s="1">
        <v>88</v>
      </c>
      <c r="P42" s="1">
        <f t="shared" si="17"/>
        <v>16.554600000000001</v>
      </c>
      <c r="Q42" s="5">
        <f t="shared" si="13"/>
        <v>70.493400000000022</v>
      </c>
      <c r="R42" s="5">
        <f t="shared" si="5"/>
        <v>70</v>
      </c>
      <c r="S42" s="5"/>
      <c r="T42" s="1"/>
      <c r="U42" s="1">
        <f t="shared" si="6"/>
        <v>13.970195595182004</v>
      </c>
      <c r="V42" s="1">
        <f t="shared" si="18"/>
        <v>9.741763618571273</v>
      </c>
      <c r="W42" s="1">
        <v>17.415600000000001</v>
      </c>
      <c r="X42" s="1">
        <v>17.3294</v>
      </c>
      <c r="Y42" s="1">
        <v>14.672000000000001</v>
      </c>
      <c r="Z42" s="1">
        <v>14.1478</v>
      </c>
      <c r="AA42" s="1">
        <v>18.940000000000001</v>
      </c>
      <c r="AB42" s="1">
        <v>16.440200000000001</v>
      </c>
      <c r="AC42" s="1">
        <v>17.898</v>
      </c>
      <c r="AD42" s="1">
        <v>17.4206</v>
      </c>
      <c r="AE42" s="1">
        <v>22.324999999999999</v>
      </c>
      <c r="AF42" s="1">
        <v>15.6988</v>
      </c>
      <c r="AG42" s="1"/>
      <c r="AH42" s="1">
        <f t="shared" si="7"/>
        <v>70</v>
      </c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78</v>
      </c>
      <c r="B43" s="1" t="s">
        <v>37</v>
      </c>
      <c r="C43" s="1">
        <f>IFERROR(VLOOKUP(A43,[1]TDSheet!$A:$N,6,0),0)</f>
        <v>11</v>
      </c>
      <c r="D43" s="1">
        <f>IFERROR(VLOOKUP(A43,[1]TDSheet!$A:$N,8,0),0)</f>
        <v>9</v>
      </c>
      <c r="E43" s="1">
        <v>18</v>
      </c>
      <c r="F43" s="1"/>
      <c r="G43" s="8">
        <v>0.35</v>
      </c>
      <c r="H43" s="1">
        <v>45</v>
      </c>
      <c r="I43" s="1" t="s">
        <v>38</v>
      </c>
      <c r="J43" s="1"/>
      <c r="K43" s="1">
        <v>26</v>
      </c>
      <c r="L43" s="1">
        <f t="shared" si="16"/>
        <v>-8</v>
      </c>
      <c r="M43" s="1"/>
      <c r="N43" s="1"/>
      <c r="O43" s="1">
        <v>8</v>
      </c>
      <c r="P43" s="1">
        <f t="shared" si="17"/>
        <v>3.6</v>
      </c>
      <c r="Q43" s="5">
        <f>11*P43-O43-F43</f>
        <v>31.6</v>
      </c>
      <c r="R43" s="5">
        <f t="shared" si="5"/>
        <v>32</v>
      </c>
      <c r="S43" s="5"/>
      <c r="T43" s="1"/>
      <c r="U43" s="1">
        <f t="shared" si="6"/>
        <v>11.111111111111111</v>
      </c>
      <c r="V43" s="1">
        <f t="shared" si="18"/>
        <v>2.2222222222222223</v>
      </c>
      <c r="W43" s="1">
        <v>1.4</v>
      </c>
      <c r="X43" s="1">
        <v>1.2</v>
      </c>
      <c r="Y43" s="1">
        <v>1.6</v>
      </c>
      <c r="Z43" s="1">
        <v>1.4</v>
      </c>
      <c r="AA43" s="1">
        <v>1.6</v>
      </c>
      <c r="AB43" s="1">
        <v>1.8</v>
      </c>
      <c r="AC43" s="1">
        <v>2</v>
      </c>
      <c r="AD43" s="1">
        <v>2.2000000000000002</v>
      </c>
      <c r="AE43" s="1">
        <v>1.6</v>
      </c>
      <c r="AF43" s="1">
        <v>1.4</v>
      </c>
      <c r="AG43" s="1" t="s">
        <v>79</v>
      </c>
      <c r="AH43" s="1">
        <f t="shared" si="7"/>
        <v>11.2</v>
      </c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80</v>
      </c>
      <c r="B44" s="1" t="s">
        <v>40</v>
      </c>
      <c r="C44" s="1">
        <f>IFERROR(VLOOKUP(A44,[1]TDSheet!$A:$N,6,0),0)</f>
        <v>46.219000000000001</v>
      </c>
      <c r="D44" s="1">
        <f>IFERROR(VLOOKUP(A44,[1]TDSheet!$A:$N,8,0),0)</f>
        <v>181.39500000000001</v>
      </c>
      <c r="E44" s="1">
        <v>98.185000000000002</v>
      </c>
      <c r="F44" s="1">
        <v>62.637</v>
      </c>
      <c r="G44" s="8">
        <v>1</v>
      </c>
      <c r="H44" s="1">
        <v>45</v>
      </c>
      <c r="I44" s="1" t="s">
        <v>38</v>
      </c>
      <c r="J44" s="1"/>
      <c r="K44" s="1">
        <v>102.3</v>
      </c>
      <c r="L44" s="1">
        <f t="shared" si="16"/>
        <v>-4.1149999999999949</v>
      </c>
      <c r="M44" s="1"/>
      <c r="N44" s="1"/>
      <c r="O44" s="1">
        <v>42</v>
      </c>
      <c r="P44" s="1">
        <f t="shared" si="17"/>
        <v>19.637</v>
      </c>
      <c r="Q44" s="5">
        <f t="shared" si="13"/>
        <v>170.28100000000001</v>
      </c>
      <c r="R44" s="5">
        <f t="shared" si="5"/>
        <v>170</v>
      </c>
      <c r="S44" s="5"/>
      <c r="T44" s="1"/>
      <c r="U44" s="1">
        <f t="shared" si="6"/>
        <v>13.985690278555786</v>
      </c>
      <c r="V44" s="1">
        <f t="shared" si="18"/>
        <v>5.3285634261852621</v>
      </c>
      <c r="W44" s="1">
        <v>15.8024</v>
      </c>
      <c r="X44" s="1">
        <v>18.9864</v>
      </c>
      <c r="Y44" s="1">
        <v>14.1866</v>
      </c>
      <c r="Z44" s="1">
        <v>12.3314</v>
      </c>
      <c r="AA44" s="1">
        <v>15.5992</v>
      </c>
      <c r="AB44" s="1">
        <v>11.8934</v>
      </c>
      <c r="AC44" s="1">
        <v>15.691599999999999</v>
      </c>
      <c r="AD44" s="1">
        <v>13.311999999999999</v>
      </c>
      <c r="AE44" s="1">
        <v>14.8696</v>
      </c>
      <c r="AF44" s="1">
        <v>14.078799999999999</v>
      </c>
      <c r="AG44" s="1"/>
      <c r="AH44" s="1">
        <f t="shared" si="7"/>
        <v>170</v>
      </c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81</v>
      </c>
      <c r="B45" s="1" t="s">
        <v>37</v>
      </c>
      <c r="C45" s="1">
        <f>IFERROR(VLOOKUP(A45,[1]TDSheet!$A:$N,6,0),0)</f>
        <v>11</v>
      </c>
      <c r="D45" s="1">
        <f>IFERROR(VLOOKUP(A45,[1]TDSheet!$A:$N,8,0),0)</f>
        <v>6</v>
      </c>
      <c r="E45" s="1">
        <v>5</v>
      </c>
      <c r="F45" s="1">
        <v>11</v>
      </c>
      <c r="G45" s="8">
        <v>0.4</v>
      </c>
      <c r="H45" s="1">
        <v>45</v>
      </c>
      <c r="I45" s="1" t="s">
        <v>38</v>
      </c>
      <c r="J45" s="1"/>
      <c r="K45" s="1">
        <v>5</v>
      </c>
      <c r="L45" s="1">
        <f t="shared" si="16"/>
        <v>0</v>
      </c>
      <c r="M45" s="1"/>
      <c r="N45" s="1"/>
      <c r="O45" s="1">
        <v>5</v>
      </c>
      <c r="P45" s="1">
        <f t="shared" si="17"/>
        <v>1</v>
      </c>
      <c r="Q45" s="5"/>
      <c r="R45" s="5">
        <f t="shared" si="5"/>
        <v>0</v>
      </c>
      <c r="S45" s="5"/>
      <c r="T45" s="1"/>
      <c r="U45" s="1">
        <f t="shared" si="6"/>
        <v>16</v>
      </c>
      <c r="V45" s="1">
        <f t="shared" si="18"/>
        <v>16</v>
      </c>
      <c r="W45" s="1">
        <v>1.8</v>
      </c>
      <c r="X45" s="1">
        <v>2</v>
      </c>
      <c r="Y45" s="1">
        <v>0</v>
      </c>
      <c r="Z45" s="1">
        <v>1.4</v>
      </c>
      <c r="AA45" s="1">
        <v>5</v>
      </c>
      <c r="AB45" s="1">
        <v>2.2000000000000002</v>
      </c>
      <c r="AC45" s="1">
        <v>2</v>
      </c>
      <c r="AD45" s="1">
        <v>4</v>
      </c>
      <c r="AE45" s="1">
        <v>0</v>
      </c>
      <c r="AF45" s="1">
        <v>0</v>
      </c>
      <c r="AG45" s="1"/>
      <c r="AH45" s="1">
        <f t="shared" si="7"/>
        <v>0</v>
      </c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82</v>
      </c>
      <c r="B46" s="1" t="s">
        <v>37</v>
      </c>
      <c r="C46" s="1">
        <f>IFERROR(VLOOKUP(A46,[1]TDSheet!$A:$N,6,0),0)</f>
        <v>105.938</v>
      </c>
      <c r="D46" s="1">
        <f>IFERROR(VLOOKUP(A46,[1]TDSheet!$A:$N,8,0),0)</f>
        <v>5</v>
      </c>
      <c r="E46" s="1">
        <v>107</v>
      </c>
      <c r="F46" s="1">
        <v>1</v>
      </c>
      <c r="G46" s="8">
        <v>0.3</v>
      </c>
      <c r="H46" s="1" t="e">
        <v>#N/A</v>
      </c>
      <c r="I46" s="1" t="s">
        <v>38</v>
      </c>
      <c r="J46" s="1"/>
      <c r="K46" s="1">
        <v>113</v>
      </c>
      <c r="L46" s="1">
        <f t="shared" si="16"/>
        <v>-6</v>
      </c>
      <c r="M46" s="1"/>
      <c r="N46" s="1"/>
      <c r="O46" s="1">
        <v>192</v>
      </c>
      <c r="P46" s="1">
        <f t="shared" si="17"/>
        <v>21.4</v>
      </c>
      <c r="Q46" s="5">
        <f t="shared" si="13"/>
        <v>106.59999999999997</v>
      </c>
      <c r="R46" s="5">
        <f t="shared" si="5"/>
        <v>107</v>
      </c>
      <c r="S46" s="5"/>
      <c r="T46" s="1"/>
      <c r="U46" s="1">
        <f t="shared" si="6"/>
        <v>14.018691588785048</v>
      </c>
      <c r="V46" s="1">
        <f t="shared" si="18"/>
        <v>9.0186915887850478</v>
      </c>
      <c r="W46" s="1">
        <v>20.612400000000001</v>
      </c>
      <c r="X46" s="1">
        <v>12.6</v>
      </c>
      <c r="Y46" s="1">
        <v>18.8</v>
      </c>
      <c r="Z46" s="1">
        <v>19.8</v>
      </c>
      <c r="AA46" s="1">
        <v>14.4</v>
      </c>
      <c r="AB46" s="1">
        <v>16.8</v>
      </c>
      <c r="AC46" s="1">
        <v>16.600000000000001</v>
      </c>
      <c r="AD46" s="1">
        <v>13.6</v>
      </c>
      <c r="AE46" s="1">
        <v>17</v>
      </c>
      <c r="AF46" s="1">
        <v>2.8</v>
      </c>
      <c r="AG46" s="1"/>
      <c r="AH46" s="1">
        <f t="shared" si="7"/>
        <v>32.1</v>
      </c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83</v>
      </c>
      <c r="B47" s="1" t="s">
        <v>40</v>
      </c>
      <c r="C47" s="1">
        <f>IFERROR(VLOOKUP(A47,[1]TDSheet!$A:$N,6,0),0)</f>
        <v>97.567999999999998</v>
      </c>
      <c r="D47" s="1">
        <f>IFERROR(VLOOKUP(A47,[1]TDSheet!$A:$N,8,0),0)</f>
        <v>115.191</v>
      </c>
      <c r="E47" s="1">
        <v>136.46700000000001</v>
      </c>
      <c r="F47" s="1">
        <v>42.92</v>
      </c>
      <c r="G47" s="8">
        <v>1</v>
      </c>
      <c r="H47" s="1">
        <v>45</v>
      </c>
      <c r="I47" s="1" t="s">
        <v>38</v>
      </c>
      <c r="J47" s="1"/>
      <c r="K47" s="1">
        <v>135</v>
      </c>
      <c r="L47" s="1">
        <f t="shared" si="16"/>
        <v>1.467000000000013</v>
      </c>
      <c r="M47" s="1"/>
      <c r="N47" s="1"/>
      <c r="O47" s="1">
        <v>190</v>
      </c>
      <c r="P47" s="1">
        <f t="shared" si="17"/>
        <v>27.293400000000002</v>
      </c>
      <c r="Q47" s="5">
        <f t="shared" si="13"/>
        <v>149.18760000000003</v>
      </c>
      <c r="R47" s="5">
        <f t="shared" si="5"/>
        <v>149</v>
      </c>
      <c r="S47" s="5"/>
      <c r="T47" s="1"/>
      <c r="U47" s="1">
        <f t="shared" si="6"/>
        <v>13.993126543413426</v>
      </c>
      <c r="V47" s="1">
        <f t="shared" si="18"/>
        <v>8.5339312800896927</v>
      </c>
      <c r="W47" s="1">
        <v>26.7376</v>
      </c>
      <c r="X47" s="1">
        <v>23.402999999999999</v>
      </c>
      <c r="Y47" s="1">
        <v>25.647200000000002</v>
      </c>
      <c r="Z47" s="1">
        <v>17.3018</v>
      </c>
      <c r="AA47" s="1">
        <v>18.0854</v>
      </c>
      <c r="AB47" s="1">
        <v>20.027999999999999</v>
      </c>
      <c r="AC47" s="1">
        <v>18.858799999999999</v>
      </c>
      <c r="AD47" s="1">
        <v>15.618600000000001</v>
      </c>
      <c r="AE47" s="1">
        <v>20.405999999999999</v>
      </c>
      <c r="AF47" s="1">
        <v>15.614000000000001</v>
      </c>
      <c r="AG47" s="1"/>
      <c r="AH47" s="1">
        <f t="shared" si="7"/>
        <v>149</v>
      </c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84</v>
      </c>
      <c r="B48" s="1" t="s">
        <v>37</v>
      </c>
      <c r="C48" s="1">
        <f>IFERROR(VLOOKUP(A48,[1]TDSheet!$A:$N,6,0),0)</f>
        <v>2</v>
      </c>
      <c r="D48" s="1">
        <f>IFERROR(VLOOKUP(A48,[1]TDSheet!$A:$N,8,0),0)</f>
        <v>278</v>
      </c>
      <c r="E48" s="1">
        <v>165</v>
      </c>
      <c r="F48" s="1">
        <v>37</v>
      </c>
      <c r="G48" s="8">
        <v>0.35</v>
      </c>
      <c r="H48" s="1">
        <v>45</v>
      </c>
      <c r="I48" s="1" t="s">
        <v>38</v>
      </c>
      <c r="J48" s="1"/>
      <c r="K48" s="1">
        <v>192</v>
      </c>
      <c r="L48" s="1">
        <f t="shared" si="16"/>
        <v>-27</v>
      </c>
      <c r="M48" s="1"/>
      <c r="N48" s="1"/>
      <c r="O48" s="1">
        <v>91</v>
      </c>
      <c r="P48" s="1">
        <f t="shared" si="17"/>
        <v>33</v>
      </c>
      <c r="Q48" s="5">
        <f>13*P48-O48-F48</f>
        <v>301</v>
      </c>
      <c r="R48" s="5">
        <f t="shared" si="5"/>
        <v>301</v>
      </c>
      <c r="S48" s="5"/>
      <c r="T48" s="1"/>
      <c r="U48" s="1">
        <f t="shared" si="6"/>
        <v>13</v>
      </c>
      <c r="V48" s="1">
        <f t="shared" si="18"/>
        <v>3.8787878787878789</v>
      </c>
      <c r="W48" s="1">
        <v>24.6</v>
      </c>
      <c r="X48" s="1">
        <v>29.6</v>
      </c>
      <c r="Y48" s="1">
        <v>10.199999999999999</v>
      </c>
      <c r="Z48" s="1">
        <v>22.6</v>
      </c>
      <c r="AA48" s="1">
        <v>33</v>
      </c>
      <c r="AB48" s="1">
        <v>23</v>
      </c>
      <c r="AC48" s="1">
        <v>27.8</v>
      </c>
      <c r="AD48" s="1">
        <v>21.2</v>
      </c>
      <c r="AE48" s="1">
        <v>12.4</v>
      </c>
      <c r="AF48" s="1">
        <v>22.4</v>
      </c>
      <c r="AG48" s="1"/>
      <c r="AH48" s="1">
        <f t="shared" si="7"/>
        <v>105.35</v>
      </c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85</v>
      </c>
      <c r="B49" s="1" t="s">
        <v>37</v>
      </c>
      <c r="C49" s="1">
        <f>IFERROR(VLOOKUP(A49,[1]TDSheet!$A:$N,6,0),0)</f>
        <v>216</v>
      </c>
      <c r="D49" s="1">
        <f>IFERROR(VLOOKUP(A49,[1]TDSheet!$A:$N,8,0),0)</f>
        <v>44</v>
      </c>
      <c r="E49" s="1">
        <v>189</v>
      </c>
      <c r="F49" s="1">
        <v>4</v>
      </c>
      <c r="G49" s="8">
        <v>0.41</v>
      </c>
      <c r="H49" s="1">
        <v>45</v>
      </c>
      <c r="I49" s="1" t="s">
        <v>38</v>
      </c>
      <c r="J49" s="1"/>
      <c r="K49" s="1">
        <v>334</v>
      </c>
      <c r="L49" s="1">
        <f t="shared" si="16"/>
        <v>-145</v>
      </c>
      <c r="M49" s="1"/>
      <c r="N49" s="1"/>
      <c r="O49" s="1">
        <v>336</v>
      </c>
      <c r="P49" s="1">
        <f t="shared" si="17"/>
        <v>37.799999999999997</v>
      </c>
      <c r="Q49" s="5">
        <f t="shared" si="13"/>
        <v>189.19999999999993</v>
      </c>
      <c r="R49" s="5">
        <f t="shared" si="5"/>
        <v>189</v>
      </c>
      <c r="S49" s="5"/>
      <c r="T49" s="1"/>
      <c r="U49" s="1">
        <f t="shared" si="6"/>
        <v>13.994708994708995</v>
      </c>
      <c r="V49" s="1">
        <f t="shared" si="18"/>
        <v>8.9947089947089953</v>
      </c>
      <c r="W49" s="1">
        <v>36.799999999999997</v>
      </c>
      <c r="X49" s="1">
        <v>25.6</v>
      </c>
      <c r="Y49" s="1">
        <v>43.8</v>
      </c>
      <c r="Z49" s="1">
        <v>24.6</v>
      </c>
      <c r="AA49" s="1">
        <v>28</v>
      </c>
      <c r="AB49" s="1">
        <v>28</v>
      </c>
      <c r="AC49" s="1">
        <v>27.8</v>
      </c>
      <c r="AD49" s="1">
        <v>26</v>
      </c>
      <c r="AE49" s="1">
        <v>26</v>
      </c>
      <c r="AF49" s="1">
        <v>14.8</v>
      </c>
      <c r="AG49" s="1"/>
      <c r="AH49" s="1">
        <f t="shared" si="7"/>
        <v>77.489999999999995</v>
      </c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86</v>
      </c>
      <c r="B50" s="1" t="s">
        <v>37</v>
      </c>
      <c r="C50" s="1">
        <f>IFERROR(VLOOKUP(A50,[1]TDSheet!$A:$N,6,0),0)</f>
        <v>0</v>
      </c>
      <c r="D50" s="1">
        <f>IFERROR(VLOOKUP(A50,[1]TDSheet!$A:$N,8,0),0)</f>
        <v>44</v>
      </c>
      <c r="E50" s="1">
        <v>37</v>
      </c>
      <c r="F50" s="1">
        <v>3</v>
      </c>
      <c r="G50" s="8">
        <v>0.41</v>
      </c>
      <c r="H50" s="1">
        <v>45</v>
      </c>
      <c r="I50" s="1" t="s">
        <v>38</v>
      </c>
      <c r="J50" s="1"/>
      <c r="K50" s="1">
        <v>71</v>
      </c>
      <c r="L50" s="1">
        <f t="shared" si="16"/>
        <v>-34</v>
      </c>
      <c r="M50" s="1"/>
      <c r="N50" s="1"/>
      <c r="O50" s="1">
        <v>37</v>
      </c>
      <c r="P50" s="1">
        <f t="shared" si="17"/>
        <v>7.4</v>
      </c>
      <c r="Q50" s="5">
        <f t="shared" si="13"/>
        <v>63.600000000000009</v>
      </c>
      <c r="R50" s="5">
        <f t="shared" si="5"/>
        <v>64</v>
      </c>
      <c r="S50" s="5"/>
      <c r="T50" s="1"/>
      <c r="U50" s="1">
        <f t="shared" si="6"/>
        <v>14.054054054054053</v>
      </c>
      <c r="V50" s="1">
        <f t="shared" si="18"/>
        <v>5.4054054054054053</v>
      </c>
      <c r="W50" s="1">
        <v>6</v>
      </c>
      <c r="X50" s="1">
        <v>5.4</v>
      </c>
      <c r="Y50" s="1">
        <v>3.8</v>
      </c>
      <c r="Z50" s="1">
        <v>3.4</v>
      </c>
      <c r="AA50" s="1">
        <v>3</v>
      </c>
      <c r="AB50" s="1">
        <v>2.2000000000000002</v>
      </c>
      <c r="AC50" s="1">
        <v>0</v>
      </c>
      <c r="AD50" s="1">
        <v>6</v>
      </c>
      <c r="AE50" s="1">
        <v>0</v>
      </c>
      <c r="AF50" s="1">
        <v>0</v>
      </c>
      <c r="AG50" s="1"/>
      <c r="AH50" s="1">
        <f t="shared" si="7"/>
        <v>26.24</v>
      </c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87</v>
      </c>
      <c r="B51" s="1" t="s">
        <v>37</v>
      </c>
      <c r="C51" s="1">
        <f>IFERROR(VLOOKUP(A51,[1]TDSheet!$A:$N,6,0),0)</f>
        <v>0</v>
      </c>
      <c r="D51" s="1">
        <f>IFERROR(VLOOKUP(A51,[1]TDSheet!$A:$N,8,0),0)</f>
        <v>36</v>
      </c>
      <c r="E51" s="1">
        <v>22</v>
      </c>
      <c r="F51" s="1">
        <v>8</v>
      </c>
      <c r="G51" s="8">
        <v>0.36</v>
      </c>
      <c r="H51" s="1">
        <v>45</v>
      </c>
      <c r="I51" s="1" t="s">
        <v>38</v>
      </c>
      <c r="J51" s="1"/>
      <c r="K51" s="1">
        <v>24</v>
      </c>
      <c r="L51" s="1">
        <f t="shared" si="16"/>
        <v>-2</v>
      </c>
      <c r="M51" s="1"/>
      <c r="N51" s="1"/>
      <c r="O51" s="1">
        <v>6</v>
      </c>
      <c r="P51" s="1">
        <f t="shared" si="17"/>
        <v>4.4000000000000004</v>
      </c>
      <c r="Q51" s="5">
        <f>12*P51-O51-F51</f>
        <v>38.800000000000004</v>
      </c>
      <c r="R51" s="5">
        <f t="shared" si="5"/>
        <v>39</v>
      </c>
      <c r="S51" s="5"/>
      <c r="T51" s="1"/>
      <c r="U51" s="1">
        <f t="shared" si="6"/>
        <v>12.045454545454545</v>
      </c>
      <c r="V51" s="1">
        <f t="shared" si="18"/>
        <v>3.1818181818181817</v>
      </c>
      <c r="W51" s="1">
        <v>1</v>
      </c>
      <c r="X51" s="1">
        <v>4.4000000000000004</v>
      </c>
      <c r="Y51" s="1">
        <v>2</v>
      </c>
      <c r="Z51" s="1">
        <v>3.4</v>
      </c>
      <c r="AA51" s="1">
        <v>3.8</v>
      </c>
      <c r="AB51" s="1">
        <v>3.2</v>
      </c>
      <c r="AC51" s="1">
        <v>2.8</v>
      </c>
      <c r="AD51" s="1">
        <v>4.2</v>
      </c>
      <c r="AE51" s="1">
        <v>3.4</v>
      </c>
      <c r="AF51" s="1">
        <v>2.6</v>
      </c>
      <c r="AG51" s="1"/>
      <c r="AH51" s="1">
        <f t="shared" si="7"/>
        <v>14.04</v>
      </c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88</v>
      </c>
      <c r="B52" s="1" t="s">
        <v>37</v>
      </c>
      <c r="C52" s="1">
        <f>IFERROR(VLOOKUP(A52,[1]TDSheet!$A:$N,6,0),0)</f>
        <v>7</v>
      </c>
      <c r="D52" s="1">
        <f>IFERROR(VLOOKUP(A52,[1]TDSheet!$A:$N,8,0),0)</f>
        <v>1</v>
      </c>
      <c r="E52" s="1">
        <v>8</v>
      </c>
      <c r="F52" s="1"/>
      <c r="G52" s="8">
        <v>0.41</v>
      </c>
      <c r="H52" s="1">
        <v>45</v>
      </c>
      <c r="I52" s="1" t="s">
        <v>38</v>
      </c>
      <c r="J52" s="1"/>
      <c r="K52" s="1">
        <v>23</v>
      </c>
      <c r="L52" s="1">
        <f t="shared" si="16"/>
        <v>-15</v>
      </c>
      <c r="M52" s="1"/>
      <c r="N52" s="1"/>
      <c r="O52" s="1">
        <v>96</v>
      </c>
      <c r="P52" s="1">
        <f t="shared" si="17"/>
        <v>1.6</v>
      </c>
      <c r="Q52" s="5"/>
      <c r="R52" s="5">
        <f t="shared" si="5"/>
        <v>0</v>
      </c>
      <c r="S52" s="5"/>
      <c r="T52" s="1"/>
      <c r="U52" s="1">
        <f t="shared" si="6"/>
        <v>60</v>
      </c>
      <c r="V52" s="1">
        <f t="shared" si="18"/>
        <v>60</v>
      </c>
      <c r="W52" s="1">
        <v>10.8</v>
      </c>
      <c r="X52" s="1">
        <v>3</v>
      </c>
      <c r="Y52" s="1">
        <v>6</v>
      </c>
      <c r="Z52" s="1">
        <v>4</v>
      </c>
      <c r="AA52" s="1">
        <v>2.8</v>
      </c>
      <c r="AB52" s="1">
        <v>5.2</v>
      </c>
      <c r="AC52" s="1">
        <v>1</v>
      </c>
      <c r="AD52" s="1">
        <v>4.2</v>
      </c>
      <c r="AE52" s="1">
        <v>2.8</v>
      </c>
      <c r="AF52" s="1">
        <v>2.8</v>
      </c>
      <c r="AG52" s="1"/>
      <c r="AH52" s="1">
        <f t="shared" si="7"/>
        <v>0</v>
      </c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89</v>
      </c>
      <c r="B53" s="1" t="s">
        <v>37</v>
      </c>
      <c r="C53" s="1">
        <f>IFERROR(VLOOKUP(A53,[1]TDSheet!$A:$N,6,0),0)</f>
        <v>4</v>
      </c>
      <c r="D53" s="1">
        <f>IFERROR(VLOOKUP(A53,[1]TDSheet!$A:$N,8,0),0)</f>
        <v>12</v>
      </c>
      <c r="E53" s="1">
        <v>15</v>
      </c>
      <c r="F53" s="1"/>
      <c r="G53" s="8">
        <v>0.41</v>
      </c>
      <c r="H53" s="1">
        <v>45</v>
      </c>
      <c r="I53" s="1" t="s">
        <v>38</v>
      </c>
      <c r="J53" s="1"/>
      <c r="K53" s="1">
        <v>18</v>
      </c>
      <c r="L53" s="1">
        <f t="shared" si="16"/>
        <v>-3</v>
      </c>
      <c r="M53" s="1"/>
      <c r="N53" s="1"/>
      <c r="O53" s="1">
        <v>10</v>
      </c>
      <c r="P53" s="1">
        <f t="shared" si="17"/>
        <v>3</v>
      </c>
      <c r="Q53" s="5">
        <f>12*P53-O53-F53</f>
        <v>26</v>
      </c>
      <c r="R53" s="5">
        <f t="shared" si="5"/>
        <v>26</v>
      </c>
      <c r="S53" s="5"/>
      <c r="T53" s="1"/>
      <c r="U53" s="1">
        <f t="shared" si="6"/>
        <v>12</v>
      </c>
      <c r="V53" s="1">
        <f t="shared" si="18"/>
        <v>3.3333333333333335</v>
      </c>
      <c r="W53" s="1">
        <v>1.4</v>
      </c>
      <c r="X53" s="1">
        <v>1.8</v>
      </c>
      <c r="Y53" s="1">
        <v>1.8</v>
      </c>
      <c r="Z53" s="1">
        <v>0.6</v>
      </c>
      <c r="AA53" s="1">
        <v>1</v>
      </c>
      <c r="AB53" s="1">
        <v>3.4</v>
      </c>
      <c r="AC53" s="1">
        <v>1</v>
      </c>
      <c r="AD53" s="1">
        <v>1</v>
      </c>
      <c r="AE53" s="1">
        <v>2</v>
      </c>
      <c r="AF53" s="1">
        <v>2.6</v>
      </c>
      <c r="AG53" s="1"/>
      <c r="AH53" s="1">
        <f t="shared" si="7"/>
        <v>10.66</v>
      </c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90</v>
      </c>
      <c r="B54" s="1" t="s">
        <v>37</v>
      </c>
      <c r="C54" s="1">
        <f>IFERROR(VLOOKUP(A54,[1]TDSheet!$A:$N,6,0),0)</f>
        <v>7</v>
      </c>
      <c r="D54" s="1">
        <f>IFERROR(VLOOKUP(A54,[1]TDSheet!$A:$N,8,0),0)</f>
        <v>0</v>
      </c>
      <c r="E54" s="1"/>
      <c r="F54" s="1"/>
      <c r="G54" s="8">
        <v>0.33</v>
      </c>
      <c r="H54" s="1" t="e">
        <v>#N/A</v>
      </c>
      <c r="I54" s="1" t="s">
        <v>38</v>
      </c>
      <c r="J54" s="1"/>
      <c r="K54" s="1">
        <v>6</v>
      </c>
      <c r="L54" s="1">
        <f t="shared" si="16"/>
        <v>-6</v>
      </c>
      <c r="M54" s="1"/>
      <c r="N54" s="1"/>
      <c r="O54" s="1">
        <v>45</v>
      </c>
      <c r="P54" s="1">
        <f t="shared" si="17"/>
        <v>0</v>
      </c>
      <c r="Q54" s="5">
        <v>8</v>
      </c>
      <c r="R54" s="5">
        <f t="shared" si="5"/>
        <v>8</v>
      </c>
      <c r="S54" s="5"/>
      <c r="T54" s="1"/>
      <c r="U54" s="1" t="e">
        <f t="shared" si="6"/>
        <v>#DIV/0!</v>
      </c>
      <c r="V54" s="1" t="e">
        <f t="shared" si="18"/>
        <v>#DIV/0!</v>
      </c>
      <c r="W54" s="1">
        <v>5</v>
      </c>
      <c r="X54" s="1">
        <v>2.2000000000000002</v>
      </c>
      <c r="Y54" s="1">
        <v>4.2</v>
      </c>
      <c r="Z54" s="1">
        <v>0.2</v>
      </c>
      <c r="AA54" s="1">
        <v>0</v>
      </c>
      <c r="AB54" s="1">
        <v>3.8</v>
      </c>
      <c r="AC54" s="1">
        <v>0.8</v>
      </c>
      <c r="AD54" s="1">
        <v>1.6</v>
      </c>
      <c r="AE54" s="1">
        <v>2.8</v>
      </c>
      <c r="AF54" s="1">
        <v>0.2</v>
      </c>
      <c r="AG54" s="1" t="s">
        <v>91</v>
      </c>
      <c r="AH54" s="1">
        <f t="shared" si="7"/>
        <v>2.64</v>
      </c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92</v>
      </c>
      <c r="B55" s="1" t="s">
        <v>37</v>
      </c>
      <c r="C55" s="1">
        <f>IFERROR(VLOOKUP(A55,[1]TDSheet!$A:$N,6,0),0)</f>
        <v>8</v>
      </c>
      <c r="D55" s="1">
        <f>IFERROR(VLOOKUP(A55,[1]TDSheet!$A:$N,8,0),0)</f>
        <v>6</v>
      </c>
      <c r="E55" s="1"/>
      <c r="F55" s="1"/>
      <c r="G55" s="8">
        <v>0.33</v>
      </c>
      <c r="H55" s="1">
        <v>45</v>
      </c>
      <c r="I55" s="1" t="s">
        <v>38</v>
      </c>
      <c r="J55" s="1"/>
      <c r="K55" s="1">
        <v>12</v>
      </c>
      <c r="L55" s="1">
        <f t="shared" si="16"/>
        <v>-12</v>
      </c>
      <c r="M55" s="1"/>
      <c r="N55" s="1"/>
      <c r="O55" s="1">
        <v>32</v>
      </c>
      <c r="P55" s="1">
        <f t="shared" si="17"/>
        <v>0</v>
      </c>
      <c r="Q55" s="5">
        <v>8</v>
      </c>
      <c r="R55" s="5">
        <f t="shared" si="5"/>
        <v>8</v>
      </c>
      <c r="S55" s="5"/>
      <c r="T55" s="1"/>
      <c r="U55" s="1" t="e">
        <f t="shared" si="6"/>
        <v>#DIV/0!</v>
      </c>
      <c r="V55" s="1" t="e">
        <f t="shared" si="18"/>
        <v>#DIV/0!</v>
      </c>
      <c r="W55" s="1">
        <v>3.6</v>
      </c>
      <c r="X55" s="1">
        <v>1.2</v>
      </c>
      <c r="Y55" s="1">
        <v>0.4</v>
      </c>
      <c r="Z55" s="1">
        <v>1.8</v>
      </c>
      <c r="AA55" s="1">
        <v>1</v>
      </c>
      <c r="AB55" s="1">
        <v>0.6</v>
      </c>
      <c r="AC55" s="1">
        <v>1</v>
      </c>
      <c r="AD55" s="1">
        <v>0</v>
      </c>
      <c r="AE55" s="1">
        <v>0.4</v>
      </c>
      <c r="AF55" s="1">
        <v>0.4</v>
      </c>
      <c r="AG55" s="1"/>
      <c r="AH55" s="1">
        <f t="shared" si="7"/>
        <v>2.64</v>
      </c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93</v>
      </c>
      <c r="B56" s="1" t="s">
        <v>37</v>
      </c>
      <c r="C56" s="1">
        <f>IFERROR(VLOOKUP(A56,[1]TDSheet!$A:$N,6,0),0)</f>
        <v>0</v>
      </c>
      <c r="D56" s="1">
        <f>IFERROR(VLOOKUP(A56,[1]TDSheet!$A:$N,8,0),0)</f>
        <v>56</v>
      </c>
      <c r="E56" s="1">
        <v>14</v>
      </c>
      <c r="F56" s="1">
        <v>25</v>
      </c>
      <c r="G56" s="8">
        <v>0.33</v>
      </c>
      <c r="H56" s="1">
        <v>45</v>
      </c>
      <c r="I56" s="1" t="s">
        <v>38</v>
      </c>
      <c r="J56" s="1"/>
      <c r="K56" s="1">
        <v>18</v>
      </c>
      <c r="L56" s="1">
        <f t="shared" si="16"/>
        <v>-4</v>
      </c>
      <c r="M56" s="1"/>
      <c r="N56" s="1"/>
      <c r="O56" s="1">
        <v>8</v>
      </c>
      <c r="P56" s="1">
        <f t="shared" si="17"/>
        <v>2.8</v>
      </c>
      <c r="Q56" s="5">
        <f t="shared" si="13"/>
        <v>6.1999999999999957</v>
      </c>
      <c r="R56" s="5">
        <f t="shared" si="5"/>
        <v>6</v>
      </c>
      <c r="S56" s="5"/>
      <c r="T56" s="1"/>
      <c r="U56" s="1">
        <f t="shared" si="6"/>
        <v>13.928571428571429</v>
      </c>
      <c r="V56" s="1">
        <f t="shared" si="18"/>
        <v>11.785714285714286</v>
      </c>
      <c r="W56" s="1">
        <v>4</v>
      </c>
      <c r="X56" s="1">
        <v>6.2</v>
      </c>
      <c r="Y56" s="1">
        <v>1.8</v>
      </c>
      <c r="Z56" s="1">
        <v>4.2</v>
      </c>
      <c r="AA56" s="1">
        <v>0.4</v>
      </c>
      <c r="AB56" s="1">
        <v>3.8</v>
      </c>
      <c r="AC56" s="1">
        <v>2.2000000000000002</v>
      </c>
      <c r="AD56" s="1">
        <v>1.2</v>
      </c>
      <c r="AE56" s="1">
        <v>3.2</v>
      </c>
      <c r="AF56" s="1">
        <v>1.4</v>
      </c>
      <c r="AG56" s="1"/>
      <c r="AH56" s="1">
        <f t="shared" si="7"/>
        <v>1.98</v>
      </c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94</v>
      </c>
      <c r="B57" s="1" t="s">
        <v>37</v>
      </c>
      <c r="C57" s="1">
        <f>IFERROR(VLOOKUP(A57,[1]TDSheet!$A:$N,6,0),0)</f>
        <v>4</v>
      </c>
      <c r="D57" s="1">
        <f>IFERROR(VLOOKUP(A57,[1]TDSheet!$A:$N,8,0),0)</f>
        <v>45</v>
      </c>
      <c r="E57" s="1">
        <v>34</v>
      </c>
      <c r="F57" s="1">
        <v>3</v>
      </c>
      <c r="G57" s="8">
        <v>0.33</v>
      </c>
      <c r="H57" s="1">
        <v>45</v>
      </c>
      <c r="I57" s="1" t="s">
        <v>38</v>
      </c>
      <c r="J57" s="1"/>
      <c r="K57" s="1">
        <v>37</v>
      </c>
      <c r="L57" s="1">
        <f t="shared" si="16"/>
        <v>-3</v>
      </c>
      <c r="M57" s="1"/>
      <c r="N57" s="1"/>
      <c r="O57" s="1">
        <v>8</v>
      </c>
      <c r="P57" s="1">
        <f t="shared" si="17"/>
        <v>6.8</v>
      </c>
      <c r="Q57" s="5">
        <f>11*P57-O57-F57</f>
        <v>63.8</v>
      </c>
      <c r="R57" s="5">
        <f t="shared" si="5"/>
        <v>64</v>
      </c>
      <c r="S57" s="5"/>
      <c r="T57" s="1"/>
      <c r="U57" s="1">
        <f t="shared" si="6"/>
        <v>11.029411764705882</v>
      </c>
      <c r="V57" s="1">
        <f t="shared" si="18"/>
        <v>1.6176470588235294</v>
      </c>
      <c r="W57" s="1">
        <v>2.8</v>
      </c>
      <c r="X57" s="1">
        <v>4.5999999999999996</v>
      </c>
      <c r="Y57" s="1">
        <v>2.2000000000000002</v>
      </c>
      <c r="Z57" s="1">
        <v>0.8</v>
      </c>
      <c r="AA57" s="1">
        <v>2.6</v>
      </c>
      <c r="AB57" s="1">
        <v>1.6</v>
      </c>
      <c r="AC57" s="1">
        <v>1</v>
      </c>
      <c r="AD57" s="1">
        <v>0.8</v>
      </c>
      <c r="AE57" s="1">
        <v>2.4</v>
      </c>
      <c r="AF57" s="1">
        <v>1.6</v>
      </c>
      <c r="AG57" s="1"/>
      <c r="AH57" s="1">
        <f t="shared" si="7"/>
        <v>21.12</v>
      </c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95</v>
      </c>
      <c r="B58" s="1" t="s">
        <v>37</v>
      </c>
      <c r="C58" s="1">
        <f>IFERROR(VLOOKUP(A58,[1]TDSheet!$A:$N,6,0),0)</f>
        <v>16</v>
      </c>
      <c r="D58" s="1">
        <f>IFERROR(VLOOKUP(A58,[1]TDSheet!$A:$N,8,0),0)</f>
        <v>0</v>
      </c>
      <c r="E58" s="1">
        <v>15</v>
      </c>
      <c r="F58" s="1"/>
      <c r="G58" s="8">
        <v>0.36</v>
      </c>
      <c r="H58" s="1">
        <v>45</v>
      </c>
      <c r="I58" s="1" t="s">
        <v>38</v>
      </c>
      <c r="J58" s="1"/>
      <c r="K58" s="1">
        <v>37</v>
      </c>
      <c r="L58" s="1">
        <f t="shared" si="16"/>
        <v>-22</v>
      </c>
      <c r="M58" s="1"/>
      <c r="N58" s="1"/>
      <c r="O58" s="1">
        <v>16</v>
      </c>
      <c r="P58" s="1">
        <f t="shared" si="17"/>
        <v>3</v>
      </c>
      <c r="Q58" s="5">
        <f t="shared" si="13"/>
        <v>26</v>
      </c>
      <c r="R58" s="5">
        <f t="shared" si="5"/>
        <v>26</v>
      </c>
      <c r="S58" s="5"/>
      <c r="T58" s="1"/>
      <c r="U58" s="1">
        <f t="shared" si="6"/>
        <v>14</v>
      </c>
      <c r="V58" s="1">
        <f t="shared" si="18"/>
        <v>5.333333333333333</v>
      </c>
      <c r="W58" s="1">
        <v>0</v>
      </c>
      <c r="X58" s="1">
        <v>-0.4</v>
      </c>
      <c r="Y58" s="1">
        <v>2.2000000000000002</v>
      </c>
      <c r="Z58" s="1">
        <v>1</v>
      </c>
      <c r="AA58" s="1">
        <v>2</v>
      </c>
      <c r="AB58" s="1">
        <v>1</v>
      </c>
      <c r="AC58" s="1">
        <v>-0.2</v>
      </c>
      <c r="AD58" s="1">
        <v>2.2000000000000002</v>
      </c>
      <c r="AE58" s="1">
        <v>0.8</v>
      </c>
      <c r="AF58" s="1">
        <v>1.6</v>
      </c>
      <c r="AG58" s="1"/>
      <c r="AH58" s="1">
        <f t="shared" si="7"/>
        <v>9.36</v>
      </c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96</v>
      </c>
      <c r="B59" s="1" t="s">
        <v>40</v>
      </c>
      <c r="C59" s="1">
        <f>IFERROR(VLOOKUP(A59,[1]TDSheet!$A:$N,6,0),0)</f>
        <v>-4.01</v>
      </c>
      <c r="D59" s="1">
        <f>IFERROR(VLOOKUP(A59,[1]TDSheet!$A:$N,8,0),0)</f>
        <v>438.87099999999998</v>
      </c>
      <c r="E59" s="1">
        <v>252.18899999999999</v>
      </c>
      <c r="F59" s="1">
        <v>142.327</v>
      </c>
      <c r="G59" s="8">
        <v>1</v>
      </c>
      <c r="H59" s="1">
        <v>45</v>
      </c>
      <c r="I59" s="1" t="s">
        <v>38</v>
      </c>
      <c r="J59" s="1"/>
      <c r="K59" s="1">
        <v>256.3</v>
      </c>
      <c r="L59" s="1">
        <f t="shared" si="16"/>
        <v>-4.1110000000000184</v>
      </c>
      <c r="M59" s="1"/>
      <c r="N59" s="1"/>
      <c r="O59" s="1">
        <v>152</v>
      </c>
      <c r="P59" s="1">
        <f t="shared" si="17"/>
        <v>50.437799999999996</v>
      </c>
      <c r="Q59" s="5">
        <f t="shared" si="13"/>
        <v>411.80219999999997</v>
      </c>
      <c r="R59" s="5">
        <f t="shared" si="5"/>
        <v>412</v>
      </c>
      <c r="S59" s="5"/>
      <c r="T59" s="1"/>
      <c r="U59" s="1">
        <f t="shared" si="6"/>
        <v>14.003921661928159</v>
      </c>
      <c r="V59" s="1">
        <f t="shared" si="18"/>
        <v>5.8354448449377259</v>
      </c>
      <c r="W59" s="1">
        <v>41.726199999999999</v>
      </c>
      <c r="X59" s="1">
        <v>47.764600000000002</v>
      </c>
      <c r="Y59" s="1">
        <v>26.705200000000001</v>
      </c>
      <c r="Z59" s="1">
        <v>38.095399999999998</v>
      </c>
      <c r="AA59" s="1">
        <v>60.276400000000002</v>
      </c>
      <c r="AB59" s="1">
        <v>36.021599999999999</v>
      </c>
      <c r="AC59" s="1">
        <v>62.596400000000003</v>
      </c>
      <c r="AD59" s="1">
        <v>33.922199999999997</v>
      </c>
      <c r="AE59" s="1">
        <v>40.3996</v>
      </c>
      <c r="AF59" s="1">
        <v>34.939399999999999</v>
      </c>
      <c r="AG59" s="1"/>
      <c r="AH59" s="1">
        <f t="shared" si="7"/>
        <v>412</v>
      </c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4" t="s">
        <v>97</v>
      </c>
      <c r="B60" s="14" t="s">
        <v>37</v>
      </c>
      <c r="C60" s="14">
        <f>IFERROR(VLOOKUP(A60,[1]TDSheet!$A:$N,6,0),0)</f>
        <v>0</v>
      </c>
      <c r="D60" s="14">
        <f>IFERROR(VLOOKUP(A60,[1]TDSheet!$A:$N,8,0),0)</f>
        <v>0</v>
      </c>
      <c r="E60" s="14"/>
      <c r="F60" s="14"/>
      <c r="G60" s="15">
        <v>0</v>
      </c>
      <c r="H60" s="14">
        <v>60</v>
      </c>
      <c r="I60" s="14" t="s">
        <v>38</v>
      </c>
      <c r="J60" s="14"/>
      <c r="K60" s="14"/>
      <c r="L60" s="14">
        <f t="shared" si="16"/>
        <v>0</v>
      </c>
      <c r="M60" s="14"/>
      <c r="N60" s="14"/>
      <c r="O60" s="14">
        <v>0</v>
      </c>
      <c r="P60" s="14">
        <f t="shared" si="17"/>
        <v>0</v>
      </c>
      <c r="Q60" s="16"/>
      <c r="R60" s="5">
        <f t="shared" si="5"/>
        <v>0</v>
      </c>
      <c r="S60" s="16"/>
      <c r="T60" s="14"/>
      <c r="U60" s="1" t="e">
        <f t="shared" si="6"/>
        <v>#DIV/0!</v>
      </c>
      <c r="V60" s="14" t="e">
        <f t="shared" si="18"/>
        <v>#DIV/0!</v>
      </c>
      <c r="W60" s="14">
        <v>0</v>
      </c>
      <c r="X60" s="14">
        <v>0</v>
      </c>
      <c r="Y60" s="14">
        <v>0</v>
      </c>
      <c r="Z60" s="14">
        <v>0</v>
      </c>
      <c r="AA60" s="14">
        <v>0</v>
      </c>
      <c r="AB60" s="14">
        <v>0</v>
      </c>
      <c r="AC60" s="14">
        <v>0</v>
      </c>
      <c r="AD60" s="14">
        <v>0</v>
      </c>
      <c r="AE60" s="14">
        <v>0</v>
      </c>
      <c r="AF60" s="14">
        <v>0</v>
      </c>
      <c r="AG60" s="14" t="s">
        <v>43</v>
      </c>
      <c r="AH60" s="1">
        <f t="shared" si="7"/>
        <v>0</v>
      </c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98</v>
      </c>
      <c r="B61" s="1" t="s">
        <v>37</v>
      </c>
      <c r="C61" s="1">
        <f>IFERROR(VLOOKUP(A61,[1]TDSheet!$A:$N,6,0),0)</f>
        <v>4</v>
      </c>
      <c r="D61" s="1">
        <f>IFERROR(VLOOKUP(A61,[1]TDSheet!$A:$N,8,0),0)</f>
        <v>30</v>
      </c>
      <c r="E61" s="1">
        <v>34</v>
      </c>
      <c r="F61" s="1"/>
      <c r="G61" s="8">
        <v>0.4</v>
      </c>
      <c r="H61" s="1">
        <v>45</v>
      </c>
      <c r="I61" s="1" t="s">
        <v>38</v>
      </c>
      <c r="J61" s="1"/>
      <c r="K61" s="1">
        <v>41</v>
      </c>
      <c r="L61" s="1">
        <f t="shared" si="16"/>
        <v>-7</v>
      </c>
      <c r="M61" s="1"/>
      <c r="N61" s="1"/>
      <c r="O61" s="1">
        <v>8</v>
      </c>
      <c r="P61" s="1">
        <f t="shared" si="17"/>
        <v>6.8</v>
      </c>
      <c r="Q61" s="5">
        <f>10*P61-O61-F61</f>
        <v>60</v>
      </c>
      <c r="R61" s="5">
        <f t="shared" si="5"/>
        <v>60</v>
      </c>
      <c r="S61" s="5"/>
      <c r="T61" s="1"/>
      <c r="U61" s="1">
        <f t="shared" si="6"/>
        <v>10</v>
      </c>
      <c r="V61" s="1">
        <f t="shared" si="18"/>
        <v>1.1764705882352942</v>
      </c>
      <c r="W61" s="1">
        <v>1.6</v>
      </c>
      <c r="X61" s="1">
        <v>3.4</v>
      </c>
      <c r="Y61" s="1">
        <v>2.6</v>
      </c>
      <c r="Z61" s="1">
        <v>2.4</v>
      </c>
      <c r="AA61" s="1">
        <v>0.4</v>
      </c>
      <c r="AB61" s="1">
        <v>4</v>
      </c>
      <c r="AC61" s="1">
        <v>0.8</v>
      </c>
      <c r="AD61" s="1">
        <v>1.8</v>
      </c>
      <c r="AE61" s="1">
        <v>0</v>
      </c>
      <c r="AF61" s="1">
        <v>0</v>
      </c>
      <c r="AG61" s="1"/>
      <c r="AH61" s="1">
        <f t="shared" si="7"/>
        <v>24</v>
      </c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99</v>
      </c>
      <c r="B62" s="1" t="s">
        <v>40</v>
      </c>
      <c r="C62" s="1">
        <f>IFERROR(VLOOKUP(A62,[1]TDSheet!$A:$N,6,0),0)</f>
        <v>-0.01</v>
      </c>
      <c r="D62" s="1">
        <f>IFERROR(VLOOKUP(A62,[1]TDSheet!$A:$N,8,0),0)</f>
        <v>19.95</v>
      </c>
      <c r="E62" s="1">
        <v>10.744999999999999</v>
      </c>
      <c r="F62" s="1">
        <v>6.1550000000000002</v>
      </c>
      <c r="G62" s="8">
        <v>1</v>
      </c>
      <c r="H62" s="1">
        <v>60</v>
      </c>
      <c r="I62" s="1" t="s">
        <v>38</v>
      </c>
      <c r="J62" s="1"/>
      <c r="K62" s="1">
        <v>12.9</v>
      </c>
      <c r="L62" s="1">
        <f t="shared" si="16"/>
        <v>-2.1550000000000011</v>
      </c>
      <c r="M62" s="1"/>
      <c r="N62" s="1"/>
      <c r="O62" s="1">
        <v>17</v>
      </c>
      <c r="P62" s="1">
        <f t="shared" si="17"/>
        <v>2.149</v>
      </c>
      <c r="Q62" s="5">
        <f>15*P62-O62-F62</f>
        <v>9.0799999999999983</v>
      </c>
      <c r="R62" s="5">
        <f t="shared" si="5"/>
        <v>9</v>
      </c>
      <c r="S62" s="5"/>
      <c r="T62" s="1"/>
      <c r="U62" s="1">
        <f t="shared" si="6"/>
        <v>14.962773382968823</v>
      </c>
      <c r="V62" s="1">
        <f t="shared" si="18"/>
        <v>10.774778966961378</v>
      </c>
      <c r="W62" s="1">
        <v>2.4318</v>
      </c>
      <c r="X62" s="1">
        <v>2.1055999999999999</v>
      </c>
      <c r="Y62" s="1">
        <v>0.90760000000000007</v>
      </c>
      <c r="Z62" s="1">
        <v>1.2096</v>
      </c>
      <c r="AA62" s="1">
        <v>1.2070000000000001</v>
      </c>
      <c r="AB62" s="1">
        <v>1.52</v>
      </c>
      <c r="AC62" s="1">
        <v>0.30499999999999999</v>
      </c>
      <c r="AD62" s="1">
        <v>0</v>
      </c>
      <c r="AE62" s="1">
        <v>1.8140000000000001</v>
      </c>
      <c r="AF62" s="1">
        <v>0</v>
      </c>
      <c r="AG62" s="1"/>
      <c r="AH62" s="1">
        <f t="shared" si="7"/>
        <v>9</v>
      </c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4" t="s">
        <v>100</v>
      </c>
      <c r="B63" s="14" t="s">
        <v>37</v>
      </c>
      <c r="C63" s="14">
        <f>IFERROR(VLOOKUP(A63,[1]TDSheet!$A:$N,6,0),0)</f>
        <v>0</v>
      </c>
      <c r="D63" s="14">
        <f>IFERROR(VLOOKUP(A63,[1]TDSheet!$A:$N,8,0),0)</f>
        <v>0</v>
      </c>
      <c r="E63" s="14"/>
      <c r="F63" s="14"/>
      <c r="G63" s="15">
        <v>0</v>
      </c>
      <c r="H63" s="14" t="e">
        <v>#N/A</v>
      </c>
      <c r="I63" s="14" t="s">
        <v>38</v>
      </c>
      <c r="J63" s="14"/>
      <c r="K63" s="14"/>
      <c r="L63" s="14">
        <f t="shared" si="16"/>
        <v>0</v>
      </c>
      <c r="M63" s="14"/>
      <c r="N63" s="14"/>
      <c r="O63" s="14">
        <v>0</v>
      </c>
      <c r="P63" s="14">
        <f t="shared" si="17"/>
        <v>0</v>
      </c>
      <c r="Q63" s="16"/>
      <c r="R63" s="5">
        <f t="shared" si="5"/>
        <v>0</v>
      </c>
      <c r="S63" s="16"/>
      <c r="T63" s="14"/>
      <c r="U63" s="1" t="e">
        <f t="shared" si="6"/>
        <v>#DIV/0!</v>
      </c>
      <c r="V63" s="14" t="e">
        <f t="shared" si="18"/>
        <v>#DIV/0!</v>
      </c>
      <c r="W63" s="14">
        <v>0</v>
      </c>
      <c r="X63" s="14">
        <v>0</v>
      </c>
      <c r="Y63" s="14">
        <v>0</v>
      </c>
      <c r="Z63" s="14">
        <v>0</v>
      </c>
      <c r="AA63" s="14">
        <v>0</v>
      </c>
      <c r="AB63" s="14">
        <v>0</v>
      </c>
      <c r="AC63" s="14">
        <v>0</v>
      </c>
      <c r="AD63" s="14">
        <v>0</v>
      </c>
      <c r="AE63" s="14">
        <v>0</v>
      </c>
      <c r="AF63" s="14">
        <v>0</v>
      </c>
      <c r="AG63" s="14" t="s">
        <v>101</v>
      </c>
      <c r="AH63" s="1">
        <f t="shared" si="7"/>
        <v>0</v>
      </c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102</v>
      </c>
      <c r="B64" s="1" t="s">
        <v>40</v>
      </c>
      <c r="C64" s="1">
        <f>IFERROR(VLOOKUP(A64,[1]TDSheet!$A:$N,6,0),0)</f>
        <v>37.935000000000002</v>
      </c>
      <c r="D64" s="1">
        <f>IFERROR(VLOOKUP(A64,[1]TDSheet!$A:$N,8,0),0)</f>
        <v>1.0609999999999999</v>
      </c>
      <c r="E64" s="1">
        <v>35.923999999999999</v>
      </c>
      <c r="F64" s="1">
        <v>1.0169999999999999</v>
      </c>
      <c r="G64" s="8">
        <v>1</v>
      </c>
      <c r="H64" s="1">
        <v>45</v>
      </c>
      <c r="I64" s="1" t="s">
        <v>38</v>
      </c>
      <c r="J64" s="1"/>
      <c r="K64" s="1">
        <v>42.5</v>
      </c>
      <c r="L64" s="1">
        <f t="shared" si="16"/>
        <v>-6.5760000000000005</v>
      </c>
      <c r="M64" s="1"/>
      <c r="N64" s="1"/>
      <c r="O64" s="1">
        <v>94</v>
      </c>
      <c r="P64" s="1">
        <f t="shared" si="17"/>
        <v>7.1848000000000001</v>
      </c>
      <c r="Q64" s="5">
        <f t="shared" ref="Q64:Q72" si="19">14*P64-O64-F64</f>
        <v>5.5701999999999963</v>
      </c>
      <c r="R64" s="5">
        <f t="shared" si="5"/>
        <v>6</v>
      </c>
      <c r="S64" s="5"/>
      <c r="T64" s="1"/>
      <c r="U64" s="1">
        <f t="shared" si="6"/>
        <v>14.059820732657833</v>
      </c>
      <c r="V64" s="1">
        <f t="shared" si="18"/>
        <v>13.224724418216233</v>
      </c>
      <c r="W64" s="1">
        <v>10.2828</v>
      </c>
      <c r="X64" s="1">
        <v>5.5907999999999998</v>
      </c>
      <c r="Y64" s="1">
        <v>7.5023999999999997</v>
      </c>
      <c r="Z64" s="1">
        <v>6.0313999999999997</v>
      </c>
      <c r="AA64" s="1">
        <v>4.9504000000000001</v>
      </c>
      <c r="AB64" s="1">
        <v>3.4660000000000002</v>
      </c>
      <c r="AC64" s="1">
        <v>8.5811999999999991</v>
      </c>
      <c r="AD64" s="1">
        <v>3.4308000000000001</v>
      </c>
      <c r="AE64" s="1">
        <v>3.3368000000000002</v>
      </c>
      <c r="AF64" s="1">
        <v>9.1693999999999996</v>
      </c>
      <c r="AG64" s="1"/>
      <c r="AH64" s="1">
        <f t="shared" si="7"/>
        <v>6</v>
      </c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103</v>
      </c>
      <c r="B65" s="1" t="s">
        <v>37</v>
      </c>
      <c r="C65" s="1">
        <f>IFERROR(VLOOKUP(A65,[1]TDSheet!$A:$N,6,0),0)</f>
        <v>12</v>
      </c>
      <c r="D65" s="1">
        <f>IFERROR(VLOOKUP(A65,[1]TDSheet!$A:$N,8,0),0)</f>
        <v>70</v>
      </c>
      <c r="E65" s="17">
        <f>70+E96</f>
        <v>101</v>
      </c>
      <c r="F65" s="1"/>
      <c r="G65" s="8">
        <v>0.41</v>
      </c>
      <c r="H65" s="1">
        <v>50</v>
      </c>
      <c r="I65" s="1" t="s">
        <v>38</v>
      </c>
      <c r="J65" s="1"/>
      <c r="K65" s="1">
        <v>127</v>
      </c>
      <c r="L65" s="1">
        <f t="shared" si="16"/>
        <v>-26</v>
      </c>
      <c r="M65" s="1"/>
      <c r="N65" s="1"/>
      <c r="O65" s="1">
        <v>250</v>
      </c>
      <c r="P65" s="1">
        <f t="shared" si="17"/>
        <v>20.2</v>
      </c>
      <c r="Q65" s="5">
        <f t="shared" si="19"/>
        <v>32.800000000000011</v>
      </c>
      <c r="R65" s="21">
        <f>ROUND(Q65+$R$1*P65,0)</f>
        <v>73</v>
      </c>
      <c r="S65" s="5"/>
      <c r="T65" s="1"/>
      <c r="U65" s="1">
        <f t="shared" si="6"/>
        <v>15.990099009900991</v>
      </c>
      <c r="V65" s="1">
        <f t="shared" si="18"/>
        <v>12.376237623762377</v>
      </c>
      <c r="W65" s="1">
        <v>27.6</v>
      </c>
      <c r="X65" s="1">
        <v>4</v>
      </c>
      <c r="Y65" s="1">
        <v>25.8</v>
      </c>
      <c r="Z65" s="1">
        <v>5.4</v>
      </c>
      <c r="AA65" s="1">
        <v>14.6</v>
      </c>
      <c r="AB65" s="1">
        <v>17.8</v>
      </c>
      <c r="AC65" s="1">
        <v>12.4</v>
      </c>
      <c r="AD65" s="1">
        <v>17.8</v>
      </c>
      <c r="AE65" s="1">
        <v>10</v>
      </c>
      <c r="AF65" s="1">
        <v>13.8</v>
      </c>
      <c r="AG65" s="1"/>
      <c r="AH65" s="1">
        <f t="shared" si="7"/>
        <v>29.93</v>
      </c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104</v>
      </c>
      <c r="B66" s="1" t="s">
        <v>40</v>
      </c>
      <c r="C66" s="1">
        <f>IFERROR(VLOOKUP(A66,[1]TDSheet!$A:$N,6,0),0)</f>
        <v>37.545999999999999</v>
      </c>
      <c r="D66" s="1">
        <f>IFERROR(VLOOKUP(A66,[1]TDSheet!$A:$N,8,0),0)</f>
        <v>78.724000000000004</v>
      </c>
      <c r="E66" s="17">
        <f>68.135+E97</f>
        <v>94.612000000000009</v>
      </c>
      <c r="F66" s="17">
        <f>0+F97</f>
        <v>1.7609999999999999</v>
      </c>
      <c r="G66" s="8">
        <v>1</v>
      </c>
      <c r="H66" s="1">
        <v>50</v>
      </c>
      <c r="I66" s="1" t="s">
        <v>38</v>
      </c>
      <c r="J66" s="1"/>
      <c r="K66" s="1">
        <v>68.5</v>
      </c>
      <c r="L66" s="1">
        <f t="shared" si="16"/>
        <v>26.112000000000009</v>
      </c>
      <c r="M66" s="1"/>
      <c r="N66" s="1"/>
      <c r="O66" s="1">
        <v>260</v>
      </c>
      <c r="P66" s="1">
        <f t="shared" si="17"/>
        <v>18.922400000000003</v>
      </c>
      <c r="Q66" s="5">
        <v>4</v>
      </c>
      <c r="R66" s="5">
        <f t="shared" si="5"/>
        <v>4</v>
      </c>
      <c r="S66" s="5"/>
      <c r="T66" s="1"/>
      <c r="U66" s="1">
        <f t="shared" si="6"/>
        <v>14.044782902803027</v>
      </c>
      <c r="V66" s="1">
        <f t="shared" si="18"/>
        <v>13.833393227074788</v>
      </c>
      <c r="W66" s="1">
        <v>28.974599999999999</v>
      </c>
      <c r="X66" s="1">
        <v>17.218</v>
      </c>
      <c r="Y66" s="1">
        <v>20.4694</v>
      </c>
      <c r="Z66" s="1">
        <v>16.929600000000001</v>
      </c>
      <c r="AA66" s="1">
        <v>20.158999999999999</v>
      </c>
      <c r="AB66" s="1">
        <v>15.895</v>
      </c>
      <c r="AC66" s="1">
        <v>18.477399999999999</v>
      </c>
      <c r="AD66" s="1">
        <v>13.3918</v>
      </c>
      <c r="AE66" s="1">
        <v>15.686</v>
      </c>
      <c r="AF66" s="1">
        <v>11.7666</v>
      </c>
      <c r="AG66" s="1"/>
      <c r="AH66" s="1">
        <f t="shared" si="7"/>
        <v>4</v>
      </c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105</v>
      </c>
      <c r="B67" s="1" t="s">
        <v>37</v>
      </c>
      <c r="C67" s="1">
        <f>IFERROR(VLOOKUP(A67,[1]TDSheet!$A:$N,6,0),0)</f>
        <v>12</v>
      </c>
      <c r="D67" s="1">
        <f>IFERROR(VLOOKUP(A67,[1]TDSheet!$A:$N,8,0),0)</f>
        <v>64</v>
      </c>
      <c r="E67" s="1">
        <v>56</v>
      </c>
      <c r="F67" s="1">
        <v>1</v>
      </c>
      <c r="G67" s="8">
        <v>0.35</v>
      </c>
      <c r="H67" s="1">
        <v>50</v>
      </c>
      <c r="I67" s="1" t="s">
        <v>38</v>
      </c>
      <c r="J67" s="1"/>
      <c r="K67" s="1">
        <v>58</v>
      </c>
      <c r="L67" s="1">
        <f t="shared" si="16"/>
        <v>-2</v>
      </c>
      <c r="M67" s="1"/>
      <c r="N67" s="1"/>
      <c r="O67" s="1">
        <v>15</v>
      </c>
      <c r="P67" s="1">
        <f t="shared" si="17"/>
        <v>11.2</v>
      </c>
      <c r="Q67" s="5">
        <f>10*P67-O67-F67</f>
        <v>96</v>
      </c>
      <c r="R67" s="5">
        <f t="shared" si="5"/>
        <v>96</v>
      </c>
      <c r="S67" s="5"/>
      <c r="T67" s="1"/>
      <c r="U67" s="1">
        <f t="shared" si="6"/>
        <v>10</v>
      </c>
      <c r="V67" s="1">
        <f t="shared" si="18"/>
        <v>1.4285714285714286</v>
      </c>
      <c r="W67" s="1">
        <v>5.8</v>
      </c>
      <c r="X67" s="1">
        <v>7.2</v>
      </c>
      <c r="Y67" s="1">
        <v>2.2000000000000002</v>
      </c>
      <c r="Z67" s="1">
        <v>0.2</v>
      </c>
      <c r="AA67" s="1">
        <v>10.199999999999999</v>
      </c>
      <c r="AB67" s="1">
        <v>5</v>
      </c>
      <c r="AC67" s="1">
        <v>5.6</v>
      </c>
      <c r="AD67" s="1">
        <v>3.4</v>
      </c>
      <c r="AE67" s="1">
        <v>3.6</v>
      </c>
      <c r="AF67" s="1">
        <v>7.2</v>
      </c>
      <c r="AG67" s="1"/>
      <c r="AH67" s="1">
        <f t="shared" si="7"/>
        <v>33.599999999999994</v>
      </c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106</v>
      </c>
      <c r="B68" s="1" t="s">
        <v>40</v>
      </c>
      <c r="C68" s="1">
        <f>IFERROR(VLOOKUP(A68,[1]TDSheet!$A:$N,6,0),0)</f>
        <v>79.661000000000001</v>
      </c>
      <c r="D68" s="1">
        <f>IFERROR(VLOOKUP(A68,[1]TDSheet!$A:$N,8,0),0)</f>
        <v>0</v>
      </c>
      <c r="E68" s="1">
        <v>39.064</v>
      </c>
      <c r="F68" s="1">
        <v>37.456000000000003</v>
      </c>
      <c r="G68" s="8">
        <v>1</v>
      </c>
      <c r="H68" s="1">
        <v>50</v>
      </c>
      <c r="I68" s="1" t="s">
        <v>38</v>
      </c>
      <c r="J68" s="1"/>
      <c r="K68" s="1">
        <v>34</v>
      </c>
      <c r="L68" s="1">
        <f t="shared" si="16"/>
        <v>5.0640000000000001</v>
      </c>
      <c r="M68" s="1"/>
      <c r="N68" s="1"/>
      <c r="O68" s="1">
        <v>82</v>
      </c>
      <c r="P68" s="1">
        <f t="shared" si="17"/>
        <v>7.8128000000000002</v>
      </c>
      <c r="Q68" s="5">
        <v>16</v>
      </c>
      <c r="R68" s="5">
        <f t="shared" si="5"/>
        <v>16</v>
      </c>
      <c r="S68" s="5"/>
      <c r="T68" s="1"/>
      <c r="U68" s="1">
        <f t="shared" si="6"/>
        <v>17.337702232234285</v>
      </c>
      <c r="V68" s="1">
        <f t="shared" si="18"/>
        <v>15.2897808724145</v>
      </c>
      <c r="W68" s="1">
        <v>11.1866</v>
      </c>
      <c r="X68" s="1">
        <v>5.2408000000000001</v>
      </c>
      <c r="Y68" s="1">
        <v>12.0054</v>
      </c>
      <c r="Z68" s="1">
        <v>8.2938000000000009</v>
      </c>
      <c r="AA68" s="1">
        <v>2.2054</v>
      </c>
      <c r="AB68" s="1">
        <v>11.9276</v>
      </c>
      <c r="AC68" s="1">
        <v>5.5327999999999999</v>
      </c>
      <c r="AD68" s="1">
        <v>0.30819999999999997</v>
      </c>
      <c r="AE68" s="1">
        <v>11.1576</v>
      </c>
      <c r="AF68" s="1">
        <v>10.0032</v>
      </c>
      <c r="AG68" s="1"/>
      <c r="AH68" s="1">
        <f t="shared" si="7"/>
        <v>16</v>
      </c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107</v>
      </c>
      <c r="B69" s="1" t="s">
        <v>37</v>
      </c>
      <c r="C69" s="1">
        <f>IFERROR(VLOOKUP(A69,[1]TDSheet!$A:$N,6,0),0)</f>
        <v>83</v>
      </c>
      <c r="D69" s="1">
        <f>IFERROR(VLOOKUP(A69,[1]TDSheet!$A:$N,8,0),0)</f>
        <v>107</v>
      </c>
      <c r="E69" s="1">
        <v>163</v>
      </c>
      <c r="F69" s="1">
        <v>6</v>
      </c>
      <c r="G69" s="8">
        <v>0.4</v>
      </c>
      <c r="H69" s="1">
        <v>50</v>
      </c>
      <c r="I69" s="1" t="s">
        <v>38</v>
      </c>
      <c r="J69" s="1"/>
      <c r="K69" s="1">
        <v>182</v>
      </c>
      <c r="L69" s="1">
        <f t="shared" si="16"/>
        <v>-19</v>
      </c>
      <c r="M69" s="1"/>
      <c r="N69" s="1"/>
      <c r="O69" s="1">
        <v>16</v>
      </c>
      <c r="P69" s="1">
        <f t="shared" si="17"/>
        <v>32.6</v>
      </c>
      <c r="Q69" s="5">
        <f>10*P69-O69-F69</f>
        <v>304</v>
      </c>
      <c r="R69" s="5">
        <f t="shared" si="5"/>
        <v>304</v>
      </c>
      <c r="S69" s="5"/>
      <c r="T69" s="1"/>
      <c r="U69" s="1">
        <f t="shared" si="6"/>
        <v>10</v>
      </c>
      <c r="V69" s="1">
        <f t="shared" si="18"/>
        <v>0.67484662576687116</v>
      </c>
      <c r="W69" s="1">
        <v>6.2</v>
      </c>
      <c r="X69" s="1">
        <v>14.8</v>
      </c>
      <c r="Y69" s="1">
        <v>13.6</v>
      </c>
      <c r="Z69" s="1">
        <v>9.8000000000000007</v>
      </c>
      <c r="AA69" s="1">
        <v>19.8</v>
      </c>
      <c r="AB69" s="1">
        <v>15.8</v>
      </c>
      <c r="AC69" s="1">
        <v>14.2</v>
      </c>
      <c r="AD69" s="1">
        <v>18</v>
      </c>
      <c r="AE69" s="1">
        <v>12.8</v>
      </c>
      <c r="AF69" s="1">
        <v>10</v>
      </c>
      <c r="AG69" s="1"/>
      <c r="AH69" s="1">
        <f t="shared" si="7"/>
        <v>121.60000000000001</v>
      </c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108</v>
      </c>
      <c r="B70" s="1" t="s">
        <v>37</v>
      </c>
      <c r="C70" s="1">
        <f>IFERROR(VLOOKUP(A70,[1]TDSheet!$A:$N,6,0),0)</f>
        <v>0</v>
      </c>
      <c r="D70" s="1">
        <f>IFERROR(VLOOKUP(A70,[1]TDSheet!$A:$N,8,0),0)</f>
        <v>257</v>
      </c>
      <c r="E70" s="1">
        <v>121</v>
      </c>
      <c r="F70" s="1">
        <v>113</v>
      </c>
      <c r="G70" s="8">
        <v>0.41</v>
      </c>
      <c r="H70" s="1">
        <v>50</v>
      </c>
      <c r="I70" s="1" t="s">
        <v>38</v>
      </c>
      <c r="J70" s="1"/>
      <c r="K70" s="1">
        <v>130</v>
      </c>
      <c r="L70" s="1">
        <f t="shared" ref="L70:L89" si="20">E70-K70</f>
        <v>-9</v>
      </c>
      <c r="M70" s="1"/>
      <c r="N70" s="1"/>
      <c r="O70" s="1">
        <v>0</v>
      </c>
      <c r="P70" s="1">
        <f t="shared" ref="P70:P97" si="21">E70/5</f>
        <v>24.2</v>
      </c>
      <c r="Q70" s="5">
        <f t="shared" si="19"/>
        <v>225.8</v>
      </c>
      <c r="R70" s="21">
        <f t="shared" ref="R70:R71" si="22">ROUND(Q70+$R$1*P70,0)</f>
        <v>274</v>
      </c>
      <c r="S70" s="5"/>
      <c r="T70" s="1"/>
      <c r="U70" s="1">
        <f t="shared" si="6"/>
        <v>15.991735537190083</v>
      </c>
      <c r="V70" s="1">
        <f t="shared" ref="V70:V97" si="23">(F70+O70)/P70</f>
        <v>4.669421487603306</v>
      </c>
      <c r="W70" s="1">
        <v>5</v>
      </c>
      <c r="X70" s="1">
        <v>28.4</v>
      </c>
      <c r="Y70" s="1">
        <v>9.6</v>
      </c>
      <c r="Z70" s="1">
        <v>14.2</v>
      </c>
      <c r="AA70" s="1">
        <v>14.2</v>
      </c>
      <c r="AB70" s="1">
        <v>10.6</v>
      </c>
      <c r="AC70" s="1">
        <v>11.8</v>
      </c>
      <c r="AD70" s="1">
        <v>13.8</v>
      </c>
      <c r="AE70" s="1">
        <v>15.6</v>
      </c>
      <c r="AF70" s="1">
        <v>10.199999999999999</v>
      </c>
      <c r="AG70" s="1"/>
      <c r="AH70" s="1">
        <f t="shared" si="7"/>
        <v>112.33999999999999</v>
      </c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109</v>
      </c>
      <c r="B71" s="1" t="s">
        <v>40</v>
      </c>
      <c r="C71" s="1">
        <f>IFERROR(VLOOKUP(A71,[1]TDSheet!$A:$N,6,0),0)</f>
        <v>-6.2519999999999998</v>
      </c>
      <c r="D71" s="1">
        <f>IFERROR(VLOOKUP(A71,[1]TDSheet!$A:$N,8,0),0)</f>
        <v>310.17599999999999</v>
      </c>
      <c r="E71" s="1">
        <v>122.006</v>
      </c>
      <c r="F71" s="1">
        <v>152.19399999999999</v>
      </c>
      <c r="G71" s="8">
        <v>1</v>
      </c>
      <c r="H71" s="1">
        <v>50</v>
      </c>
      <c r="I71" s="1" t="s">
        <v>38</v>
      </c>
      <c r="J71" s="1"/>
      <c r="K71" s="1">
        <v>114.5</v>
      </c>
      <c r="L71" s="1">
        <f t="shared" si="20"/>
        <v>7.5060000000000002</v>
      </c>
      <c r="M71" s="1"/>
      <c r="N71" s="1"/>
      <c r="O71" s="1">
        <v>0</v>
      </c>
      <c r="P71" s="1">
        <f t="shared" si="21"/>
        <v>24.401199999999999</v>
      </c>
      <c r="Q71" s="5">
        <f t="shared" si="19"/>
        <v>189.42280000000002</v>
      </c>
      <c r="R71" s="21">
        <f t="shared" si="22"/>
        <v>238</v>
      </c>
      <c r="S71" s="5"/>
      <c r="T71" s="1"/>
      <c r="U71" s="1">
        <f t="shared" ref="U71:U97" si="24">(F71+O71+R71)/P71</f>
        <v>15.990770945691194</v>
      </c>
      <c r="V71" s="1">
        <f t="shared" si="23"/>
        <v>6.2371522711997764</v>
      </c>
      <c r="W71" s="1">
        <v>16.3416</v>
      </c>
      <c r="X71" s="1">
        <v>31.521999999999998</v>
      </c>
      <c r="Y71" s="1">
        <v>9.6207999999999991</v>
      </c>
      <c r="Z71" s="1">
        <v>9.4207999999999998</v>
      </c>
      <c r="AA71" s="1">
        <v>32.027200000000001</v>
      </c>
      <c r="AB71" s="1">
        <v>3.3601999999999999</v>
      </c>
      <c r="AC71" s="1">
        <v>23.450600000000001</v>
      </c>
      <c r="AD71" s="1">
        <v>8.0139999999999993</v>
      </c>
      <c r="AE71" s="1">
        <v>3.0992000000000002</v>
      </c>
      <c r="AF71" s="1">
        <v>17.497199999999999</v>
      </c>
      <c r="AG71" s="1"/>
      <c r="AH71" s="1">
        <f t="shared" ref="AH71:AH97" si="25">G71*R71</f>
        <v>238</v>
      </c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110</v>
      </c>
      <c r="B72" s="1" t="s">
        <v>37</v>
      </c>
      <c r="C72" s="1">
        <f>IFERROR(VLOOKUP(A72,[1]TDSheet!$A:$N,6,0),0)</f>
        <v>28</v>
      </c>
      <c r="D72" s="1">
        <f>IFERROR(VLOOKUP(A72,[1]TDSheet!$A:$N,8,0),0)</f>
        <v>8</v>
      </c>
      <c r="E72" s="1">
        <v>30</v>
      </c>
      <c r="F72" s="1">
        <v>1</v>
      </c>
      <c r="G72" s="8">
        <v>0.3</v>
      </c>
      <c r="H72" s="1">
        <v>50</v>
      </c>
      <c r="I72" s="1" t="s">
        <v>38</v>
      </c>
      <c r="J72" s="1"/>
      <c r="K72" s="1">
        <v>70</v>
      </c>
      <c r="L72" s="1">
        <f t="shared" si="20"/>
        <v>-40</v>
      </c>
      <c r="M72" s="1"/>
      <c r="N72" s="1"/>
      <c r="O72" s="1">
        <v>46</v>
      </c>
      <c r="P72" s="1">
        <f t="shared" si="21"/>
        <v>6</v>
      </c>
      <c r="Q72" s="5">
        <f t="shared" si="19"/>
        <v>37</v>
      </c>
      <c r="R72" s="5">
        <f t="shared" ref="R72:R97" si="26">ROUND(Q72,0)</f>
        <v>37</v>
      </c>
      <c r="S72" s="5"/>
      <c r="T72" s="1"/>
      <c r="U72" s="1">
        <f t="shared" si="24"/>
        <v>14</v>
      </c>
      <c r="V72" s="1">
        <f t="shared" si="23"/>
        <v>7.833333333333333</v>
      </c>
      <c r="W72" s="1">
        <v>5.4</v>
      </c>
      <c r="X72" s="1">
        <v>3.2</v>
      </c>
      <c r="Y72" s="1">
        <v>5.8</v>
      </c>
      <c r="Z72" s="1">
        <v>4.4000000000000004</v>
      </c>
      <c r="AA72" s="1">
        <v>5.8</v>
      </c>
      <c r="AB72" s="1">
        <v>2.6</v>
      </c>
      <c r="AC72" s="1">
        <v>6.2</v>
      </c>
      <c r="AD72" s="1">
        <v>3.2</v>
      </c>
      <c r="AE72" s="1">
        <v>3.2</v>
      </c>
      <c r="AF72" s="1">
        <v>2.6</v>
      </c>
      <c r="AG72" s="1"/>
      <c r="AH72" s="1">
        <f t="shared" si="25"/>
        <v>11.1</v>
      </c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111</v>
      </c>
      <c r="B73" s="1" t="s">
        <v>37</v>
      </c>
      <c r="C73" s="1">
        <f>IFERROR(VLOOKUP(A73,[1]TDSheet!$A:$N,6,0),0)</f>
        <v>0</v>
      </c>
      <c r="D73" s="1">
        <f>IFERROR(VLOOKUP(A73,[1]TDSheet!$A:$N,8,0),0)</f>
        <v>40</v>
      </c>
      <c r="E73" s="1">
        <v>40</v>
      </c>
      <c r="F73" s="1"/>
      <c r="G73" s="8">
        <v>0.14000000000000001</v>
      </c>
      <c r="H73" s="1">
        <v>50</v>
      </c>
      <c r="I73" s="1" t="s">
        <v>38</v>
      </c>
      <c r="J73" s="1"/>
      <c r="K73" s="1">
        <v>62</v>
      </c>
      <c r="L73" s="1">
        <f t="shared" si="20"/>
        <v>-22</v>
      </c>
      <c r="M73" s="1"/>
      <c r="N73" s="1"/>
      <c r="O73" s="1">
        <v>10</v>
      </c>
      <c r="P73" s="1">
        <f t="shared" si="21"/>
        <v>8</v>
      </c>
      <c r="Q73" s="5">
        <f>10*P73-O73-F73</f>
        <v>70</v>
      </c>
      <c r="R73" s="5">
        <f t="shared" si="26"/>
        <v>70</v>
      </c>
      <c r="S73" s="5"/>
      <c r="T73" s="1"/>
      <c r="U73" s="1">
        <f t="shared" si="24"/>
        <v>10</v>
      </c>
      <c r="V73" s="1">
        <f t="shared" si="23"/>
        <v>1.25</v>
      </c>
      <c r="W73" s="1">
        <v>0</v>
      </c>
      <c r="X73" s="1">
        <v>4.8</v>
      </c>
      <c r="Y73" s="1">
        <v>0.8</v>
      </c>
      <c r="Z73" s="1">
        <v>3.6</v>
      </c>
      <c r="AA73" s="1">
        <v>6.2</v>
      </c>
      <c r="AB73" s="1">
        <v>0</v>
      </c>
      <c r="AC73" s="1">
        <v>5.4</v>
      </c>
      <c r="AD73" s="1">
        <v>0.4</v>
      </c>
      <c r="AE73" s="1">
        <v>0</v>
      </c>
      <c r="AF73" s="1">
        <v>0</v>
      </c>
      <c r="AG73" s="1"/>
      <c r="AH73" s="1">
        <f t="shared" si="25"/>
        <v>9.8000000000000007</v>
      </c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112</v>
      </c>
      <c r="B74" s="1" t="s">
        <v>37</v>
      </c>
      <c r="C74" s="1">
        <f>IFERROR(VLOOKUP(A74,[1]TDSheet!$A:$N,6,0),0)</f>
        <v>4</v>
      </c>
      <c r="D74" s="1">
        <f>IFERROR(VLOOKUP(A74,[1]TDSheet!$A:$N,8,0),0)</f>
        <v>0</v>
      </c>
      <c r="E74" s="1">
        <v>3</v>
      </c>
      <c r="F74" s="1">
        <v>1</v>
      </c>
      <c r="G74" s="8">
        <v>0.18</v>
      </c>
      <c r="H74" s="1">
        <v>50</v>
      </c>
      <c r="I74" s="1" t="s">
        <v>38</v>
      </c>
      <c r="J74" s="1"/>
      <c r="K74" s="1">
        <v>41</v>
      </c>
      <c r="L74" s="1">
        <f t="shared" si="20"/>
        <v>-38</v>
      </c>
      <c r="M74" s="1"/>
      <c r="N74" s="1"/>
      <c r="O74" s="1">
        <v>100</v>
      </c>
      <c r="P74" s="1">
        <f t="shared" si="21"/>
        <v>0.6</v>
      </c>
      <c r="Q74" s="5"/>
      <c r="R74" s="5">
        <f t="shared" si="26"/>
        <v>0</v>
      </c>
      <c r="S74" s="5"/>
      <c r="T74" s="1"/>
      <c r="U74" s="1">
        <f t="shared" si="24"/>
        <v>168.33333333333334</v>
      </c>
      <c r="V74" s="1">
        <f t="shared" si="23"/>
        <v>168.33333333333334</v>
      </c>
      <c r="W74" s="1">
        <v>11.2</v>
      </c>
      <c r="X74" s="1">
        <v>1.6</v>
      </c>
      <c r="Y74" s="1">
        <v>6.8</v>
      </c>
      <c r="Z74" s="1">
        <v>1.8</v>
      </c>
      <c r="AA74" s="1">
        <v>1.2</v>
      </c>
      <c r="AB74" s="1">
        <v>5.6</v>
      </c>
      <c r="AC74" s="1">
        <v>2.2000000000000002</v>
      </c>
      <c r="AD74" s="1">
        <v>-0.2</v>
      </c>
      <c r="AE74" s="1">
        <v>5.4</v>
      </c>
      <c r="AF74" s="1">
        <v>0.6</v>
      </c>
      <c r="AG74" s="1"/>
      <c r="AH74" s="1">
        <f t="shared" si="25"/>
        <v>0</v>
      </c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113</v>
      </c>
      <c r="B75" s="1" t="s">
        <v>37</v>
      </c>
      <c r="C75" s="1">
        <f>IFERROR(VLOOKUP(A75,[1]TDSheet!$A:$N,6,0),0)</f>
        <v>22</v>
      </c>
      <c r="D75" s="1">
        <f>IFERROR(VLOOKUP(A75,[1]TDSheet!$A:$N,8,0),0)</f>
        <v>0</v>
      </c>
      <c r="E75" s="1">
        <v>22</v>
      </c>
      <c r="F75" s="1"/>
      <c r="G75" s="8">
        <v>0.4</v>
      </c>
      <c r="H75" s="1" t="e">
        <v>#N/A</v>
      </c>
      <c r="I75" s="1" t="s">
        <v>38</v>
      </c>
      <c r="J75" s="1"/>
      <c r="K75" s="1">
        <v>27</v>
      </c>
      <c r="L75" s="1">
        <f t="shared" si="20"/>
        <v>-5</v>
      </c>
      <c r="M75" s="1"/>
      <c r="N75" s="1"/>
      <c r="O75" s="1">
        <v>15</v>
      </c>
      <c r="P75" s="1">
        <f t="shared" si="21"/>
        <v>4.4000000000000004</v>
      </c>
      <c r="Q75" s="5">
        <f>12*P75-O75-F75</f>
        <v>37.800000000000004</v>
      </c>
      <c r="R75" s="5">
        <f t="shared" si="26"/>
        <v>38</v>
      </c>
      <c r="S75" s="5"/>
      <c r="T75" s="1"/>
      <c r="U75" s="1">
        <f t="shared" si="24"/>
        <v>12.045454545454545</v>
      </c>
      <c r="V75" s="1">
        <f t="shared" si="23"/>
        <v>3.4090909090909087</v>
      </c>
      <c r="W75" s="1">
        <v>2</v>
      </c>
      <c r="X75" s="1">
        <v>1.4</v>
      </c>
      <c r="Y75" s="1">
        <v>3.4</v>
      </c>
      <c r="Z75" s="1">
        <v>0</v>
      </c>
      <c r="AA75" s="1">
        <v>0</v>
      </c>
      <c r="AB75" s="1">
        <v>2</v>
      </c>
      <c r="AC75" s="1">
        <v>0.4</v>
      </c>
      <c r="AD75" s="1">
        <v>1</v>
      </c>
      <c r="AE75" s="1">
        <v>0.2</v>
      </c>
      <c r="AF75" s="1">
        <v>1</v>
      </c>
      <c r="AG75" s="1"/>
      <c r="AH75" s="1">
        <f t="shared" si="25"/>
        <v>15.200000000000001</v>
      </c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4" t="s">
        <v>114</v>
      </c>
      <c r="B76" s="14" t="s">
        <v>40</v>
      </c>
      <c r="C76" s="14">
        <f>IFERROR(VLOOKUP(A76,[1]TDSheet!$A:$N,6,0),0)</f>
        <v>0</v>
      </c>
      <c r="D76" s="14">
        <f>IFERROR(VLOOKUP(A76,[1]TDSheet!$A:$N,8,0),0)</f>
        <v>0</v>
      </c>
      <c r="E76" s="14"/>
      <c r="F76" s="14"/>
      <c r="G76" s="15">
        <v>0</v>
      </c>
      <c r="H76" s="14" t="e">
        <v>#N/A</v>
      </c>
      <c r="I76" s="14" t="s">
        <v>38</v>
      </c>
      <c r="J76" s="14"/>
      <c r="K76" s="14"/>
      <c r="L76" s="14">
        <f t="shared" si="20"/>
        <v>0</v>
      </c>
      <c r="M76" s="14"/>
      <c r="N76" s="14"/>
      <c r="O76" s="14">
        <v>0</v>
      </c>
      <c r="P76" s="14">
        <f t="shared" si="21"/>
        <v>0</v>
      </c>
      <c r="Q76" s="16"/>
      <c r="R76" s="5">
        <f t="shared" si="26"/>
        <v>0</v>
      </c>
      <c r="S76" s="16"/>
      <c r="T76" s="14"/>
      <c r="U76" s="1" t="e">
        <f t="shared" si="24"/>
        <v>#DIV/0!</v>
      </c>
      <c r="V76" s="14" t="e">
        <f t="shared" si="23"/>
        <v>#DIV/0!</v>
      </c>
      <c r="W76" s="14">
        <v>0</v>
      </c>
      <c r="X76" s="14">
        <v>0</v>
      </c>
      <c r="Y76" s="14">
        <v>0</v>
      </c>
      <c r="Z76" s="14">
        <v>0</v>
      </c>
      <c r="AA76" s="14">
        <v>0</v>
      </c>
      <c r="AB76" s="14">
        <v>0</v>
      </c>
      <c r="AC76" s="14">
        <v>0</v>
      </c>
      <c r="AD76" s="14">
        <v>0</v>
      </c>
      <c r="AE76" s="14">
        <v>0</v>
      </c>
      <c r="AF76" s="14">
        <v>0</v>
      </c>
      <c r="AG76" s="14" t="s">
        <v>43</v>
      </c>
      <c r="AH76" s="1">
        <f t="shared" si="25"/>
        <v>0</v>
      </c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4" t="s">
        <v>115</v>
      </c>
      <c r="B77" s="14" t="s">
        <v>37</v>
      </c>
      <c r="C77" s="14">
        <f>IFERROR(VLOOKUP(A77,[1]TDSheet!$A:$N,6,0),0)</f>
        <v>0</v>
      </c>
      <c r="D77" s="14">
        <f>IFERROR(VLOOKUP(A77,[1]TDSheet!$A:$N,8,0),0)</f>
        <v>0</v>
      </c>
      <c r="E77" s="14"/>
      <c r="F77" s="14"/>
      <c r="G77" s="15">
        <v>0</v>
      </c>
      <c r="H77" s="14" t="e">
        <v>#N/A</v>
      </c>
      <c r="I77" s="14" t="s">
        <v>38</v>
      </c>
      <c r="J77" s="14"/>
      <c r="K77" s="14"/>
      <c r="L77" s="14">
        <f t="shared" si="20"/>
        <v>0</v>
      </c>
      <c r="M77" s="14"/>
      <c r="N77" s="14"/>
      <c r="O77" s="14">
        <v>0</v>
      </c>
      <c r="P77" s="14">
        <f t="shared" si="21"/>
        <v>0</v>
      </c>
      <c r="Q77" s="16"/>
      <c r="R77" s="5">
        <f t="shared" si="26"/>
        <v>0</v>
      </c>
      <c r="S77" s="16"/>
      <c r="T77" s="14"/>
      <c r="U77" s="1" t="e">
        <f t="shared" si="24"/>
        <v>#DIV/0!</v>
      </c>
      <c r="V77" s="14" t="e">
        <f t="shared" si="23"/>
        <v>#DIV/0!</v>
      </c>
      <c r="W77" s="14">
        <v>0</v>
      </c>
      <c r="X77" s="14">
        <v>0</v>
      </c>
      <c r="Y77" s="14">
        <v>0</v>
      </c>
      <c r="Z77" s="14">
        <v>0</v>
      </c>
      <c r="AA77" s="14">
        <v>0</v>
      </c>
      <c r="AB77" s="14">
        <v>0</v>
      </c>
      <c r="AC77" s="14">
        <v>0</v>
      </c>
      <c r="AD77" s="14">
        <v>0</v>
      </c>
      <c r="AE77" s="14">
        <v>0</v>
      </c>
      <c r="AF77" s="14">
        <v>0</v>
      </c>
      <c r="AG77" s="14" t="s">
        <v>43</v>
      </c>
      <c r="AH77" s="1">
        <f t="shared" si="25"/>
        <v>0</v>
      </c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4" t="s">
        <v>116</v>
      </c>
      <c r="B78" s="14" t="s">
        <v>37</v>
      </c>
      <c r="C78" s="14">
        <f>IFERROR(VLOOKUP(A78,[1]TDSheet!$A:$N,6,0),0)</f>
        <v>0</v>
      </c>
      <c r="D78" s="14">
        <f>IFERROR(VLOOKUP(A78,[1]TDSheet!$A:$N,8,0),0)</f>
        <v>0</v>
      </c>
      <c r="E78" s="14"/>
      <c r="F78" s="14"/>
      <c r="G78" s="15">
        <v>0</v>
      </c>
      <c r="H78" s="14">
        <v>50</v>
      </c>
      <c r="I78" s="14" t="s">
        <v>38</v>
      </c>
      <c r="J78" s="14"/>
      <c r="K78" s="14"/>
      <c r="L78" s="14">
        <f t="shared" si="20"/>
        <v>0</v>
      </c>
      <c r="M78" s="14"/>
      <c r="N78" s="14"/>
      <c r="O78" s="14">
        <v>0</v>
      </c>
      <c r="P78" s="14">
        <f t="shared" si="21"/>
        <v>0</v>
      </c>
      <c r="Q78" s="16"/>
      <c r="R78" s="5">
        <f t="shared" si="26"/>
        <v>0</v>
      </c>
      <c r="S78" s="16"/>
      <c r="T78" s="14"/>
      <c r="U78" s="1" t="e">
        <f t="shared" si="24"/>
        <v>#DIV/0!</v>
      </c>
      <c r="V78" s="14" t="e">
        <f t="shared" si="23"/>
        <v>#DIV/0!</v>
      </c>
      <c r="W78" s="14">
        <v>0</v>
      </c>
      <c r="X78" s="14">
        <v>0</v>
      </c>
      <c r="Y78" s="14">
        <v>0</v>
      </c>
      <c r="Z78" s="14">
        <v>0</v>
      </c>
      <c r="AA78" s="14">
        <v>0</v>
      </c>
      <c r="AB78" s="14">
        <v>0</v>
      </c>
      <c r="AC78" s="14">
        <v>0</v>
      </c>
      <c r="AD78" s="14">
        <v>0</v>
      </c>
      <c r="AE78" s="14">
        <v>0</v>
      </c>
      <c r="AF78" s="14">
        <v>0</v>
      </c>
      <c r="AG78" s="14" t="s">
        <v>43</v>
      </c>
      <c r="AH78" s="1">
        <f t="shared" si="25"/>
        <v>0</v>
      </c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 t="s">
        <v>117</v>
      </c>
      <c r="B79" s="1" t="s">
        <v>37</v>
      </c>
      <c r="C79" s="1">
        <f>IFERROR(VLOOKUP(A79,[1]TDSheet!$A:$N,6,0),0)</f>
        <v>80</v>
      </c>
      <c r="D79" s="1">
        <f>IFERROR(VLOOKUP(A79,[1]TDSheet!$A:$N,8,0),0)</f>
        <v>18</v>
      </c>
      <c r="E79" s="1">
        <v>78</v>
      </c>
      <c r="F79" s="1"/>
      <c r="G79" s="8">
        <v>0.35</v>
      </c>
      <c r="H79" s="1">
        <v>50</v>
      </c>
      <c r="I79" s="1" t="s">
        <v>38</v>
      </c>
      <c r="J79" s="1"/>
      <c r="K79" s="1">
        <v>117</v>
      </c>
      <c r="L79" s="1">
        <f t="shared" si="20"/>
        <v>-39</v>
      </c>
      <c r="M79" s="1"/>
      <c r="N79" s="1"/>
      <c r="O79" s="1">
        <v>220</v>
      </c>
      <c r="P79" s="1">
        <f t="shared" si="21"/>
        <v>15.6</v>
      </c>
      <c r="Q79" s="5">
        <v>20</v>
      </c>
      <c r="R79" s="5">
        <f t="shared" si="26"/>
        <v>20</v>
      </c>
      <c r="S79" s="5"/>
      <c r="T79" s="1"/>
      <c r="U79" s="1">
        <f t="shared" si="24"/>
        <v>15.384615384615385</v>
      </c>
      <c r="V79" s="1">
        <f t="shared" si="23"/>
        <v>14.102564102564102</v>
      </c>
      <c r="W79" s="1">
        <v>24.8</v>
      </c>
      <c r="X79" s="1">
        <v>15.2</v>
      </c>
      <c r="Y79" s="1">
        <v>21.6</v>
      </c>
      <c r="Z79" s="1">
        <v>4.8</v>
      </c>
      <c r="AA79" s="1">
        <v>16.2</v>
      </c>
      <c r="AB79" s="1">
        <v>13</v>
      </c>
      <c r="AC79" s="1">
        <v>10</v>
      </c>
      <c r="AD79" s="1">
        <v>7</v>
      </c>
      <c r="AE79" s="1">
        <v>14.4</v>
      </c>
      <c r="AF79" s="1">
        <v>8.1999999999999993</v>
      </c>
      <c r="AG79" s="1"/>
      <c r="AH79" s="1">
        <f t="shared" si="25"/>
        <v>7</v>
      </c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 t="s">
        <v>118</v>
      </c>
      <c r="B80" s="1" t="s">
        <v>40</v>
      </c>
      <c r="C80" s="1">
        <f>IFERROR(VLOOKUP(A80,[1]TDSheet!$A:$N,6,0),0)</f>
        <v>104.548</v>
      </c>
      <c r="D80" s="1">
        <f>IFERROR(VLOOKUP(A80,[1]TDSheet!$A:$N,8,0),0)</f>
        <v>231.06</v>
      </c>
      <c r="E80" s="1">
        <v>150.898</v>
      </c>
      <c r="F80" s="1">
        <v>113.157</v>
      </c>
      <c r="G80" s="8">
        <v>1</v>
      </c>
      <c r="H80" s="1">
        <v>50</v>
      </c>
      <c r="I80" s="1" t="s">
        <v>38</v>
      </c>
      <c r="J80" s="1"/>
      <c r="K80" s="1">
        <v>151.30000000000001</v>
      </c>
      <c r="L80" s="1">
        <f t="shared" si="20"/>
        <v>-0.40200000000001523</v>
      </c>
      <c r="M80" s="1"/>
      <c r="N80" s="1"/>
      <c r="O80" s="1">
        <v>161</v>
      </c>
      <c r="P80" s="1">
        <f t="shared" si="21"/>
        <v>30.179600000000001</v>
      </c>
      <c r="Q80" s="5">
        <f t="shared" ref="Q80:Q82" si="27">14*P80-O80-F80</f>
        <v>148.35740000000004</v>
      </c>
      <c r="R80" s="21">
        <f>ROUND(Q80+$R$1*P80,0)</f>
        <v>209</v>
      </c>
      <c r="S80" s="5"/>
      <c r="T80" s="1"/>
      <c r="U80" s="1">
        <f t="shared" si="24"/>
        <v>16.009390449177591</v>
      </c>
      <c r="V80" s="1">
        <f t="shared" si="23"/>
        <v>9.0841826929449017</v>
      </c>
      <c r="W80" s="1">
        <v>31.669</v>
      </c>
      <c r="X80" s="1">
        <v>31.728400000000001</v>
      </c>
      <c r="Y80" s="1">
        <v>29.915400000000002</v>
      </c>
      <c r="Z80" s="1">
        <v>11.0884</v>
      </c>
      <c r="AA80" s="1">
        <v>35.017800000000001</v>
      </c>
      <c r="AB80" s="1">
        <v>12.5654</v>
      </c>
      <c r="AC80" s="1">
        <v>35.372999999999998</v>
      </c>
      <c r="AD80" s="1">
        <v>16.637</v>
      </c>
      <c r="AE80" s="1">
        <v>18.506799999999998</v>
      </c>
      <c r="AF80" s="1">
        <v>23.9514</v>
      </c>
      <c r="AG80" s="1"/>
      <c r="AH80" s="1">
        <f t="shared" si="25"/>
        <v>209</v>
      </c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 t="s">
        <v>119</v>
      </c>
      <c r="B81" s="1" t="s">
        <v>37</v>
      </c>
      <c r="C81" s="1">
        <f>IFERROR(VLOOKUP(A81,[1]TDSheet!$A:$N,6,0),0)</f>
        <v>141</v>
      </c>
      <c r="D81" s="1">
        <f>IFERROR(VLOOKUP(A81,[1]TDSheet!$A:$N,8,0),0)</f>
        <v>297</v>
      </c>
      <c r="E81" s="1">
        <v>259</v>
      </c>
      <c r="F81" s="1">
        <v>109</v>
      </c>
      <c r="G81" s="8">
        <v>0.35</v>
      </c>
      <c r="H81" s="1">
        <v>50</v>
      </c>
      <c r="I81" s="1" t="s">
        <v>38</v>
      </c>
      <c r="J81" s="1"/>
      <c r="K81" s="1">
        <v>288</v>
      </c>
      <c r="L81" s="1">
        <f t="shared" si="20"/>
        <v>-29</v>
      </c>
      <c r="M81" s="1"/>
      <c r="N81" s="1"/>
      <c r="O81" s="1">
        <v>0</v>
      </c>
      <c r="P81" s="1">
        <f t="shared" si="21"/>
        <v>51.8</v>
      </c>
      <c r="Q81" s="5">
        <f>11*P81-O81-F81</f>
        <v>460.79999999999995</v>
      </c>
      <c r="R81" s="5">
        <f t="shared" si="26"/>
        <v>461</v>
      </c>
      <c r="S81" s="5"/>
      <c r="T81" s="1"/>
      <c r="U81" s="1">
        <f t="shared" si="24"/>
        <v>11.003861003861005</v>
      </c>
      <c r="V81" s="1">
        <f t="shared" si="23"/>
        <v>2.1042471042471043</v>
      </c>
      <c r="W81" s="1">
        <v>22.2</v>
      </c>
      <c r="X81" s="1">
        <v>37.799999999999997</v>
      </c>
      <c r="Y81" s="1">
        <v>29.4</v>
      </c>
      <c r="Z81" s="1">
        <v>26.8</v>
      </c>
      <c r="AA81" s="1">
        <v>30.2</v>
      </c>
      <c r="AB81" s="1">
        <v>34.4</v>
      </c>
      <c r="AC81" s="1">
        <v>31</v>
      </c>
      <c r="AD81" s="1">
        <v>25.6</v>
      </c>
      <c r="AE81" s="1">
        <v>26.8</v>
      </c>
      <c r="AF81" s="1">
        <v>23.4</v>
      </c>
      <c r="AG81" s="1"/>
      <c r="AH81" s="1">
        <f t="shared" si="25"/>
        <v>161.35</v>
      </c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 t="s">
        <v>120</v>
      </c>
      <c r="B82" s="1" t="s">
        <v>37</v>
      </c>
      <c r="C82" s="1">
        <f>IFERROR(VLOOKUP(A82,[1]TDSheet!$A:$N,6,0),0)</f>
        <v>4</v>
      </c>
      <c r="D82" s="1">
        <f>IFERROR(VLOOKUP(A82,[1]TDSheet!$A:$N,8,0),0)</f>
        <v>44</v>
      </c>
      <c r="E82" s="1">
        <v>20</v>
      </c>
      <c r="F82" s="1">
        <v>19</v>
      </c>
      <c r="G82" s="8">
        <v>0.3</v>
      </c>
      <c r="H82" s="1">
        <v>45</v>
      </c>
      <c r="I82" s="1" t="s">
        <v>38</v>
      </c>
      <c r="J82" s="1"/>
      <c r="K82" s="1">
        <v>26</v>
      </c>
      <c r="L82" s="1">
        <f t="shared" si="20"/>
        <v>-6</v>
      </c>
      <c r="M82" s="1"/>
      <c r="N82" s="1"/>
      <c r="O82" s="1">
        <v>10</v>
      </c>
      <c r="P82" s="1">
        <f t="shared" si="21"/>
        <v>4</v>
      </c>
      <c r="Q82" s="5">
        <f t="shared" si="27"/>
        <v>27</v>
      </c>
      <c r="R82" s="5">
        <f t="shared" si="26"/>
        <v>27</v>
      </c>
      <c r="S82" s="5"/>
      <c r="T82" s="1"/>
      <c r="U82" s="1">
        <f t="shared" si="24"/>
        <v>14</v>
      </c>
      <c r="V82" s="1">
        <f t="shared" si="23"/>
        <v>7.25</v>
      </c>
      <c r="W82" s="1">
        <v>3.8</v>
      </c>
      <c r="X82" s="1">
        <v>4.5999999999999996</v>
      </c>
      <c r="Y82" s="1">
        <v>1.2</v>
      </c>
      <c r="Z82" s="1">
        <v>4.4000000000000004</v>
      </c>
      <c r="AA82" s="1">
        <v>2.6</v>
      </c>
      <c r="AB82" s="1">
        <v>2.6</v>
      </c>
      <c r="AC82" s="1">
        <v>3.8</v>
      </c>
      <c r="AD82" s="1">
        <v>4</v>
      </c>
      <c r="AE82" s="1">
        <v>0.4</v>
      </c>
      <c r="AF82" s="1">
        <v>3.8</v>
      </c>
      <c r="AG82" s="1"/>
      <c r="AH82" s="1">
        <f t="shared" si="25"/>
        <v>8.1</v>
      </c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4" t="s">
        <v>121</v>
      </c>
      <c r="B83" s="14" t="s">
        <v>37</v>
      </c>
      <c r="C83" s="14">
        <f>IFERROR(VLOOKUP(A83,[1]TDSheet!$A:$N,6,0),0)</f>
        <v>0</v>
      </c>
      <c r="D83" s="14">
        <f>IFERROR(VLOOKUP(A83,[1]TDSheet!$A:$N,8,0),0)</f>
        <v>0</v>
      </c>
      <c r="E83" s="14"/>
      <c r="F83" s="14"/>
      <c r="G83" s="15">
        <v>0</v>
      </c>
      <c r="H83" s="14" t="e">
        <v>#N/A</v>
      </c>
      <c r="I83" s="14" t="s">
        <v>38</v>
      </c>
      <c r="J83" s="14"/>
      <c r="K83" s="14"/>
      <c r="L83" s="14">
        <f t="shared" si="20"/>
        <v>0</v>
      </c>
      <c r="M83" s="14"/>
      <c r="N83" s="14"/>
      <c r="O83" s="14">
        <v>0</v>
      </c>
      <c r="P83" s="14">
        <f t="shared" si="21"/>
        <v>0</v>
      </c>
      <c r="Q83" s="16"/>
      <c r="R83" s="5">
        <f t="shared" si="26"/>
        <v>0</v>
      </c>
      <c r="S83" s="16"/>
      <c r="T83" s="14"/>
      <c r="U83" s="1" t="e">
        <f t="shared" si="24"/>
        <v>#DIV/0!</v>
      </c>
      <c r="V83" s="14" t="e">
        <f t="shared" si="23"/>
        <v>#DIV/0!</v>
      </c>
      <c r="W83" s="14">
        <v>0</v>
      </c>
      <c r="X83" s="14">
        <v>0</v>
      </c>
      <c r="Y83" s="14">
        <v>0</v>
      </c>
      <c r="Z83" s="14">
        <v>0</v>
      </c>
      <c r="AA83" s="14">
        <v>0</v>
      </c>
      <c r="AB83" s="14">
        <v>0</v>
      </c>
      <c r="AC83" s="14">
        <v>0</v>
      </c>
      <c r="AD83" s="14">
        <v>0</v>
      </c>
      <c r="AE83" s="14">
        <v>0</v>
      </c>
      <c r="AF83" s="14">
        <v>0</v>
      </c>
      <c r="AG83" s="14" t="s">
        <v>43</v>
      </c>
      <c r="AH83" s="1">
        <f t="shared" si="25"/>
        <v>0</v>
      </c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 t="s">
        <v>122</v>
      </c>
      <c r="B84" s="1" t="s">
        <v>37</v>
      </c>
      <c r="C84" s="1">
        <f>IFERROR(VLOOKUP(A84,[1]TDSheet!$A:$N,6,0),0)</f>
        <v>0</v>
      </c>
      <c r="D84" s="1">
        <f>IFERROR(VLOOKUP(A84,[1]TDSheet!$A:$N,8,0),0)</f>
        <v>56</v>
      </c>
      <c r="E84" s="1">
        <v>37</v>
      </c>
      <c r="F84" s="1"/>
      <c r="G84" s="8">
        <v>0.3</v>
      </c>
      <c r="H84" s="1">
        <v>60</v>
      </c>
      <c r="I84" s="1" t="s">
        <v>38</v>
      </c>
      <c r="J84" s="1"/>
      <c r="K84" s="1">
        <v>45</v>
      </c>
      <c r="L84" s="1">
        <f t="shared" si="20"/>
        <v>-8</v>
      </c>
      <c r="M84" s="1"/>
      <c r="N84" s="1"/>
      <c r="O84" s="1">
        <v>16</v>
      </c>
      <c r="P84" s="1">
        <f t="shared" si="21"/>
        <v>7.4</v>
      </c>
      <c r="Q84" s="5">
        <f>12*P84-O84-F84</f>
        <v>72.800000000000011</v>
      </c>
      <c r="R84" s="5">
        <f t="shared" si="26"/>
        <v>73</v>
      </c>
      <c r="S84" s="5"/>
      <c r="T84" s="1"/>
      <c r="U84" s="1">
        <f t="shared" si="24"/>
        <v>12.027027027027026</v>
      </c>
      <c r="V84" s="1">
        <f t="shared" si="23"/>
        <v>2.1621621621621618</v>
      </c>
      <c r="W84" s="1">
        <v>2.2000000000000002</v>
      </c>
      <c r="X84" s="1">
        <v>6</v>
      </c>
      <c r="Y84" s="1">
        <v>0</v>
      </c>
      <c r="Z84" s="1">
        <v>0</v>
      </c>
      <c r="AA84" s="1">
        <v>1.6</v>
      </c>
      <c r="AB84" s="1">
        <v>3</v>
      </c>
      <c r="AC84" s="1">
        <v>1.6</v>
      </c>
      <c r="AD84" s="1">
        <v>0.2</v>
      </c>
      <c r="AE84" s="1">
        <v>0</v>
      </c>
      <c r="AF84" s="1">
        <v>0</v>
      </c>
      <c r="AG84" s="1"/>
      <c r="AH84" s="1">
        <f t="shared" si="25"/>
        <v>21.9</v>
      </c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 t="s">
        <v>123</v>
      </c>
      <c r="B85" s="1" t="s">
        <v>37</v>
      </c>
      <c r="C85" s="1">
        <f>IFERROR(VLOOKUP(A85,[1]TDSheet!$A:$N,6,0),0)</f>
        <v>1</v>
      </c>
      <c r="D85" s="1">
        <f>IFERROR(VLOOKUP(A85,[1]TDSheet!$A:$N,8,0),0)</f>
        <v>96</v>
      </c>
      <c r="E85" s="1">
        <v>65</v>
      </c>
      <c r="F85" s="1">
        <v>5</v>
      </c>
      <c r="G85" s="8">
        <v>0.28000000000000003</v>
      </c>
      <c r="H85" s="1">
        <v>45</v>
      </c>
      <c r="I85" s="1" t="s">
        <v>38</v>
      </c>
      <c r="J85" s="1"/>
      <c r="K85" s="1">
        <v>76</v>
      </c>
      <c r="L85" s="1">
        <f t="shared" si="20"/>
        <v>-11</v>
      </c>
      <c r="M85" s="1"/>
      <c r="N85" s="1"/>
      <c r="O85" s="1">
        <v>0</v>
      </c>
      <c r="P85" s="1">
        <f t="shared" si="21"/>
        <v>13</v>
      </c>
      <c r="Q85" s="5">
        <f>9*P85-O85-F85</f>
        <v>112</v>
      </c>
      <c r="R85" s="5">
        <f t="shared" si="26"/>
        <v>112</v>
      </c>
      <c r="S85" s="5"/>
      <c r="T85" s="1"/>
      <c r="U85" s="1">
        <f t="shared" si="24"/>
        <v>9</v>
      </c>
      <c r="V85" s="1">
        <f t="shared" si="23"/>
        <v>0.38461538461538464</v>
      </c>
      <c r="W85" s="1">
        <v>3.2</v>
      </c>
      <c r="X85" s="1">
        <v>11.6</v>
      </c>
      <c r="Y85" s="1">
        <v>4.2</v>
      </c>
      <c r="Z85" s="1">
        <v>0</v>
      </c>
      <c r="AA85" s="1">
        <v>8.8000000000000007</v>
      </c>
      <c r="AB85" s="1">
        <v>0.8</v>
      </c>
      <c r="AC85" s="1">
        <v>4</v>
      </c>
      <c r="AD85" s="1">
        <v>4</v>
      </c>
      <c r="AE85" s="1">
        <v>1.6</v>
      </c>
      <c r="AF85" s="1">
        <v>3.4</v>
      </c>
      <c r="AG85" s="1"/>
      <c r="AH85" s="1">
        <f t="shared" si="25"/>
        <v>31.360000000000003</v>
      </c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 t="s">
        <v>124</v>
      </c>
      <c r="B86" s="1" t="s">
        <v>37</v>
      </c>
      <c r="C86" s="1">
        <f>IFERROR(VLOOKUP(A86,[1]TDSheet!$A:$N,6,0),0)</f>
        <v>115</v>
      </c>
      <c r="D86" s="1">
        <f>IFERROR(VLOOKUP(A86,[1]TDSheet!$A:$N,8,0),0)</f>
        <v>123</v>
      </c>
      <c r="E86" s="1">
        <v>193</v>
      </c>
      <c r="F86" s="1"/>
      <c r="G86" s="8">
        <v>0.28000000000000003</v>
      </c>
      <c r="H86" s="1">
        <v>45</v>
      </c>
      <c r="I86" s="1" t="s">
        <v>38</v>
      </c>
      <c r="J86" s="1"/>
      <c r="K86" s="1">
        <v>209</v>
      </c>
      <c r="L86" s="1">
        <f t="shared" si="20"/>
        <v>-16</v>
      </c>
      <c r="M86" s="1"/>
      <c r="N86" s="1"/>
      <c r="O86" s="1">
        <v>49</v>
      </c>
      <c r="P86" s="1">
        <f t="shared" si="21"/>
        <v>38.6</v>
      </c>
      <c r="Q86" s="5">
        <f t="shared" ref="Q86:Q87" si="28">10*P86-O86-F86</f>
        <v>337</v>
      </c>
      <c r="R86" s="5">
        <f t="shared" si="26"/>
        <v>337</v>
      </c>
      <c r="S86" s="5"/>
      <c r="T86" s="1"/>
      <c r="U86" s="1">
        <f t="shared" si="24"/>
        <v>10</v>
      </c>
      <c r="V86" s="1">
        <f t="shared" si="23"/>
        <v>1.2694300518134713</v>
      </c>
      <c r="W86" s="1">
        <v>17.600000000000001</v>
      </c>
      <c r="X86" s="1">
        <v>22.4</v>
      </c>
      <c r="Y86" s="1">
        <v>22.4</v>
      </c>
      <c r="Z86" s="1">
        <v>16.2</v>
      </c>
      <c r="AA86" s="1">
        <v>18.2</v>
      </c>
      <c r="AB86" s="1">
        <v>14.4</v>
      </c>
      <c r="AC86" s="1">
        <v>21.4</v>
      </c>
      <c r="AD86" s="1">
        <v>16.399999999999999</v>
      </c>
      <c r="AE86" s="1">
        <v>20.2</v>
      </c>
      <c r="AF86" s="1">
        <v>15.8</v>
      </c>
      <c r="AG86" s="1"/>
      <c r="AH86" s="1">
        <f t="shared" si="25"/>
        <v>94.360000000000014</v>
      </c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 t="s">
        <v>125</v>
      </c>
      <c r="B87" s="1" t="s">
        <v>37</v>
      </c>
      <c r="C87" s="1">
        <f>IFERROR(VLOOKUP(A87,[1]TDSheet!$A:$N,6,0),0)</f>
        <v>29</v>
      </c>
      <c r="D87" s="1">
        <f>IFERROR(VLOOKUP(A87,[1]TDSheet!$A:$N,8,0),0)</f>
        <v>146</v>
      </c>
      <c r="E87" s="1">
        <v>123</v>
      </c>
      <c r="F87" s="1">
        <v>21</v>
      </c>
      <c r="G87" s="8">
        <v>0.28000000000000003</v>
      </c>
      <c r="H87" s="1">
        <v>45</v>
      </c>
      <c r="I87" s="1" t="s">
        <v>38</v>
      </c>
      <c r="J87" s="1"/>
      <c r="K87" s="1">
        <v>133</v>
      </c>
      <c r="L87" s="1">
        <f t="shared" si="20"/>
        <v>-10</v>
      </c>
      <c r="M87" s="1"/>
      <c r="N87" s="1"/>
      <c r="O87" s="1">
        <v>8</v>
      </c>
      <c r="P87" s="1">
        <f t="shared" si="21"/>
        <v>24.6</v>
      </c>
      <c r="Q87" s="5">
        <f t="shared" si="28"/>
        <v>217</v>
      </c>
      <c r="R87" s="5">
        <f t="shared" si="26"/>
        <v>217</v>
      </c>
      <c r="S87" s="5"/>
      <c r="T87" s="1"/>
      <c r="U87" s="1">
        <f t="shared" si="24"/>
        <v>10</v>
      </c>
      <c r="V87" s="1">
        <f t="shared" si="23"/>
        <v>1.178861788617886</v>
      </c>
      <c r="W87" s="1">
        <v>8.6</v>
      </c>
      <c r="X87" s="1">
        <v>15.4</v>
      </c>
      <c r="Y87" s="1">
        <v>8.4</v>
      </c>
      <c r="Z87" s="1">
        <v>12</v>
      </c>
      <c r="AA87" s="1">
        <v>14</v>
      </c>
      <c r="AB87" s="1">
        <v>10.6</v>
      </c>
      <c r="AC87" s="1">
        <v>13.8</v>
      </c>
      <c r="AD87" s="1">
        <v>14.6</v>
      </c>
      <c r="AE87" s="1">
        <v>12.4</v>
      </c>
      <c r="AF87" s="1">
        <v>10.6</v>
      </c>
      <c r="AG87" s="1"/>
      <c r="AH87" s="1">
        <f t="shared" si="25"/>
        <v>60.760000000000005</v>
      </c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 t="s">
        <v>126</v>
      </c>
      <c r="B88" s="1" t="s">
        <v>37</v>
      </c>
      <c r="C88" s="1">
        <f>IFERROR(VLOOKUP(A88,[1]TDSheet!$A:$N,6,0),0)</f>
        <v>-2</v>
      </c>
      <c r="D88" s="1">
        <f>IFERROR(VLOOKUP(A88,[1]TDSheet!$A:$N,8,0),0)</f>
        <v>2</v>
      </c>
      <c r="E88" s="1"/>
      <c r="F88" s="1"/>
      <c r="G88" s="8">
        <v>0.28000000000000003</v>
      </c>
      <c r="H88" s="1">
        <v>50</v>
      </c>
      <c r="I88" s="1" t="s">
        <v>38</v>
      </c>
      <c r="J88" s="1"/>
      <c r="K88" s="1">
        <v>15</v>
      </c>
      <c r="L88" s="1">
        <f t="shared" si="20"/>
        <v>-15</v>
      </c>
      <c r="M88" s="1"/>
      <c r="N88" s="1"/>
      <c r="O88" s="1">
        <v>234</v>
      </c>
      <c r="P88" s="1">
        <f t="shared" si="21"/>
        <v>0</v>
      </c>
      <c r="Q88" s="5"/>
      <c r="R88" s="5">
        <f t="shared" si="26"/>
        <v>0</v>
      </c>
      <c r="S88" s="5"/>
      <c r="T88" s="1"/>
      <c r="U88" s="1" t="e">
        <f t="shared" si="24"/>
        <v>#DIV/0!</v>
      </c>
      <c r="V88" s="1" t="e">
        <f t="shared" si="23"/>
        <v>#DIV/0!</v>
      </c>
      <c r="W88" s="1">
        <v>26</v>
      </c>
      <c r="X88" s="1">
        <v>0.4</v>
      </c>
      <c r="Y88" s="1">
        <v>14.4</v>
      </c>
      <c r="Z88" s="1">
        <v>4.5999999999999996</v>
      </c>
      <c r="AA88" s="1">
        <v>3.2</v>
      </c>
      <c r="AB88" s="1">
        <v>10.4</v>
      </c>
      <c r="AC88" s="1">
        <v>3.8</v>
      </c>
      <c r="AD88" s="1">
        <v>6</v>
      </c>
      <c r="AE88" s="1">
        <v>8</v>
      </c>
      <c r="AF88" s="1">
        <v>2.8</v>
      </c>
      <c r="AG88" s="1"/>
      <c r="AH88" s="1">
        <f t="shared" si="25"/>
        <v>0</v>
      </c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 t="s">
        <v>127</v>
      </c>
      <c r="B89" s="1" t="s">
        <v>37</v>
      </c>
      <c r="C89" s="1">
        <f>IFERROR(VLOOKUP(A89,[1]TDSheet!$A:$N,6,0),0)</f>
        <v>0</v>
      </c>
      <c r="D89" s="1">
        <f>IFERROR(VLOOKUP(A89,[1]TDSheet!$A:$N,8,0),0)</f>
        <v>138</v>
      </c>
      <c r="E89" s="1">
        <v>53</v>
      </c>
      <c r="F89" s="1">
        <v>59</v>
      </c>
      <c r="G89" s="8">
        <v>0.3</v>
      </c>
      <c r="H89" s="1" t="e">
        <v>#N/A</v>
      </c>
      <c r="I89" s="1" t="s">
        <v>38</v>
      </c>
      <c r="J89" s="1"/>
      <c r="K89" s="1">
        <v>58</v>
      </c>
      <c r="L89" s="1">
        <f t="shared" si="20"/>
        <v>-5</v>
      </c>
      <c r="M89" s="1"/>
      <c r="N89" s="1"/>
      <c r="O89" s="1">
        <v>0</v>
      </c>
      <c r="P89" s="1">
        <f t="shared" si="21"/>
        <v>10.6</v>
      </c>
      <c r="Q89" s="5">
        <f t="shared" ref="Q89" si="29">14*P89-O89-F89</f>
        <v>89.4</v>
      </c>
      <c r="R89" s="5">
        <f t="shared" si="26"/>
        <v>89</v>
      </c>
      <c r="S89" s="5"/>
      <c r="T89" s="1"/>
      <c r="U89" s="1">
        <f t="shared" si="24"/>
        <v>13.962264150943398</v>
      </c>
      <c r="V89" s="1">
        <f t="shared" si="23"/>
        <v>5.5660377358490569</v>
      </c>
      <c r="W89" s="1">
        <v>6.2</v>
      </c>
      <c r="X89" s="1">
        <v>15.4</v>
      </c>
      <c r="Y89" s="1">
        <v>4.8</v>
      </c>
      <c r="Z89" s="1">
        <v>9.8000000000000007</v>
      </c>
      <c r="AA89" s="1">
        <v>6.2</v>
      </c>
      <c r="AB89" s="1">
        <v>5.8</v>
      </c>
      <c r="AC89" s="1">
        <v>7.8</v>
      </c>
      <c r="AD89" s="1">
        <v>4.2</v>
      </c>
      <c r="AE89" s="1">
        <v>7.2</v>
      </c>
      <c r="AF89" s="1">
        <v>5</v>
      </c>
      <c r="AG89" s="1"/>
      <c r="AH89" s="1">
        <f t="shared" si="25"/>
        <v>26.7</v>
      </c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s="10" customFormat="1" x14ac:dyDescent="0.25">
      <c r="A90" s="11" t="s">
        <v>128</v>
      </c>
      <c r="B90" s="12" t="s">
        <v>37</v>
      </c>
      <c r="C90" s="11"/>
      <c r="D90" s="11"/>
      <c r="E90" s="11"/>
      <c r="F90" s="11"/>
      <c r="G90" s="13">
        <v>0.28000000000000003</v>
      </c>
      <c r="H90" s="11">
        <v>50</v>
      </c>
      <c r="I90" s="11" t="s">
        <v>38</v>
      </c>
      <c r="J90" s="11"/>
      <c r="K90" s="11"/>
      <c r="L90" s="11"/>
      <c r="M90" s="11"/>
      <c r="N90" s="11"/>
      <c r="O90" s="11"/>
      <c r="P90" s="11">
        <f t="shared" si="21"/>
        <v>0</v>
      </c>
      <c r="Q90" s="18"/>
      <c r="R90" s="5">
        <f t="shared" si="26"/>
        <v>0</v>
      </c>
      <c r="S90" s="18"/>
      <c r="T90" s="11"/>
      <c r="U90" s="1" t="e">
        <f t="shared" si="24"/>
        <v>#DIV/0!</v>
      </c>
      <c r="V90" s="11" t="e">
        <f t="shared" si="23"/>
        <v>#DIV/0!</v>
      </c>
      <c r="W90" s="11">
        <v>0</v>
      </c>
      <c r="X90" s="11">
        <v>0</v>
      </c>
      <c r="Y90" s="11">
        <v>0</v>
      </c>
      <c r="Z90" s="11">
        <v>0</v>
      </c>
      <c r="AA90" s="11">
        <v>0</v>
      </c>
      <c r="AB90" s="11">
        <v>0</v>
      </c>
      <c r="AC90" s="11">
        <v>0</v>
      </c>
      <c r="AD90" s="11">
        <v>0</v>
      </c>
      <c r="AE90" s="11">
        <v>0</v>
      </c>
      <c r="AF90" s="11">
        <v>0</v>
      </c>
      <c r="AG90" s="14" t="s">
        <v>43</v>
      </c>
      <c r="AH90" s="1">
        <f t="shared" si="25"/>
        <v>0</v>
      </c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s="10" customFormat="1" x14ac:dyDescent="0.25">
      <c r="A91" s="11" t="s">
        <v>129</v>
      </c>
      <c r="B91" s="12" t="s">
        <v>37</v>
      </c>
      <c r="C91" s="11"/>
      <c r="D91" s="11"/>
      <c r="E91" s="11"/>
      <c r="F91" s="11"/>
      <c r="G91" s="13">
        <v>0.28000000000000003</v>
      </c>
      <c r="H91" s="11">
        <v>50</v>
      </c>
      <c r="I91" s="11" t="s">
        <v>38</v>
      </c>
      <c r="J91" s="11"/>
      <c r="K91" s="11"/>
      <c r="L91" s="11"/>
      <c r="M91" s="11"/>
      <c r="N91" s="11"/>
      <c r="O91" s="11"/>
      <c r="P91" s="11">
        <f t="shared" si="21"/>
        <v>0</v>
      </c>
      <c r="Q91" s="18"/>
      <c r="R91" s="5">
        <f t="shared" si="26"/>
        <v>0</v>
      </c>
      <c r="S91" s="18"/>
      <c r="T91" s="11"/>
      <c r="U91" s="1" t="e">
        <f t="shared" si="24"/>
        <v>#DIV/0!</v>
      </c>
      <c r="V91" s="11" t="e">
        <f t="shared" si="23"/>
        <v>#DIV/0!</v>
      </c>
      <c r="W91" s="11">
        <v>0</v>
      </c>
      <c r="X91" s="11">
        <v>0</v>
      </c>
      <c r="Y91" s="11">
        <v>0</v>
      </c>
      <c r="Z91" s="11">
        <v>0</v>
      </c>
      <c r="AA91" s="11">
        <v>0</v>
      </c>
      <c r="AB91" s="11">
        <v>0</v>
      </c>
      <c r="AC91" s="11">
        <v>0</v>
      </c>
      <c r="AD91" s="11">
        <v>0</v>
      </c>
      <c r="AE91" s="11">
        <v>0</v>
      </c>
      <c r="AF91" s="11">
        <v>0</v>
      </c>
      <c r="AG91" s="14" t="s">
        <v>43</v>
      </c>
      <c r="AH91" s="1">
        <f t="shared" si="25"/>
        <v>0</v>
      </c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s="10" customFormat="1" x14ac:dyDescent="0.25">
      <c r="A92" s="11" t="s">
        <v>130</v>
      </c>
      <c r="B92" s="12" t="s">
        <v>40</v>
      </c>
      <c r="C92" s="11"/>
      <c r="D92" s="11"/>
      <c r="E92" s="11"/>
      <c r="F92" s="11"/>
      <c r="G92" s="13">
        <v>1</v>
      </c>
      <c r="H92" s="11">
        <v>60</v>
      </c>
      <c r="I92" s="11" t="s">
        <v>38</v>
      </c>
      <c r="J92" s="11"/>
      <c r="K92" s="11"/>
      <c r="L92" s="11"/>
      <c r="M92" s="11"/>
      <c r="N92" s="11"/>
      <c r="O92" s="11"/>
      <c r="P92" s="11">
        <f t="shared" si="21"/>
        <v>0</v>
      </c>
      <c r="Q92" s="18"/>
      <c r="R92" s="5">
        <f t="shared" si="26"/>
        <v>0</v>
      </c>
      <c r="S92" s="18"/>
      <c r="T92" s="11"/>
      <c r="U92" s="1" t="e">
        <f t="shared" si="24"/>
        <v>#DIV/0!</v>
      </c>
      <c r="V92" s="11" t="e">
        <f t="shared" si="23"/>
        <v>#DIV/0!</v>
      </c>
      <c r="W92" s="11">
        <v>0</v>
      </c>
      <c r="X92" s="11">
        <v>0</v>
      </c>
      <c r="Y92" s="11">
        <v>0</v>
      </c>
      <c r="Z92" s="11">
        <v>0</v>
      </c>
      <c r="AA92" s="11">
        <v>0</v>
      </c>
      <c r="AB92" s="11">
        <v>0</v>
      </c>
      <c r="AC92" s="11">
        <v>0</v>
      </c>
      <c r="AD92" s="11">
        <v>0</v>
      </c>
      <c r="AE92" s="11">
        <v>0</v>
      </c>
      <c r="AF92" s="11">
        <v>0</v>
      </c>
      <c r="AG92" s="14" t="s">
        <v>43</v>
      </c>
      <c r="AH92" s="1">
        <f t="shared" si="25"/>
        <v>0</v>
      </c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s="10" customFormat="1" x14ac:dyDescent="0.25">
      <c r="A93" s="11" t="s">
        <v>131</v>
      </c>
      <c r="B93" s="12" t="s">
        <v>40</v>
      </c>
      <c r="C93" s="11"/>
      <c r="D93" s="11"/>
      <c r="E93" s="11"/>
      <c r="F93" s="11"/>
      <c r="G93" s="13">
        <v>1</v>
      </c>
      <c r="H93" s="11">
        <v>50</v>
      </c>
      <c r="I93" s="11" t="s">
        <v>38</v>
      </c>
      <c r="J93" s="11"/>
      <c r="K93" s="11"/>
      <c r="L93" s="11"/>
      <c r="M93" s="11"/>
      <c r="N93" s="11"/>
      <c r="O93" s="11"/>
      <c r="P93" s="11">
        <f t="shared" si="21"/>
        <v>0</v>
      </c>
      <c r="Q93" s="18"/>
      <c r="R93" s="5">
        <f t="shared" si="26"/>
        <v>0</v>
      </c>
      <c r="S93" s="18"/>
      <c r="T93" s="11"/>
      <c r="U93" s="1" t="e">
        <f t="shared" si="24"/>
        <v>#DIV/0!</v>
      </c>
      <c r="V93" s="11" t="e">
        <f t="shared" si="23"/>
        <v>#DIV/0!</v>
      </c>
      <c r="W93" s="11">
        <v>0</v>
      </c>
      <c r="X93" s="11">
        <v>0</v>
      </c>
      <c r="Y93" s="11">
        <v>0</v>
      </c>
      <c r="Z93" s="11">
        <v>0</v>
      </c>
      <c r="AA93" s="11">
        <v>0</v>
      </c>
      <c r="AB93" s="11">
        <v>0</v>
      </c>
      <c r="AC93" s="11">
        <v>0</v>
      </c>
      <c r="AD93" s="11">
        <v>0</v>
      </c>
      <c r="AE93" s="11">
        <v>0</v>
      </c>
      <c r="AF93" s="11">
        <v>0</v>
      </c>
      <c r="AG93" s="14" t="s">
        <v>43</v>
      </c>
      <c r="AH93" s="1">
        <f t="shared" si="25"/>
        <v>0</v>
      </c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s="10" customFormat="1" x14ac:dyDescent="0.25">
      <c r="A94" s="11" t="s">
        <v>132</v>
      </c>
      <c r="B94" s="12" t="s">
        <v>37</v>
      </c>
      <c r="C94" s="11"/>
      <c r="D94" s="11"/>
      <c r="E94" s="11"/>
      <c r="F94" s="11"/>
      <c r="G94" s="13">
        <v>0.15</v>
      </c>
      <c r="H94" s="11">
        <v>45</v>
      </c>
      <c r="I94" s="11" t="s">
        <v>38</v>
      </c>
      <c r="J94" s="11"/>
      <c r="K94" s="11"/>
      <c r="L94" s="11"/>
      <c r="M94" s="11"/>
      <c r="N94" s="11"/>
      <c r="O94" s="11"/>
      <c r="P94" s="11">
        <f t="shared" si="21"/>
        <v>0</v>
      </c>
      <c r="Q94" s="18"/>
      <c r="R94" s="5">
        <f t="shared" si="26"/>
        <v>0</v>
      </c>
      <c r="S94" s="18"/>
      <c r="T94" s="11"/>
      <c r="U94" s="1" t="e">
        <f t="shared" si="24"/>
        <v>#DIV/0!</v>
      </c>
      <c r="V94" s="11" t="e">
        <f t="shared" si="23"/>
        <v>#DIV/0!</v>
      </c>
      <c r="W94" s="11">
        <v>0</v>
      </c>
      <c r="X94" s="11">
        <v>0</v>
      </c>
      <c r="Y94" s="11">
        <v>0</v>
      </c>
      <c r="Z94" s="11">
        <v>0</v>
      </c>
      <c r="AA94" s="11">
        <v>0</v>
      </c>
      <c r="AB94" s="11">
        <v>0</v>
      </c>
      <c r="AC94" s="11">
        <v>0</v>
      </c>
      <c r="AD94" s="11">
        <v>0</v>
      </c>
      <c r="AE94" s="11">
        <v>0</v>
      </c>
      <c r="AF94" s="11">
        <v>0</v>
      </c>
      <c r="AG94" s="14" t="s">
        <v>43</v>
      </c>
      <c r="AH94" s="1">
        <f t="shared" si="25"/>
        <v>0</v>
      </c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s="10" customFormat="1" x14ac:dyDescent="0.25">
      <c r="A95" s="11" t="s">
        <v>133</v>
      </c>
      <c r="B95" s="12" t="s">
        <v>37</v>
      </c>
      <c r="C95" s="11"/>
      <c r="D95" s="11"/>
      <c r="E95" s="11"/>
      <c r="F95" s="11"/>
      <c r="G95" s="13">
        <v>0.25</v>
      </c>
      <c r="H95" s="11">
        <v>120</v>
      </c>
      <c r="I95" s="11" t="s">
        <v>38</v>
      </c>
      <c r="J95" s="11"/>
      <c r="K95" s="11"/>
      <c r="L95" s="11"/>
      <c r="M95" s="11"/>
      <c r="N95" s="11"/>
      <c r="O95" s="11"/>
      <c r="P95" s="11">
        <f t="shared" si="21"/>
        <v>0</v>
      </c>
      <c r="Q95" s="18"/>
      <c r="R95" s="5">
        <f t="shared" si="26"/>
        <v>0</v>
      </c>
      <c r="S95" s="18"/>
      <c r="T95" s="11"/>
      <c r="U95" s="1" t="e">
        <f t="shared" si="24"/>
        <v>#DIV/0!</v>
      </c>
      <c r="V95" s="11" t="e">
        <f t="shared" si="23"/>
        <v>#DIV/0!</v>
      </c>
      <c r="W95" s="11">
        <v>0</v>
      </c>
      <c r="X95" s="11">
        <v>0</v>
      </c>
      <c r="Y95" s="11">
        <v>0</v>
      </c>
      <c r="Z95" s="11">
        <v>0</v>
      </c>
      <c r="AA95" s="11">
        <v>0</v>
      </c>
      <c r="AB95" s="11">
        <v>0</v>
      </c>
      <c r="AC95" s="11">
        <v>0</v>
      </c>
      <c r="AD95" s="11">
        <v>0</v>
      </c>
      <c r="AE95" s="11">
        <v>0</v>
      </c>
      <c r="AF95" s="11">
        <v>0</v>
      </c>
      <c r="AG95" s="14" t="s">
        <v>43</v>
      </c>
      <c r="AH95" s="1">
        <f t="shared" si="25"/>
        <v>0</v>
      </c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4" t="s">
        <v>134</v>
      </c>
      <c r="B96" s="14" t="s">
        <v>37</v>
      </c>
      <c r="C96" s="14">
        <f>IFERROR(VLOOKUP(A96,[1]TDSheet!$A:$N,6,0),0)</f>
        <v>90</v>
      </c>
      <c r="D96" s="14">
        <f>IFERROR(VLOOKUP(A96,[1]TDSheet!$A:$N,8,0),0)</f>
        <v>2</v>
      </c>
      <c r="E96" s="17">
        <v>31</v>
      </c>
      <c r="F96" s="14"/>
      <c r="G96" s="15">
        <v>0</v>
      </c>
      <c r="H96" s="14" t="e">
        <v>#N/A</v>
      </c>
      <c r="I96" s="14" t="s">
        <v>135</v>
      </c>
      <c r="J96" s="14" t="s">
        <v>103</v>
      </c>
      <c r="K96" s="14">
        <v>48</v>
      </c>
      <c r="L96" s="14">
        <f>E96-K96</f>
        <v>-17</v>
      </c>
      <c r="M96" s="14"/>
      <c r="N96" s="14"/>
      <c r="O96" s="14">
        <v>0</v>
      </c>
      <c r="P96" s="14">
        <f t="shared" si="21"/>
        <v>6.2</v>
      </c>
      <c r="Q96" s="16"/>
      <c r="R96" s="5">
        <f t="shared" si="26"/>
        <v>0</v>
      </c>
      <c r="S96" s="16"/>
      <c r="T96" s="14"/>
      <c r="U96" s="1">
        <f t="shared" si="24"/>
        <v>0</v>
      </c>
      <c r="V96" s="14">
        <f t="shared" si="23"/>
        <v>0</v>
      </c>
      <c r="W96" s="14">
        <v>1.6</v>
      </c>
      <c r="X96" s="14">
        <v>4</v>
      </c>
      <c r="Y96" s="14">
        <v>3.6</v>
      </c>
      <c r="Z96" s="14">
        <v>2</v>
      </c>
      <c r="AA96" s="14">
        <v>5.2</v>
      </c>
      <c r="AB96" s="14">
        <v>5</v>
      </c>
      <c r="AC96" s="14">
        <v>4.2</v>
      </c>
      <c r="AD96" s="14">
        <v>4.4000000000000004</v>
      </c>
      <c r="AE96" s="14">
        <v>2.4</v>
      </c>
      <c r="AF96" s="14">
        <v>2.2000000000000002</v>
      </c>
      <c r="AG96" s="14"/>
      <c r="AH96" s="1">
        <f t="shared" si="25"/>
        <v>0</v>
      </c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4" t="s">
        <v>136</v>
      </c>
      <c r="B97" s="14" t="s">
        <v>40</v>
      </c>
      <c r="C97" s="14">
        <f>IFERROR(VLOOKUP(A97,[1]TDSheet!$A:$N,6,0),0)</f>
        <v>2.17</v>
      </c>
      <c r="D97" s="14">
        <f>IFERROR(VLOOKUP(A97,[1]TDSheet!$A:$N,8,0),0)</f>
        <v>40.247</v>
      </c>
      <c r="E97" s="17">
        <v>26.477</v>
      </c>
      <c r="F97" s="17">
        <v>1.7609999999999999</v>
      </c>
      <c r="G97" s="15">
        <v>0</v>
      </c>
      <c r="H97" s="14" t="e">
        <v>#N/A</v>
      </c>
      <c r="I97" s="14" t="s">
        <v>135</v>
      </c>
      <c r="J97" s="14" t="s">
        <v>104</v>
      </c>
      <c r="K97" s="14">
        <v>26.8</v>
      </c>
      <c r="L97" s="14">
        <f>E97-K97</f>
        <v>-0.3230000000000004</v>
      </c>
      <c r="M97" s="14"/>
      <c r="N97" s="14"/>
      <c r="O97" s="14">
        <v>0</v>
      </c>
      <c r="P97" s="14">
        <f t="shared" si="21"/>
        <v>5.2953999999999999</v>
      </c>
      <c r="Q97" s="16"/>
      <c r="R97" s="5">
        <f t="shared" si="26"/>
        <v>0</v>
      </c>
      <c r="S97" s="16"/>
      <c r="T97" s="14"/>
      <c r="U97" s="1">
        <f t="shared" si="24"/>
        <v>0.33255278165955354</v>
      </c>
      <c r="V97" s="14">
        <f t="shared" si="23"/>
        <v>0.33255278165955354</v>
      </c>
      <c r="W97" s="14">
        <v>5.2939999999999996</v>
      </c>
      <c r="X97" s="14">
        <v>5.5522</v>
      </c>
      <c r="Y97" s="14">
        <v>2.1916000000000002</v>
      </c>
      <c r="Z97" s="14">
        <v>4.0156000000000001</v>
      </c>
      <c r="AA97" s="14">
        <v>6.5469999999999997</v>
      </c>
      <c r="AB97" s="14">
        <v>5.3</v>
      </c>
      <c r="AC97" s="14">
        <v>4.2671999999999999</v>
      </c>
      <c r="AD97" s="14">
        <v>4.6240000000000014</v>
      </c>
      <c r="AE97" s="14">
        <v>2.1596000000000002</v>
      </c>
      <c r="AF97" s="14">
        <v>1.5578000000000001</v>
      </c>
      <c r="AG97" s="14"/>
      <c r="AH97" s="1">
        <f t="shared" si="25"/>
        <v>0</v>
      </c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 x14ac:dyDescent="0.25">
      <c r="A499" s="1"/>
      <c r="B499" s="1"/>
      <c r="C499" s="1"/>
      <c r="D499" s="1"/>
      <c r="E499" s="1"/>
      <c r="F499" s="1"/>
      <c r="G499" s="8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</sheetData>
  <autoFilter ref="A3:AH97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2025-09-30T15:20:37Z</dcterms:created>
  <dcterms:modified xsi:type="dcterms:W3CDTF">2025-10-01T10:05:08Z</dcterms:modified>
</cp:coreProperties>
</file>