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16,06,25 Ост СЫР филиалы\"/>
    </mc:Choice>
  </mc:AlternateContent>
  <xr:revisionPtr revIDLastSave="0" documentId="13_ncr:1_{00C3EA31-CE89-41C1-9001-881CE6F5B9A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P43" i="1" l="1"/>
  <c r="U43" i="1" s="1"/>
  <c r="P42" i="1"/>
  <c r="T42" i="1" s="1"/>
  <c r="P41" i="1"/>
  <c r="U41" i="1" s="1"/>
  <c r="P7" i="1"/>
  <c r="Q7" i="1" s="1"/>
  <c r="P8" i="1"/>
  <c r="P9" i="1"/>
  <c r="P10" i="1"/>
  <c r="U10" i="1" s="1"/>
  <c r="P13" i="1"/>
  <c r="U13" i="1" s="1"/>
  <c r="P11" i="1"/>
  <c r="P12" i="1"/>
  <c r="U12" i="1" s="1"/>
  <c r="P14" i="1"/>
  <c r="P15" i="1"/>
  <c r="P16" i="1"/>
  <c r="P17" i="1"/>
  <c r="P18" i="1"/>
  <c r="P19" i="1"/>
  <c r="P20" i="1"/>
  <c r="P21" i="1"/>
  <c r="P23" i="1"/>
  <c r="P24" i="1"/>
  <c r="U24" i="1" s="1"/>
  <c r="P26" i="1"/>
  <c r="U26" i="1" s="1"/>
  <c r="P28" i="1"/>
  <c r="P29" i="1"/>
  <c r="P30" i="1"/>
  <c r="U30" i="1" s="1"/>
  <c r="P31" i="1"/>
  <c r="P22" i="1"/>
  <c r="U22" i="1" s="1"/>
  <c r="P25" i="1"/>
  <c r="U25" i="1" s="1"/>
  <c r="P32" i="1"/>
  <c r="P27" i="1"/>
  <c r="U27" i="1" s="1"/>
  <c r="P33" i="1"/>
  <c r="P34" i="1"/>
  <c r="P35" i="1"/>
  <c r="P36" i="1"/>
  <c r="P37" i="1"/>
  <c r="P38" i="1"/>
  <c r="P39" i="1"/>
  <c r="U39" i="1" s="1"/>
  <c r="P6" i="1"/>
  <c r="Q38" i="1" l="1"/>
  <c r="U37" i="1"/>
  <c r="Q37" i="1"/>
  <c r="U35" i="1"/>
  <c r="Q35" i="1"/>
  <c r="U32" i="1"/>
  <c r="Q32" i="1"/>
  <c r="AG32" i="1" s="1"/>
  <c r="U21" i="1"/>
  <c r="Q21" i="1"/>
  <c r="T21" i="1" s="1"/>
  <c r="U19" i="1"/>
  <c r="Q19" i="1"/>
  <c r="U15" i="1"/>
  <c r="Q15" i="1"/>
  <c r="AG15" i="1" s="1"/>
  <c r="U9" i="1"/>
  <c r="Q9" i="1"/>
  <c r="T9" i="1" s="1"/>
  <c r="U31" i="1"/>
  <c r="Q31" i="1"/>
  <c r="T31" i="1" s="1"/>
  <c r="U29" i="1"/>
  <c r="Q29" i="1"/>
  <c r="T29" i="1" s="1"/>
  <c r="U23" i="1"/>
  <c r="Q23" i="1"/>
  <c r="AG23" i="1" s="1"/>
  <c r="U20" i="1"/>
  <c r="Q20" i="1"/>
  <c r="U18" i="1"/>
  <c r="Q18" i="1"/>
  <c r="T18" i="1" s="1"/>
  <c r="U16" i="1"/>
  <c r="Q16" i="1"/>
  <c r="T16" i="1" s="1"/>
  <c r="U11" i="1"/>
  <c r="Q11" i="1"/>
  <c r="U8" i="1"/>
  <c r="Q8" i="1"/>
  <c r="AG8" i="1" s="1"/>
  <c r="U36" i="1"/>
  <c r="Q36" i="1"/>
  <c r="AG36" i="1" s="1"/>
  <c r="U34" i="1"/>
  <c r="Q34" i="1"/>
  <c r="AG34" i="1" s="1"/>
  <c r="U17" i="1"/>
  <c r="Q17" i="1"/>
  <c r="AG17" i="1" s="1"/>
  <c r="U33" i="1"/>
  <c r="Q33" i="1"/>
  <c r="T33" i="1" s="1"/>
  <c r="U14" i="1"/>
  <c r="Q14" i="1"/>
  <c r="U28" i="1"/>
  <c r="Q28" i="1"/>
  <c r="AG28" i="1" s="1"/>
  <c r="U7" i="1"/>
  <c r="T7" i="1"/>
  <c r="T8" i="1"/>
  <c r="AG31" i="1"/>
  <c r="AG35" i="1"/>
  <c r="T11" i="1"/>
  <c r="T17" i="1"/>
  <c r="AG19" i="1"/>
  <c r="AG20" i="1"/>
  <c r="U38" i="1"/>
  <c r="AG38" i="1"/>
  <c r="T23" i="1"/>
  <c r="AG21" i="1"/>
  <c r="T37" i="1"/>
  <c r="T6" i="1"/>
  <c r="T10" i="1"/>
  <c r="T25" i="1"/>
  <c r="U6" i="1"/>
  <c r="T27" i="1"/>
  <c r="T26" i="1"/>
  <c r="T41" i="1"/>
  <c r="T39" i="1"/>
  <c r="T22" i="1"/>
  <c r="T30" i="1"/>
  <c r="T24" i="1"/>
  <c r="T12" i="1"/>
  <c r="T13" i="1"/>
  <c r="T43" i="1"/>
  <c r="U42" i="1"/>
  <c r="K39" i="1"/>
  <c r="K38" i="1"/>
  <c r="K37" i="1"/>
  <c r="K36" i="1"/>
  <c r="K35" i="1"/>
  <c r="K34" i="1"/>
  <c r="AG33" i="1"/>
  <c r="K33" i="1"/>
  <c r="K27" i="1"/>
  <c r="K32" i="1"/>
  <c r="K25" i="1"/>
  <c r="K22" i="1"/>
  <c r="K31" i="1"/>
  <c r="AG30" i="1"/>
  <c r="K30" i="1"/>
  <c r="K29" i="1"/>
  <c r="K28" i="1"/>
  <c r="AG26" i="1"/>
  <c r="K26" i="1"/>
  <c r="AG24" i="1"/>
  <c r="K24" i="1"/>
  <c r="K23" i="1"/>
  <c r="K21" i="1"/>
  <c r="K20" i="1"/>
  <c r="K19" i="1"/>
  <c r="K18" i="1"/>
  <c r="K17" i="1"/>
  <c r="K16" i="1"/>
  <c r="K15" i="1"/>
  <c r="K14" i="1"/>
  <c r="AG12" i="1"/>
  <c r="K12" i="1"/>
  <c r="K11" i="1"/>
  <c r="K13" i="1"/>
  <c r="AG10" i="1"/>
  <c r="K10" i="1"/>
  <c r="K9" i="1"/>
  <c r="K43" i="1"/>
  <c r="K41" i="1"/>
  <c r="K8" i="1"/>
  <c r="AG7" i="1"/>
  <c r="K7" i="1"/>
  <c r="AG6" i="1"/>
  <c r="K6" i="1"/>
  <c r="K42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2" i="1" l="1"/>
  <c r="T36" i="1"/>
  <c r="AG9" i="1"/>
  <c r="AG16" i="1"/>
  <c r="AG18" i="1"/>
  <c r="T19" i="1"/>
  <c r="T28" i="1"/>
  <c r="AG37" i="1"/>
  <c r="AG11" i="1"/>
  <c r="T35" i="1"/>
  <c r="AG29" i="1"/>
  <c r="T34" i="1"/>
  <c r="T15" i="1"/>
  <c r="T38" i="1"/>
  <c r="T20" i="1"/>
  <c r="AG14" i="1"/>
  <c r="T14" i="1"/>
  <c r="K5" i="1"/>
  <c r="AG5" i="1" l="1"/>
</calcChain>
</file>

<file path=xl/sharedStrings.xml><?xml version="1.0" encoding="utf-8"?>
<sst xmlns="http://schemas.openxmlformats.org/spreadsheetml/2006/main" count="140" uniqueCount="86">
  <si>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</si>
  <si>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</si>
  <si>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</si>
  <si>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</si>
  <si>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</si>
  <si>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</si>
  <si>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</si>
  <si>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</si>
  <si>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</si>
  <si>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</si>
  <si>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</si>
  <si>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</si>
  <si>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</si>
  <si>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</si>
  <si>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</si>
  <si>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</si>
  <si>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</si>
  <si>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</si>
  <si>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</si>
  <si>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</si>
  <si>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</si>
  <si>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</si>
  <si>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</si>
  <si>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</si>
  <si>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</si>
  <si>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</si>
  <si>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</si>
  <si>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</si>
  <si>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</si>
  <si>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</si>
  <si>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</si>
  <si>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</si>
  <si>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</si>
  <si>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</si>
  <si>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</si>
  <si>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</si>
  <si>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</si>
  <si>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</si>
  <si>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</si>
  <si>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</si>
  <si>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</si>
  <si>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</si>
  <si>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</si>
  <si>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</si>
  <si>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</si>
  <si>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</si>
  <si>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</si>
  <si>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</si>
  <si>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</si>
  <si>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</si>
  <si>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</si>
  <si>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</si>
  <si>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</si>
  <si>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</si>
  <si>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</si>
  <si>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</si>
  <si>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</si>
  <si>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</si>
  <si>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</si>
  <si>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</si>
  <si>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</si>
  <si>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</si>
  <si>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</si>
  <si>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</si>
  <si>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</si>
  <si>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</si>
  <si>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</si>
  <si>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</si>
  <si>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</si>
  <si>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</si>
  <si>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</si>
  <si>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</si>
  <si>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</si>
  <si>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</si>
  <si>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</si>
  <si>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</si>
  <si>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</si>
  <si>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</si>
  <si>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</si>
  <si>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</si>
  <si>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</si>
  <si>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</si>
  <si>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завод не отгрузил</t>
    </r>
  </si>
  <si>
    <t>17,03,25 завод не отгрузил / 17,02,25 завод не отгрузил</t>
  </si>
  <si>
    <t>заказ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</si>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</sst>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22</v>
      </c>
      <c r="Q4" s="1" t="s">
        <v>85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6723.4770000000008</v>
      </c>
      <c r="F5" s="4">
        <f>SUM(F6:F498)</f>
        <v>8310.4</v>
      </c>
      <c r="G5" s="7"/>
      <c r="H5" s="1"/>
      <c r="I5" s="1"/>
      <c r="J5" s="4">
        <f t="shared" ref="J5:R5" si="0">SUM(J6:J498)</f>
        <v>6719.5</v>
      </c>
      <c r="K5" s="4">
        <f t="shared" si="0"/>
        <v>3.9770000000000039</v>
      </c>
      <c r="L5" s="4">
        <f t="shared" si="0"/>
        <v>0</v>
      </c>
      <c r="M5" s="4">
        <f t="shared" si="0"/>
        <v>0</v>
      </c>
      <c r="N5" s="4">
        <f t="shared" si="0"/>
        <v>5138.4175999999998</v>
      </c>
      <c r="O5" s="4">
        <f t="shared" si="0"/>
        <v>2368.5356000000002</v>
      </c>
      <c r="P5" s="4">
        <f t="shared" si="0"/>
        <v>1344.6953999999998</v>
      </c>
      <c r="Q5" s="4">
        <f>SUM(Q6:Q39)</f>
        <v>4412.1064000000006</v>
      </c>
      <c r="R5" s="4">
        <f t="shared" si="0"/>
        <v>2200</v>
      </c>
      <c r="S5" s="1"/>
      <c r="T5" s="1"/>
      <c r="U5" s="1"/>
      <c r="V5" s="4">
        <f t="shared" ref="V5:AE5" si="1">SUM(V6:V498)</f>
        <v>958.18759999999997</v>
      </c>
      <c r="W5" s="4">
        <f t="shared" si="1"/>
        <v>1162.3036000000002</v>
      </c>
      <c r="X5" s="4">
        <f t="shared" si="1"/>
        <v>1276.7076000000002</v>
      </c>
      <c r="Y5" s="4">
        <f t="shared" si="1"/>
        <v>1297.7440000000004</v>
      </c>
      <c r="Z5" s="4">
        <f t="shared" si="1"/>
        <v>1044.5232000000001</v>
      </c>
      <c r="AA5" s="4">
        <f t="shared" si="1"/>
        <v>1157.5134000000003</v>
      </c>
      <c r="AB5" s="4">
        <f t="shared" si="1"/>
        <v>983.53639999999996</v>
      </c>
      <c r="AC5" s="4">
        <f t="shared" si="1"/>
        <v>1787.4390000000003</v>
      </c>
      <c r="AD5" s="4">
        <f t="shared" si="1"/>
        <v>1781.9564</v>
      </c>
      <c r="AE5" s="4">
        <f t="shared" si="1"/>
        <v>1196.7842000000001</v>
      </c>
      <c r="AF5" s="1"/>
      <c r="AG5" s="4">
        <f>SUM(AG6:AG498)</f>
        <v>1497.1503999999998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35</v>
      </c>
      <c r="C6" s="1">
        <v>192</v>
      </c>
      <c r="D6" s="1"/>
      <c r="E6" s="1">
        <v>39</v>
      </c>
      <c r="F6" s="1">
        <v>153</v>
      </c>
      <c r="G6" s="7">
        <v>0.14000000000000001</v>
      </c>
      <c r="H6" s="1">
        <v>180</v>
      </c>
      <c r="I6" s="1">
        <v>9988421</v>
      </c>
      <c r="J6" s="1">
        <v>33</v>
      </c>
      <c r="K6" s="1">
        <f t="shared" ref="K6:K39" si="2">E6-J6</f>
        <v>6</v>
      </c>
      <c r="L6" s="1"/>
      <c r="M6" s="1"/>
      <c r="N6" s="1"/>
      <c r="O6" s="1"/>
      <c r="P6" s="1">
        <f>E6/5</f>
        <v>7.8</v>
      </c>
      <c r="Q6" s="5"/>
      <c r="R6" s="5"/>
      <c r="S6" s="1"/>
      <c r="T6" s="1">
        <f>(F6+N6+O6+Q6)/P6</f>
        <v>19.615384615384617</v>
      </c>
      <c r="U6" s="1">
        <f>(F6+N6+O6)/P6</f>
        <v>19.615384615384617</v>
      </c>
      <c r="V6" s="1">
        <v>1.8</v>
      </c>
      <c r="W6" s="1">
        <v>5</v>
      </c>
      <c r="X6" s="1">
        <v>11.4</v>
      </c>
      <c r="Y6" s="1">
        <v>8.4</v>
      </c>
      <c r="Z6" s="1">
        <v>11.6</v>
      </c>
      <c r="AA6" s="1">
        <v>9.4</v>
      </c>
      <c r="AB6" s="1">
        <v>3.6</v>
      </c>
      <c r="AC6" s="1">
        <v>9.8000000000000007</v>
      </c>
      <c r="AD6" s="1">
        <v>9.8000000000000007</v>
      </c>
      <c r="AE6" s="1">
        <v>2.4</v>
      </c>
      <c r="AF6" s="28" t="s">
        <v>37</v>
      </c>
      <c r="AG6" s="1">
        <f t="shared" ref="AG6:AG1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201</v>
      </c>
      <c r="D7" s="1"/>
      <c r="E7" s="1">
        <v>118</v>
      </c>
      <c r="F7" s="1">
        <v>83</v>
      </c>
      <c r="G7" s="7">
        <v>0.18</v>
      </c>
      <c r="H7" s="1">
        <v>270</v>
      </c>
      <c r="I7" s="1">
        <v>9988438</v>
      </c>
      <c r="J7" s="1">
        <v>118</v>
      </c>
      <c r="K7" s="1">
        <f t="shared" si="2"/>
        <v>0</v>
      </c>
      <c r="L7" s="1"/>
      <c r="M7" s="1"/>
      <c r="N7" s="1">
        <v>26</v>
      </c>
      <c r="O7" s="1">
        <v>139</v>
      </c>
      <c r="P7" s="1">
        <f t="shared" ref="P7:P39" si="4">E7/5</f>
        <v>23.6</v>
      </c>
      <c r="Q7" s="5">
        <f>18*P7-O7-N7-F7</f>
        <v>176.8</v>
      </c>
      <c r="R7" s="5"/>
      <c r="S7" s="1"/>
      <c r="T7" s="1">
        <f t="shared" ref="T7:T39" si="5">(F7+N7+O7+Q7)/P7</f>
        <v>18</v>
      </c>
      <c r="U7" s="1">
        <f t="shared" ref="U7:U39" si="6">(F7+N7+O7)/P7</f>
        <v>10.508474576271185</v>
      </c>
      <c r="V7" s="1">
        <v>16</v>
      </c>
      <c r="W7" s="1">
        <v>14</v>
      </c>
      <c r="X7" s="1">
        <v>14.4</v>
      </c>
      <c r="Y7" s="1">
        <v>17.600000000000001</v>
      </c>
      <c r="Z7" s="1">
        <v>12.4</v>
      </c>
      <c r="AA7" s="1">
        <v>11.6</v>
      </c>
      <c r="AB7" s="1">
        <v>7.6</v>
      </c>
      <c r="AC7" s="1">
        <v>27.8</v>
      </c>
      <c r="AD7" s="1">
        <v>28.4</v>
      </c>
      <c r="AE7" s="1">
        <v>11.2</v>
      </c>
      <c r="AF7" s="1"/>
      <c r="AG7" s="1">
        <f t="shared" si="3"/>
        <v>31.824000000000002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231</v>
      </c>
      <c r="D8" s="1"/>
      <c r="E8" s="1">
        <v>93</v>
      </c>
      <c r="F8" s="1">
        <v>138</v>
      </c>
      <c r="G8" s="7">
        <v>0.18</v>
      </c>
      <c r="H8" s="1">
        <v>270</v>
      </c>
      <c r="I8" s="1">
        <v>9988445</v>
      </c>
      <c r="J8" s="1">
        <v>93</v>
      </c>
      <c r="K8" s="1">
        <f t="shared" si="2"/>
        <v>0</v>
      </c>
      <c r="L8" s="1"/>
      <c r="M8" s="1"/>
      <c r="N8" s="1">
        <v>107</v>
      </c>
      <c r="O8" s="1"/>
      <c r="P8" s="1">
        <f t="shared" si="4"/>
        <v>18.600000000000001</v>
      </c>
      <c r="Q8" s="5">
        <f t="shared" ref="Q8:Q9" si="7">18*P8-O8-N8-F8</f>
        <v>89.800000000000011</v>
      </c>
      <c r="R8" s="5"/>
      <c r="S8" s="1"/>
      <c r="T8" s="1">
        <f t="shared" si="5"/>
        <v>18</v>
      </c>
      <c r="U8" s="1">
        <f t="shared" si="6"/>
        <v>13.172043010752688</v>
      </c>
      <c r="V8" s="1">
        <v>10.8</v>
      </c>
      <c r="W8" s="1">
        <v>18.8</v>
      </c>
      <c r="X8" s="1">
        <v>17.399999999999999</v>
      </c>
      <c r="Y8" s="1">
        <v>20.2</v>
      </c>
      <c r="Z8" s="1">
        <v>12.2</v>
      </c>
      <c r="AA8" s="1">
        <v>14.2</v>
      </c>
      <c r="AB8" s="1">
        <v>8.6</v>
      </c>
      <c r="AC8" s="1">
        <v>23.2</v>
      </c>
      <c r="AD8" s="1">
        <v>28.2</v>
      </c>
      <c r="AE8" s="1">
        <v>10.8</v>
      </c>
      <c r="AF8" s="1"/>
      <c r="AG8" s="1">
        <f t="shared" si="3"/>
        <v>16.164000000000001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35</v>
      </c>
      <c r="C9" s="1">
        <v>126</v>
      </c>
      <c r="D9" s="1"/>
      <c r="E9" s="1">
        <v>39</v>
      </c>
      <c r="F9" s="1">
        <v>87</v>
      </c>
      <c r="G9" s="7">
        <v>0.4</v>
      </c>
      <c r="H9" s="1">
        <v>270</v>
      </c>
      <c r="I9" s="1">
        <v>9988452</v>
      </c>
      <c r="J9" s="1">
        <v>39</v>
      </c>
      <c r="K9" s="1">
        <f t="shared" si="2"/>
        <v>0</v>
      </c>
      <c r="L9" s="1"/>
      <c r="M9" s="1"/>
      <c r="N9" s="1">
        <v>42.400000000000013</v>
      </c>
      <c r="O9" s="1"/>
      <c r="P9" s="1">
        <f t="shared" si="4"/>
        <v>7.8</v>
      </c>
      <c r="Q9" s="5">
        <f t="shared" si="7"/>
        <v>11</v>
      </c>
      <c r="R9" s="5"/>
      <c r="S9" s="1"/>
      <c r="T9" s="1">
        <f t="shared" si="5"/>
        <v>18</v>
      </c>
      <c r="U9" s="1">
        <f t="shared" si="6"/>
        <v>16.589743589743591</v>
      </c>
      <c r="V9" s="1">
        <v>5.4</v>
      </c>
      <c r="W9" s="1">
        <v>9.6</v>
      </c>
      <c r="X9" s="1">
        <v>4.5999999999999996</v>
      </c>
      <c r="Y9" s="1">
        <v>8.4</v>
      </c>
      <c r="Z9" s="1">
        <v>6.6</v>
      </c>
      <c r="AA9" s="1">
        <v>5.8</v>
      </c>
      <c r="AB9" s="1">
        <v>2.4</v>
      </c>
      <c r="AC9" s="1">
        <v>20</v>
      </c>
      <c r="AD9" s="1">
        <v>8.4</v>
      </c>
      <c r="AE9" s="1">
        <v>2.8</v>
      </c>
      <c r="AF9" s="1"/>
      <c r="AG9" s="1">
        <f t="shared" si="3"/>
        <v>4.4000000000000004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35</v>
      </c>
      <c r="C10" s="1">
        <v>147</v>
      </c>
      <c r="D10" s="1"/>
      <c r="E10" s="1">
        <v>19</v>
      </c>
      <c r="F10" s="1">
        <v>128</v>
      </c>
      <c r="G10" s="7">
        <v>0.4</v>
      </c>
      <c r="H10" s="1">
        <v>270</v>
      </c>
      <c r="I10" s="1">
        <v>9988476</v>
      </c>
      <c r="J10" s="1">
        <v>19</v>
      </c>
      <c r="K10" s="1">
        <f t="shared" si="2"/>
        <v>0</v>
      </c>
      <c r="L10" s="1"/>
      <c r="M10" s="1"/>
      <c r="N10" s="1"/>
      <c r="O10" s="1"/>
      <c r="P10" s="1">
        <f t="shared" si="4"/>
        <v>3.8</v>
      </c>
      <c r="Q10" s="5"/>
      <c r="R10" s="5"/>
      <c r="S10" s="1"/>
      <c r="T10" s="1">
        <f t="shared" si="5"/>
        <v>33.684210526315788</v>
      </c>
      <c r="U10" s="1">
        <f t="shared" si="6"/>
        <v>33.684210526315788</v>
      </c>
      <c r="V10" s="1">
        <v>2.8</v>
      </c>
      <c r="W10" s="1">
        <v>4.5999999999999996</v>
      </c>
      <c r="X10" s="1">
        <v>0</v>
      </c>
      <c r="Y10" s="1">
        <v>5</v>
      </c>
      <c r="Z10" s="1">
        <v>9.8000000000000007</v>
      </c>
      <c r="AA10" s="1">
        <v>12.2</v>
      </c>
      <c r="AB10" s="1">
        <v>1.4</v>
      </c>
      <c r="AC10" s="1">
        <v>14.8</v>
      </c>
      <c r="AD10" s="1">
        <v>6</v>
      </c>
      <c r="AE10" s="1">
        <v>2.6</v>
      </c>
      <c r="AF10" s="29" t="s">
        <v>82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35</v>
      </c>
      <c r="C11" s="1">
        <v>299</v>
      </c>
      <c r="D11" s="1"/>
      <c r="E11" s="1">
        <v>219</v>
      </c>
      <c r="F11" s="1">
        <v>73</v>
      </c>
      <c r="G11" s="7">
        <v>0.18</v>
      </c>
      <c r="H11" s="1">
        <v>150</v>
      </c>
      <c r="I11" s="1">
        <v>5034819</v>
      </c>
      <c r="J11" s="1">
        <v>210</v>
      </c>
      <c r="K11" s="1">
        <f t="shared" si="2"/>
        <v>9</v>
      </c>
      <c r="L11" s="1"/>
      <c r="M11" s="1"/>
      <c r="N11" s="1"/>
      <c r="O11" s="1">
        <v>313.60000000000002</v>
      </c>
      <c r="P11" s="1">
        <f t="shared" si="4"/>
        <v>43.8</v>
      </c>
      <c r="Q11" s="5">
        <f>18*P11-O11-N11-F11</f>
        <v>401.79999999999995</v>
      </c>
      <c r="R11" s="5"/>
      <c r="S11" s="1"/>
      <c r="T11" s="1">
        <f t="shared" si="5"/>
        <v>18</v>
      </c>
      <c r="U11" s="1">
        <f t="shared" si="6"/>
        <v>8.826484018264841</v>
      </c>
      <c r="V11" s="1">
        <v>32.200000000000003</v>
      </c>
      <c r="W11" s="1">
        <v>11</v>
      </c>
      <c r="X11" s="1">
        <v>-0.2</v>
      </c>
      <c r="Y11" s="1">
        <v>18.8</v>
      </c>
      <c r="Z11" s="1">
        <v>30.4</v>
      </c>
      <c r="AA11" s="1">
        <v>19.2</v>
      </c>
      <c r="AB11" s="1">
        <v>-1</v>
      </c>
      <c r="AC11" s="1">
        <v>-0.2</v>
      </c>
      <c r="AD11" s="1">
        <v>11.8</v>
      </c>
      <c r="AE11" s="1">
        <v>24.4</v>
      </c>
      <c r="AF11" s="1" t="s">
        <v>50</v>
      </c>
      <c r="AG11" s="1">
        <f t="shared" ref="AG11:AG31" si="8">G11*Q11</f>
        <v>72.323999999999984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51</v>
      </c>
      <c r="B12" s="13" t="s">
        <v>47</v>
      </c>
      <c r="C12" s="13"/>
      <c r="D12" s="13"/>
      <c r="E12" s="13"/>
      <c r="F12" s="14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1" t="s">
        <v>46</v>
      </c>
      <c r="B13" s="22" t="s">
        <v>47</v>
      </c>
      <c r="C13" s="22">
        <v>78.331999999999994</v>
      </c>
      <c r="D13" s="22"/>
      <c r="E13" s="22">
        <v>4.9379999999999997</v>
      </c>
      <c r="F13" s="23">
        <v>73.2</v>
      </c>
      <c r="G13" s="24">
        <v>0</v>
      </c>
      <c r="H13" s="25" t="e">
        <v>#N/A</v>
      </c>
      <c r="I13" s="25" t="s">
        <v>36</v>
      </c>
      <c r="J13" s="25">
        <v>6</v>
      </c>
      <c r="K13" s="25">
        <f>E13-J13</f>
        <v>-1.0620000000000003</v>
      </c>
      <c r="L13" s="25"/>
      <c r="M13" s="25"/>
      <c r="N13" s="25"/>
      <c r="O13" s="25"/>
      <c r="P13" s="25">
        <f>E13/5</f>
        <v>0.98759999999999992</v>
      </c>
      <c r="Q13" s="26"/>
      <c r="R13" s="26"/>
      <c r="S13" s="25"/>
      <c r="T13" s="25">
        <f>(F13+N13+O13+Q13)/P13</f>
        <v>74.11907654921022</v>
      </c>
      <c r="U13" s="25">
        <f>(F13+N13+O13)/P13</f>
        <v>74.11907654921022</v>
      </c>
      <c r="V13" s="25">
        <v>0.98439999999999994</v>
      </c>
      <c r="W13" s="25">
        <v>0.47520000000000001</v>
      </c>
      <c r="X13" s="25">
        <v>1.5528</v>
      </c>
      <c r="Y13" s="25">
        <v>0</v>
      </c>
      <c r="Z13" s="25">
        <v>1.8912</v>
      </c>
      <c r="AA13" s="25">
        <v>2.9769999999999999</v>
      </c>
      <c r="AB13" s="25">
        <v>0</v>
      </c>
      <c r="AC13" s="25">
        <v>0.97560000000000002</v>
      </c>
      <c r="AD13" s="25">
        <v>2.3740000000000001</v>
      </c>
      <c r="AE13" s="25">
        <v>0.51680000000000004</v>
      </c>
      <c r="AF13" s="28" t="s">
        <v>48</v>
      </c>
      <c r="AG13" s="2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35</v>
      </c>
      <c r="C14" s="1">
        <v>62</v>
      </c>
      <c r="D14" s="1"/>
      <c r="E14" s="1">
        <v>53</v>
      </c>
      <c r="F14" s="1">
        <v>6</v>
      </c>
      <c r="G14" s="7">
        <v>0.1</v>
      </c>
      <c r="H14" s="1">
        <v>90</v>
      </c>
      <c r="I14" s="1">
        <v>8444163</v>
      </c>
      <c r="J14" s="1">
        <v>52</v>
      </c>
      <c r="K14" s="1">
        <f t="shared" si="2"/>
        <v>1</v>
      </c>
      <c r="L14" s="1"/>
      <c r="M14" s="1"/>
      <c r="N14" s="1">
        <v>29.2</v>
      </c>
      <c r="O14" s="1"/>
      <c r="P14" s="1">
        <f t="shared" si="4"/>
        <v>10.6</v>
      </c>
      <c r="Q14" s="5">
        <f>15*P14-O14-N14-F14</f>
        <v>123.80000000000001</v>
      </c>
      <c r="R14" s="5"/>
      <c r="S14" s="1"/>
      <c r="T14" s="1">
        <f t="shared" si="5"/>
        <v>15</v>
      </c>
      <c r="U14" s="1">
        <f t="shared" si="6"/>
        <v>3.3207547169811327</v>
      </c>
      <c r="V14" s="1">
        <v>1.8</v>
      </c>
      <c r="W14" s="1">
        <v>6.2</v>
      </c>
      <c r="X14" s="1">
        <v>5.8</v>
      </c>
      <c r="Y14" s="1">
        <v>8.4</v>
      </c>
      <c r="Z14" s="1">
        <v>5.2</v>
      </c>
      <c r="AA14" s="1">
        <v>6.8</v>
      </c>
      <c r="AB14" s="1">
        <v>8.4</v>
      </c>
      <c r="AC14" s="1">
        <v>8.4</v>
      </c>
      <c r="AD14" s="1">
        <v>17</v>
      </c>
      <c r="AE14" s="1">
        <v>7.2</v>
      </c>
      <c r="AF14" s="1"/>
      <c r="AG14" s="1">
        <f t="shared" si="8"/>
        <v>12.380000000000003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35</v>
      </c>
      <c r="C15" s="1">
        <v>873</v>
      </c>
      <c r="D15" s="1"/>
      <c r="E15" s="1">
        <v>264</v>
      </c>
      <c r="F15" s="1">
        <v>602</v>
      </c>
      <c r="G15" s="7">
        <v>0.18</v>
      </c>
      <c r="H15" s="1">
        <v>150</v>
      </c>
      <c r="I15" s="1">
        <v>5038411</v>
      </c>
      <c r="J15" s="1">
        <v>268</v>
      </c>
      <c r="K15" s="1">
        <f t="shared" si="2"/>
        <v>-4</v>
      </c>
      <c r="L15" s="1"/>
      <c r="M15" s="1"/>
      <c r="N15" s="1"/>
      <c r="O15" s="1">
        <v>62</v>
      </c>
      <c r="P15" s="1">
        <f t="shared" si="4"/>
        <v>52.8</v>
      </c>
      <c r="Q15" s="5">
        <f t="shared" ref="Q15:Q16" si="9">18*P15-O15-N15-F15</f>
        <v>286.39999999999998</v>
      </c>
      <c r="R15" s="5"/>
      <c r="S15" s="1"/>
      <c r="T15" s="1">
        <f t="shared" si="5"/>
        <v>18</v>
      </c>
      <c r="U15" s="1">
        <f t="shared" si="6"/>
        <v>12.575757575757576</v>
      </c>
      <c r="V15" s="1">
        <v>43.8</v>
      </c>
      <c r="W15" s="1">
        <v>50.4</v>
      </c>
      <c r="X15" s="1">
        <v>66</v>
      </c>
      <c r="Y15" s="1">
        <v>84.4</v>
      </c>
      <c r="Z15" s="1">
        <v>62.8</v>
      </c>
      <c r="AA15" s="1">
        <v>69.599999999999994</v>
      </c>
      <c r="AB15" s="1">
        <v>65</v>
      </c>
      <c r="AC15" s="1">
        <v>122.2</v>
      </c>
      <c r="AD15" s="1">
        <v>85.8</v>
      </c>
      <c r="AE15" s="1">
        <v>64.599999999999994</v>
      </c>
      <c r="AF15" s="1"/>
      <c r="AG15" s="1">
        <f t="shared" si="8"/>
        <v>51.551999999999992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35</v>
      </c>
      <c r="C16" s="1">
        <v>716</v>
      </c>
      <c r="D16" s="1">
        <v>1</v>
      </c>
      <c r="E16" s="1">
        <v>412</v>
      </c>
      <c r="F16" s="1">
        <v>299</v>
      </c>
      <c r="G16" s="7">
        <v>0.18</v>
      </c>
      <c r="H16" s="1">
        <v>150</v>
      </c>
      <c r="I16" s="1">
        <v>5038459</v>
      </c>
      <c r="J16" s="1">
        <v>415</v>
      </c>
      <c r="K16" s="1">
        <f t="shared" si="2"/>
        <v>-3</v>
      </c>
      <c r="L16" s="1"/>
      <c r="M16" s="1"/>
      <c r="N16" s="1">
        <v>526</v>
      </c>
      <c r="O16" s="1"/>
      <c r="P16" s="1">
        <f t="shared" si="4"/>
        <v>82.4</v>
      </c>
      <c r="Q16" s="5">
        <f t="shared" si="9"/>
        <v>658.2</v>
      </c>
      <c r="R16" s="5"/>
      <c r="S16" s="1"/>
      <c r="T16" s="1">
        <f t="shared" si="5"/>
        <v>18</v>
      </c>
      <c r="U16" s="1">
        <f t="shared" si="6"/>
        <v>10.012135922330096</v>
      </c>
      <c r="V16" s="1">
        <v>48.2</v>
      </c>
      <c r="W16" s="1">
        <v>76.599999999999994</v>
      </c>
      <c r="X16" s="1">
        <v>70</v>
      </c>
      <c r="Y16" s="1">
        <v>83</v>
      </c>
      <c r="Z16" s="1">
        <v>70.599999999999994</v>
      </c>
      <c r="AA16" s="1">
        <v>77.599999999999994</v>
      </c>
      <c r="AB16" s="1">
        <v>60.8</v>
      </c>
      <c r="AC16" s="1">
        <v>131.80000000000001</v>
      </c>
      <c r="AD16" s="1">
        <v>110</v>
      </c>
      <c r="AE16" s="1">
        <v>76</v>
      </c>
      <c r="AF16" s="1" t="s">
        <v>55</v>
      </c>
      <c r="AG16" s="1">
        <f t="shared" si="8"/>
        <v>118.476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35</v>
      </c>
      <c r="C17" s="1">
        <v>477</v>
      </c>
      <c r="D17" s="1"/>
      <c r="E17" s="1">
        <v>181</v>
      </c>
      <c r="F17" s="1">
        <v>281</v>
      </c>
      <c r="G17" s="7">
        <v>0.18</v>
      </c>
      <c r="H17" s="1">
        <v>150</v>
      </c>
      <c r="I17" s="1">
        <v>5038831</v>
      </c>
      <c r="J17" s="1">
        <v>193</v>
      </c>
      <c r="K17" s="1">
        <f t="shared" si="2"/>
        <v>-12</v>
      </c>
      <c r="L17" s="1"/>
      <c r="M17" s="1"/>
      <c r="N17" s="1">
        <v>90.600000000000023</v>
      </c>
      <c r="O17" s="1">
        <v>23.599999999999909</v>
      </c>
      <c r="P17" s="1">
        <f t="shared" si="4"/>
        <v>36.200000000000003</v>
      </c>
      <c r="Q17" s="5">
        <f>16*P17-O17-N17-F17</f>
        <v>184.00000000000011</v>
      </c>
      <c r="R17" s="5"/>
      <c r="S17" s="1"/>
      <c r="T17" s="1">
        <f t="shared" si="5"/>
        <v>16</v>
      </c>
      <c r="U17" s="1">
        <f t="shared" si="6"/>
        <v>10.917127071823202</v>
      </c>
      <c r="V17" s="1">
        <v>31.4</v>
      </c>
      <c r="W17" s="1">
        <v>41.2</v>
      </c>
      <c r="X17" s="1">
        <v>47.2</v>
      </c>
      <c r="Y17" s="1">
        <v>41.6</v>
      </c>
      <c r="Z17" s="1">
        <v>26.2</v>
      </c>
      <c r="AA17" s="1">
        <v>39.799999999999997</v>
      </c>
      <c r="AB17" s="1">
        <v>25.6</v>
      </c>
      <c r="AC17" s="1">
        <v>98.8</v>
      </c>
      <c r="AD17" s="1">
        <v>74.599999999999994</v>
      </c>
      <c r="AE17" s="1">
        <v>46.4</v>
      </c>
      <c r="AF17" s="28" t="s">
        <v>57</v>
      </c>
      <c r="AG17" s="1">
        <f t="shared" si="8"/>
        <v>33.120000000000019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35</v>
      </c>
      <c r="C18" s="1">
        <v>246</v>
      </c>
      <c r="D18" s="1"/>
      <c r="E18" s="1">
        <v>169</v>
      </c>
      <c r="F18" s="1">
        <v>61</v>
      </c>
      <c r="G18" s="7">
        <v>0.18</v>
      </c>
      <c r="H18" s="1">
        <v>120</v>
      </c>
      <c r="I18" s="1">
        <v>5038855</v>
      </c>
      <c r="J18" s="1">
        <v>176</v>
      </c>
      <c r="K18" s="1">
        <f t="shared" si="2"/>
        <v>-7</v>
      </c>
      <c r="L18" s="1"/>
      <c r="M18" s="1"/>
      <c r="N18" s="1">
        <v>524</v>
      </c>
      <c r="O18" s="1"/>
      <c r="P18" s="1">
        <f t="shared" si="4"/>
        <v>33.799999999999997</v>
      </c>
      <c r="Q18" s="5">
        <f t="shared" ref="Q18:Q20" si="10">18*P18-O18-N18-F18</f>
        <v>23.399999999999977</v>
      </c>
      <c r="R18" s="5"/>
      <c r="S18" s="1"/>
      <c r="T18" s="1">
        <f t="shared" si="5"/>
        <v>18</v>
      </c>
      <c r="U18" s="1">
        <f t="shared" si="6"/>
        <v>17.30769230769231</v>
      </c>
      <c r="V18" s="1">
        <v>31.8</v>
      </c>
      <c r="W18" s="1">
        <v>48</v>
      </c>
      <c r="X18" s="1">
        <v>34</v>
      </c>
      <c r="Y18" s="1">
        <v>42.2</v>
      </c>
      <c r="Z18" s="1">
        <v>55.4</v>
      </c>
      <c r="AA18" s="1">
        <v>49.6</v>
      </c>
      <c r="AB18" s="1">
        <v>17.600000000000001</v>
      </c>
      <c r="AC18" s="1">
        <v>86</v>
      </c>
      <c r="AD18" s="1">
        <v>67</v>
      </c>
      <c r="AE18" s="1">
        <v>41.4</v>
      </c>
      <c r="AF18" s="1"/>
      <c r="AG18" s="1">
        <f t="shared" si="8"/>
        <v>4.2119999999999962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35</v>
      </c>
      <c r="C19" s="1">
        <v>1098</v>
      </c>
      <c r="D19" s="1"/>
      <c r="E19" s="1">
        <v>583</v>
      </c>
      <c r="F19" s="1">
        <v>506</v>
      </c>
      <c r="G19" s="7">
        <v>0.18</v>
      </c>
      <c r="H19" s="1">
        <v>150</v>
      </c>
      <c r="I19" s="1">
        <v>5038435</v>
      </c>
      <c r="J19" s="1">
        <v>600</v>
      </c>
      <c r="K19" s="1">
        <f t="shared" si="2"/>
        <v>-17</v>
      </c>
      <c r="L19" s="1"/>
      <c r="M19" s="1"/>
      <c r="N19" s="1">
        <v>904</v>
      </c>
      <c r="O19" s="1">
        <v>210</v>
      </c>
      <c r="P19" s="1">
        <f t="shared" si="4"/>
        <v>116.6</v>
      </c>
      <c r="Q19" s="5">
        <f t="shared" si="10"/>
        <v>478.79999999999973</v>
      </c>
      <c r="R19" s="5"/>
      <c r="S19" s="1"/>
      <c r="T19" s="1">
        <f t="shared" si="5"/>
        <v>18</v>
      </c>
      <c r="U19" s="1">
        <f t="shared" si="6"/>
        <v>13.893653516295027</v>
      </c>
      <c r="V19" s="1">
        <v>102.6</v>
      </c>
      <c r="W19" s="1">
        <v>124.4</v>
      </c>
      <c r="X19" s="1">
        <v>110.2</v>
      </c>
      <c r="Y19" s="1">
        <v>117.8</v>
      </c>
      <c r="Z19" s="1">
        <v>101.6</v>
      </c>
      <c r="AA19" s="1">
        <v>116.2</v>
      </c>
      <c r="AB19" s="1">
        <v>86</v>
      </c>
      <c r="AC19" s="1">
        <v>170.6</v>
      </c>
      <c r="AD19" s="1">
        <v>141.6</v>
      </c>
      <c r="AE19" s="1">
        <v>102.4</v>
      </c>
      <c r="AF19" s="1"/>
      <c r="AG19" s="1">
        <f t="shared" si="8"/>
        <v>86.183999999999941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60</v>
      </c>
      <c r="B20" s="1" t="s">
        <v>35</v>
      </c>
      <c r="C20" s="1">
        <v>650</v>
      </c>
      <c r="D20" s="1"/>
      <c r="E20" s="1">
        <v>192</v>
      </c>
      <c r="F20" s="1">
        <v>454</v>
      </c>
      <c r="G20" s="7">
        <v>0.18</v>
      </c>
      <c r="H20" s="1">
        <v>120</v>
      </c>
      <c r="I20" s="1">
        <v>5038398</v>
      </c>
      <c r="J20" s="1">
        <v>193</v>
      </c>
      <c r="K20" s="1">
        <f t="shared" si="2"/>
        <v>-1</v>
      </c>
      <c r="L20" s="1"/>
      <c r="M20" s="1"/>
      <c r="N20" s="1"/>
      <c r="O20" s="1">
        <v>71</v>
      </c>
      <c r="P20" s="1">
        <f t="shared" si="4"/>
        <v>38.4</v>
      </c>
      <c r="Q20" s="5">
        <f t="shared" si="10"/>
        <v>166.19999999999993</v>
      </c>
      <c r="R20" s="5"/>
      <c r="S20" s="1"/>
      <c r="T20" s="1">
        <f t="shared" si="5"/>
        <v>18</v>
      </c>
      <c r="U20" s="1">
        <f t="shared" si="6"/>
        <v>13.671875</v>
      </c>
      <c r="V20" s="1">
        <v>34.200000000000003</v>
      </c>
      <c r="W20" s="1">
        <v>37.4</v>
      </c>
      <c r="X20" s="1">
        <v>49.6</v>
      </c>
      <c r="Y20" s="1">
        <v>56.4</v>
      </c>
      <c r="Z20" s="1">
        <v>47.2</v>
      </c>
      <c r="AA20" s="1">
        <v>60.6</v>
      </c>
      <c r="AB20" s="1">
        <v>39.200000000000003</v>
      </c>
      <c r="AC20" s="1">
        <v>67.8</v>
      </c>
      <c r="AD20" s="1">
        <v>68.8</v>
      </c>
      <c r="AE20" s="1">
        <v>54.6</v>
      </c>
      <c r="AF20" s="1"/>
      <c r="AG20" s="1">
        <f t="shared" si="8"/>
        <v>29.915999999999986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61</v>
      </c>
      <c r="B21" s="13" t="s">
        <v>47</v>
      </c>
      <c r="C21" s="13">
        <v>99.968000000000004</v>
      </c>
      <c r="D21" s="13">
        <v>2.6219999999999999</v>
      </c>
      <c r="E21" s="13">
        <v>69.09</v>
      </c>
      <c r="F21" s="14">
        <v>33.5</v>
      </c>
      <c r="G21" s="7">
        <v>1</v>
      </c>
      <c r="H21" s="1">
        <v>150</v>
      </c>
      <c r="I21" s="1">
        <v>5038572</v>
      </c>
      <c r="J21" s="1">
        <v>66</v>
      </c>
      <c r="K21" s="1">
        <f t="shared" si="2"/>
        <v>3.0900000000000034</v>
      </c>
      <c r="L21" s="1"/>
      <c r="M21" s="1"/>
      <c r="N21" s="1"/>
      <c r="O21" s="1">
        <v>47.722000000000001</v>
      </c>
      <c r="P21" s="1">
        <f t="shared" si="4"/>
        <v>13.818000000000001</v>
      </c>
      <c r="Q21" s="5">
        <f>18*(P21+P22)-O21-O22-N21-N22-F21-F22</f>
        <v>161.11320000000001</v>
      </c>
      <c r="R21" s="5"/>
      <c r="S21" s="1"/>
      <c r="T21" s="1">
        <f t="shared" si="5"/>
        <v>17.537646547980895</v>
      </c>
      <c r="U21" s="1">
        <f t="shared" si="6"/>
        <v>5.8779852366478504</v>
      </c>
      <c r="V21" s="1">
        <v>9.4328000000000003</v>
      </c>
      <c r="W21" s="1">
        <v>8.8819999999999997</v>
      </c>
      <c r="X21" s="1">
        <v>18.325600000000001</v>
      </c>
      <c r="Y21" s="1">
        <v>9.1067999999999998</v>
      </c>
      <c r="Z21" s="1">
        <v>7.6242000000000001</v>
      </c>
      <c r="AA21" s="1">
        <v>6.1372</v>
      </c>
      <c r="AB21" s="1">
        <v>12.8978</v>
      </c>
      <c r="AC21" s="1">
        <v>19.7638</v>
      </c>
      <c r="AD21" s="1">
        <v>13.5702</v>
      </c>
      <c r="AE21" s="1">
        <v>8.004999999999999</v>
      </c>
      <c r="AF21" s="1"/>
      <c r="AG21" s="1">
        <f t="shared" si="8"/>
        <v>161.11320000000001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1" t="s">
        <v>70</v>
      </c>
      <c r="B22" s="22" t="s">
        <v>47</v>
      </c>
      <c r="C22" s="22">
        <v>65.688000000000002</v>
      </c>
      <c r="D22" s="22">
        <v>4.0000000000000001E-3</v>
      </c>
      <c r="E22" s="22">
        <v>12.891999999999999</v>
      </c>
      <c r="F22" s="23">
        <v>52.8</v>
      </c>
      <c r="G22" s="24">
        <v>0</v>
      </c>
      <c r="H22" s="25" t="e">
        <v>#N/A</v>
      </c>
      <c r="I22" s="25" t="s">
        <v>36</v>
      </c>
      <c r="J22" s="25">
        <v>11.5</v>
      </c>
      <c r="K22" s="25">
        <f>E22-J22</f>
        <v>1.3919999999999995</v>
      </c>
      <c r="L22" s="25"/>
      <c r="M22" s="25"/>
      <c r="N22" s="25"/>
      <c r="O22" s="25"/>
      <c r="P22" s="25">
        <f>E22/5</f>
        <v>2.5783999999999998</v>
      </c>
      <c r="Q22" s="26"/>
      <c r="R22" s="26"/>
      <c r="S22" s="25"/>
      <c r="T22" s="25">
        <f>(F22+N22+O22+Q22)/P22</f>
        <v>20.477815699658702</v>
      </c>
      <c r="U22" s="25">
        <f>(F22+N22+O22)/P22</f>
        <v>20.477815699658702</v>
      </c>
      <c r="V22" s="25">
        <v>0.69040000000000001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/>
      <c r="AG22" s="2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62</v>
      </c>
      <c r="B23" s="1" t="s">
        <v>47</v>
      </c>
      <c r="C23" s="1">
        <v>102.276</v>
      </c>
      <c r="D23" s="1"/>
      <c r="E23" s="1">
        <v>42.725999999999999</v>
      </c>
      <c r="F23" s="1">
        <v>56.1</v>
      </c>
      <c r="G23" s="7">
        <v>1</v>
      </c>
      <c r="H23" s="1">
        <v>150</v>
      </c>
      <c r="I23" s="1">
        <v>5038596</v>
      </c>
      <c r="J23" s="1">
        <v>43.5</v>
      </c>
      <c r="K23" s="1">
        <f t="shared" si="2"/>
        <v>-0.77400000000000091</v>
      </c>
      <c r="L23" s="1"/>
      <c r="M23" s="1"/>
      <c r="N23" s="1"/>
      <c r="O23" s="1">
        <v>33.441200000000009</v>
      </c>
      <c r="P23" s="1">
        <f t="shared" si="4"/>
        <v>8.5451999999999995</v>
      </c>
      <c r="Q23" s="5">
        <f t="shared" ref="Q23" si="11">18*P23-O23-N23-F23</f>
        <v>64.272399999999976</v>
      </c>
      <c r="R23" s="5"/>
      <c r="S23" s="1"/>
      <c r="T23" s="1">
        <f t="shared" si="5"/>
        <v>18</v>
      </c>
      <c r="U23" s="1">
        <f t="shared" si="6"/>
        <v>10.478537658568554</v>
      </c>
      <c r="V23" s="1">
        <v>6.3984000000000014</v>
      </c>
      <c r="W23" s="1">
        <v>3.8359999999999999</v>
      </c>
      <c r="X23" s="1">
        <v>4.8802000000000003</v>
      </c>
      <c r="Y23" s="1">
        <v>6.3159999999999998</v>
      </c>
      <c r="Z23" s="1">
        <v>7.9831999999999992</v>
      </c>
      <c r="AA23" s="1">
        <v>7.1159999999999997</v>
      </c>
      <c r="AB23" s="1">
        <v>10.288</v>
      </c>
      <c r="AC23" s="1">
        <v>9.5207999999999995</v>
      </c>
      <c r="AD23" s="1">
        <v>6.2939999999999996</v>
      </c>
      <c r="AE23" s="1">
        <v>2.0529999999999999</v>
      </c>
      <c r="AF23" s="1"/>
      <c r="AG23" s="1">
        <f t="shared" si="8"/>
        <v>64.272399999999976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63</v>
      </c>
      <c r="B24" s="19" t="s">
        <v>47</v>
      </c>
      <c r="C24" s="19"/>
      <c r="D24" s="19"/>
      <c r="E24" s="19"/>
      <c r="F24" s="20"/>
      <c r="G24" s="16">
        <v>1</v>
      </c>
      <c r="H24" s="15">
        <v>120</v>
      </c>
      <c r="I24" s="15">
        <v>8785204</v>
      </c>
      <c r="J24" s="15"/>
      <c r="K24" s="15">
        <f t="shared" si="2"/>
        <v>0</v>
      </c>
      <c r="L24" s="15"/>
      <c r="M24" s="15"/>
      <c r="N24" s="15"/>
      <c r="O24" s="15"/>
      <c r="P24" s="15">
        <f t="shared" si="4"/>
        <v>0</v>
      </c>
      <c r="Q24" s="17"/>
      <c r="R24" s="17"/>
      <c r="S24" s="15"/>
      <c r="T24" s="15" t="e">
        <f t="shared" si="5"/>
        <v>#DIV/0!</v>
      </c>
      <c r="U24" s="15" t="e">
        <f t="shared" si="6"/>
        <v>#DIV/0!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 t="s">
        <v>64</v>
      </c>
      <c r="AG24" s="15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1" t="s">
        <v>71</v>
      </c>
      <c r="B25" s="22" t="s">
        <v>47</v>
      </c>
      <c r="C25" s="22">
        <v>206.69</v>
      </c>
      <c r="D25" s="22"/>
      <c r="E25" s="22">
        <v>69.754000000000005</v>
      </c>
      <c r="F25" s="23">
        <v>136.9</v>
      </c>
      <c r="G25" s="24">
        <v>0</v>
      </c>
      <c r="H25" s="25" t="e">
        <v>#N/A</v>
      </c>
      <c r="I25" s="25" t="s">
        <v>36</v>
      </c>
      <c r="J25" s="25">
        <v>64</v>
      </c>
      <c r="K25" s="25">
        <f>E25-J25</f>
        <v>5.7540000000000049</v>
      </c>
      <c r="L25" s="25"/>
      <c r="M25" s="25"/>
      <c r="N25" s="25"/>
      <c r="O25" s="25"/>
      <c r="P25" s="25">
        <f>E25/5</f>
        <v>13.950800000000001</v>
      </c>
      <c r="Q25" s="26"/>
      <c r="R25" s="26"/>
      <c r="S25" s="25"/>
      <c r="T25" s="25">
        <f>(F25+N25+O25+Q25)/P25</f>
        <v>9.8130573157094929</v>
      </c>
      <c r="U25" s="25">
        <f>(F25+N25+O25)/P25</f>
        <v>9.8130573157094929</v>
      </c>
      <c r="V25" s="25">
        <v>1.9184000000000001</v>
      </c>
      <c r="W25" s="25">
        <v>0</v>
      </c>
      <c r="X25" s="25">
        <v>19.023800000000001</v>
      </c>
      <c r="Y25" s="25">
        <v>22.2422</v>
      </c>
      <c r="Z25" s="25">
        <v>9.0191999999999997</v>
      </c>
      <c r="AA25" s="25">
        <v>10.777200000000001</v>
      </c>
      <c r="AB25" s="25">
        <v>0</v>
      </c>
      <c r="AC25" s="25">
        <v>0</v>
      </c>
      <c r="AD25" s="25">
        <v>32.8934</v>
      </c>
      <c r="AE25" s="25">
        <v>14.801600000000001</v>
      </c>
      <c r="AF25" s="25"/>
      <c r="AG25" s="2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65</v>
      </c>
      <c r="B26" s="13" t="s">
        <v>47</v>
      </c>
      <c r="C26" s="13">
        <v>147.85</v>
      </c>
      <c r="D26" s="13"/>
      <c r="E26" s="13">
        <v>17.681999999999999</v>
      </c>
      <c r="F26" s="14">
        <v>129</v>
      </c>
      <c r="G26" s="7">
        <v>1</v>
      </c>
      <c r="H26" s="1">
        <v>180</v>
      </c>
      <c r="I26" s="1">
        <v>5038619</v>
      </c>
      <c r="J26" s="1">
        <v>23</v>
      </c>
      <c r="K26" s="1">
        <f t="shared" si="2"/>
        <v>-5.3180000000000014</v>
      </c>
      <c r="L26" s="1"/>
      <c r="M26" s="1"/>
      <c r="N26" s="1"/>
      <c r="O26" s="1"/>
      <c r="P26" s="1">
        <f t="shared" si="4"/>
        <v>3.5363999999999995</v>
      </c>
      <c r="Q26" s="5"/>
      <c r="R26" s="5"/>
      <c r="S26" s="1"/>
      <c r="T26" s="1">
        <f t="shared" si="5"/>
        <v>36.477774007465221</v>
      </c>
      <c r="U26" s="1">
        <f t="shared" si="6"/>
        <v>36.477774007465221</v>
      </c>
      <c r="V26" s="1">
        <v>6.7388000000000003</v>
      </c>
      <c r="W26" s="1">
        <v>3.5726</v>
      </c>
      <c r="X26" s="1">
        <v>6.3921999999999999</v>
      </c>
      <c r="Y26" s="1">
        <v>3.0973999999999999</v>
      </c>
      <c r="Z26" s="1">
        <v>2.6960000000000002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27" t="s">
        <v>41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1" t="s">
        <v>73</v>
      </c>
      <c r="B27" s="22" t="s">
        <v>47</v>
      </c>
      <c r="C27" s="22">
        <v>-4.6580000000000004</v>
      </c>
      <c r="D27" s="22">
        <v>4.6580000000000004</v>
      </c>
      <c r="E27" s="22"/>
      <c r="F27" s="23"/>
      <c r="G27" s="24">
        <v>0</v>
      </c>
      <c r="H27" s="25" t="e">
        <v>#N/A</v>
      </c>
      <c r="I27" s="25" t="s">
        <v>36</v>
      </c>
      <c r="J27" s="25"/>
      <c r="K27" s="25">
        <f>E27-J27</f>
        <v>0</v>
      </c>
      <c r="L27" s="25"/>
      <c r="M27" s="25"/>
      <c r="N27" s="25"/>
      <c r="O27" s="25"/>
      <c r="P27" s="25">
        <f>E27/5</f>
        <v>0</v>
      </c>
      <c r="Q27" s="26"/>
      <c r="R27" s="26"/>
      <c r="S27" s="25"/>
      <c r="T27" s="25" t="e">
        <f>(F27+N27+O27+Q27)/P27</f>
        <v>#DIV/0!</v>
      </c>
      <c r="U27" s="25" t="e">
        <f>(F27+N27+O27)/P27</f>
        <v>#DIV/0!</v>
      </c>
      <c r="V27" s="25">
        <v>-0.64680000000000004</v>
      </c>
      <c r="W27" s="25">
        <v>7.7486000000000006</v>
      </c>
      <c r="X27" s="25">
        <v>15.364800000000001</v>
      </c>
      <c r="Y27" s="25">
        <v>3.9628000000000001</v>
      </c>
      <c r="Z27" s="25">
        <v>2.8923999999999999</v>
      </c>
      <c r="AA27" s="25">
        <v>5.3404000000000007</v>
      </c>
      <c r="AB27" s="25">
        <v>9.5449999999999999</v>
      </c>
      <c r="AC27" s="25">
        <v>16.442</v>
      </c>
      <c r="AD27" s="25">
        <v>8.0256000000000007</v>
      </c>
      <c r="AE27" s="25">
        <v>5.3906000000000001</v>
      </c>
      <c r="AF27" s="25"/>
      <c r="AG27" s="2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128</v>
      </c>
      <c r="D28" s="1"/>
      <c r="E28" s="1">
        <v>53</v>
      </c>
      <c r="F28" s="1">
        <v>67</v>
      </c>
      <c r="G28" s="7">
        <v>0.1</v>
      </c>
      <c r="H28" s="1">
        <v>60</v>
      </c>
      <c r="I28" s="1">
        <v>8444170</v>
      </c>
      <c r="J28" s="1">
        <v>57</v>
      </c>
      <c r="K28" s="1">
        <f t="shared" si="2"/>
        <v>-4</v>
      </c>
      <c r="L28" s="1"/>
      <c r="M28" s="1"/>
      <c r="N28" s="1"/>
      <c r="O28" s="1"/>
      <c r="P28" s="1">
        <f t="shared" si="4"/>
        <v>10.6</v>
      </c>
      <c r="Q28" s="5">
        <f>14*P28-O28-N28-F28</f>
        <v>81.400000000000006</v>
      </c>
      <c r="R28" s="5"/>
      <c r="S28" s="1"/>
      <c r="T28" s="1">
        <f t="shared" si="5"/>
        <v>14.000000000000002</v>
      </c>
      <c r="U28" s="1">
        <f t="shared" si="6"/>
        <v>6.3207547169811322</v>
      </c>
      <c r="V28" s="1">
        <v>5.8</v>
      </c>
      <c r="W28" s="1">
        <v>3</v>
      </c>
      <c r="X28" s="1">
        <v>10.8</v>
      </c>
      <c r="Y28" s="1">
        <v>11.2</v>
      </c>
      <c r="Z28" s="1">
        <v>5.6</v>
      </c>
      <c r="AA28" s="1">
        <v>8</v>
      </c>
      <c r="AB28" s="1">
        <v>-2</v>
      </c>
      <c r="AC28" s="1">
        <v>6.8</v>
      </c>
      <c r="AD28" s="1">
        <v>18.2</v>
      </c>
      <c r="AE28" s="1">
        <v>5.8</v>
      </c>
      <c r="AF28" s="1"/>
      <c r="AG28" s="1">
        <f t="shared" si="8"/>
        <v>8.14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47</v>
      </c>
      <c r="C29" s="1">
        <v>173.75299999999999</v>
      </c>
      <c r="D29" s="1">
        <v>0.74</v>
      </c>
      <c r="E29" s="1">
        <v>173.96299999999999</v>
      </c>
      <c r="F29" s="1"/>
      <c r="G29" s="7">
        <v>1</v>
      </c>
      <c r="H29" s="1">
        <v>120</v>
      </c>
      <c r="I29" s="1">
        <v>5522704</v>
      </c>
      <c r="J29" s="1">
        <v>180.5</v>
      </c>
      <c r="K29" s="1">
        <f t="shared" si="2"/>
        <v>-6.5370000000000061</v>
      </c>
      <c r="L29" s="1"/>
      <c r="M29" s="1"/>
      <c r="N29" s="1">
        <v>100.8176</v>
      </c>
      <c r="O29" s="1">
        <v>323.98860000000002</v>
      </c>
      <c r="P29" s="1">
        <f t="shared" si="4"/>
        <v>34.7926</v>
      </c>
      <c r="Q29" s="5">
        <f t="shared" ref="Q29" si="12">18*P29-O29-N29-F29</f>
        <v>201.46059999999997</v>
      </c>
      <c r="R29" s="5"/>
      <c r="S29" s="1"/>
      <c r="T29" s="1">
        <f t="shared" si="5"/>
        <v>18</v>
      </c>
      <c r="U29" s="1">
        <f t="shared" si="6"/>
        <v>12.209671021998931</v>
      </c>
      <c r="V29" s="1">
        <v>27.7758</v>
      </c>
      <c r="W29" s="1">
        <v>20.173200000000001</v>
      </c>
      <c r="X29" s="1">
        <v>14.6778</v>
      </c>
      <c r="Y29" s="1">
        <v>19.623000000000001</v>
      </c>
      <c r="Z29" s="1">
        <v>17.326000000000001</v>
      </c>
      <c r="AA29" s="1">
        <v>24.252400000000002</v>
      </c>
      <c r="AB29" s="1">
        <v>19.9162</v>
      </c>
      <c r="AC29" s="1">
        <v>38.097799999999999</v>
      </c>
      <c r="AD29" s="1">
        <v>34.113999999999997</v>
      </c>
      <c r="AE29" s="1">
        <v>30.2958</v>
      </c>
      <c r="AF29" s="1"/>
      <c r="AG29" s="1">
        <f t="shared" si="8"/>
        <v>201.46059999999997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283</v>
      </c>
      <c r="D30" s="1"/>
      <c r="E30" s="1">
        <v>48</v>
      </c>
      <c r="F30" s="1">
        <v>235</v>
      </c>
      <c r="G30" s="7">
        <v>0.14000000000000001</v>
      </c>
      <c r="H30" s="1">
        <v>180</v>
      </c>
      <c r="I30" s="1">
        <v>9988391</v>
      </c>
      <c r="J30" s="1">
        <v>42</v>
      </c>
      <c r="K30" s="1">
        <f t="shared" si="2"/>
        <v>6</v>
      </c>
      <c r="L30" s="1"/>
      <c r="M30" s="1"/>
      <c r="N30" s="1"/>
      <c r="O30" s="1"/>
      <c r="P30" s="1">
        <f t="shared" si="4"/>
        <v>9.6</v>
      </c>
      <c r="Q30" s="5"/>
      <c r="R30" s="5"/>
      <c r="S30" s="1"/>
      <c r="T30" s="1">
        <f t="shared" si="5"/>
        <v>24.479166666666668</v>
      </c>
      <c r="U30" s="1">
        <f t="shared" si="6"/>
        <v>24.479166666666668</v>
      </c>
      <c r="V30" s="1">
        <v>3</v>
      </c>
      <c r="W30" s="1">
        <v>13.4</v>
      </c>
      <c r="X30" s="1">
        <v>16.399999999999999</v>
      </c>
      <c r="Y30" s="1">
        <v>12.2</v>
      </c>
      <c r="Z30" s="1">
        <v>11</v>
      </c>
      <c r="AA30" s="1">
        <v>8</v>
      </c>
      <c r="AB30" s="1">
        <v>10.199999999999999</v>
      </c>
      <c r="AC30" s="1">
        <v>18.2</v>
      </c>
      <c r="AD30" s="1">
        <v>21.8</v>
      </c>
      <c r="AE30" s="1">
        <v>11.8</v>
      </c>
      <c r="AF30" s="28" t="s">
        <v>37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459</v>
      </c>
      <c r="D31" s="1"/>
      <c r="E31" s="1">
        <v>208</v>
      </c>
      <c r="F31" s="1">
        <v>251</v>
      </c>
      <c r="G31" s="7">
        <v>0.18</v>
      </c>
      <c r="H31" s="1">
        <v>270</v>
      </c>
      <c r="I31" s="1">
        <v>9988681</v>
      </c>
      <c r="J31" s="1">
        <v>210</v>
      </c>
      <c r="K31" s="1">
        <f t="shared" si="2"/>
        <v>-2</v>
      </c>
      <c r="L31" s="1"/>
      <c r="M31" s="1"/>
      <c r="N31" s="1">
        <v>384.4</v>
      </c>
      <c r="O31" s="1"/>
      <c r="P31" s="1">
        <f t="shared" si="4"/>
        <v>41.6</v>
      </c>
      <c r="Q31" s="5">
        <f t="shared" ref="Q31:Q32" si="13">18*P31-O31-N31-F31</f>
        <v>113.40000000000009</v>
      </c>
      <c r="R31" s="5"/>
      <c r="S31" s="1"/>
      <c r="T31" s="1">
        <f t="shared" si="5"/>
        <v>18</v>
      </c>
      <c r="U31" s="1">
        <f t="shared" si="6"/>
        <v>15.27403846153846</v>
      </c>
      <c r="V31" s="1">
        <v>24</v>
      </c>
      <c r="W31" s="1">
        <v>46.8</v>
      </c>
      <c r="X31" s="1">
        <v>39.6</v>
      </c>
      <c r="Y31" s="1">
        <v>45.6</v>
      </c>
      <c r="Z31" s="1">
        <v>36</v>
      </c>
      <c r="AA31" s="1">
        <v>32</v>
      </c>
      <c r="AB31" s="1">
        <v>30</v>
      </c>
      <c r="AC31" s="1">
        <v>63.2</v>
      </c>
      <c r="AD31" s="1">
        <v>46.8</v>
      </c>
      <c r="AE31" s="1">
        <v>41.2</v>
      </c>
      <c r="AF31" s="1"/>
      <c r="AG31" s="1">
        <f t="shared" si="8"/>
        <v>20.412000000000017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47</v>
      </c>
      <c r="C32" s="1">
        <v>262.65499999999997</v>
      </c>
      <c r="D32" s="1">
        <v>0.98299999999999998</v>
      </c>
      <c r="E32" s="1">
        <v>77.938000000000002</v>
      </c>
      <c r="F32" s="1">
        <v>184.4</v>
      </c>
      <c r="G32" s="7">
        <v>1</v>
      </c>
      <c r="H32" s="1">
        <v>120</v>
      </c>
      <c r="I32" s="1">
        <v>8785198</v>
      </c>
      <c r="J32" s="1">
        <v>70.5</v>
      </c>
      <c r="K32" s="1">
        <f t="shared" si="2"/>
        <v>7.4380000000000024</v>
      </c>
      <c r="L32" s="1"/>
      <c r="M32" s="1"/>
      <c r="N32" s="1"/>
      <c r="O32" s="1">
        <v>59.429000000000002</v>
      </c>
      <c r="P32" s="1">
        <f t="shared" si="4"/>
        <v>15.5876</v>
      </c>
      <c r="Q32" s="5">
        <f t="shared" si="13"/>
        <v>36.747799999999984</v>
      </c>
      <c r="R32" s="5"/>
      <c r="S32" s="1"/>
      <c r="T32" s="1">
        <f t="shared" si="5"/>
        <v>18</v>
      </c>
      <c r="U32" s="1">
        <f t="shared" si="6"/>
        <v>15.642497882932588</v>
      </c>
      <c r="V32" s="1">
        <v>15.648199999999999</v>
      </c>
      <c r="W32" s="1">
        <v>12.099399999999999</v>
      </c>
      <c r="X32" s="1">
        <v>17.868200000000002</v>
      </c>
      <c r="Y32" s="1">
        <v>22.085000000000001</v>
      </c>
      <c r="Z32" s="1">
        <v>13.0434</v>
      </c>
      <c r="AA32" s="1">
        <v>18.978200000000001</v>
      </c>
      <c r="AB32" s="1">
        <v>17.318000000000001</v>
      </c>
      <c r="AC32" s="1">
        <v>29.2422</v>
      </c>
      <c r="AD32" s="1">
        <v>25.956399999999999</v>
      </c>
      <c r="AE32" s="1">
        <v>13.663</v>
      </c>
      <c r="AF32" s="1"/>
      <c r="AG32" s="1">
        <f>G32*Q32</f>
        <v>36.747799999999984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35</v>
      </c>
      <c r="C33" s="1">
        <v>183</v>
      </c>
      <c r="D33" s="1">
        <v>6</v>
      </c>
      <c r="E33" s="1">
        <v>93</v>
      </c>
      <c r="F33" s="1">
        <v>84</v>
      </c>
      <c r="G33" s="7">
        <v>0.1</v>
      </c>
      <c r="H33" s="1">
        <v>60</v>
      </c>
      <c r="I33" s="1">
        <v>8444187</v>
      </c>
      <c r="J33" s="1">
        <v>105</v>
      </c>
      <c r="K33" s="1">
        <f t="shared" si="2"/>
        <v>-12</v>
      </c>
      <c r="L33" s="1"/>
      <c r="M33" s="1"/>
      <c r="N33" s="1"/>
      <c r="O33" s="1"/>
      <c r="P33" s="1">
        <f t="shared" si="4"/>
        <v>18.600000000000001</v>
      </c>
      <c r="Q33" s="5">
        <f>14*P33-O33-N33-F33</f>
        <v>176.40000000000003</v>
      </c>
      <c r="R33" s="5"/>
      <c r="S33" s="1"/>
      <c r="T33" s="1">
        <f t="shared" si="5"/>
        <v>14</v>
      </c>
      <c r="U33" s="1">
        <f t="shared" si="6"/>
        <v>4.5161290322580641</v>
      </c>
      <c r="V33" s="1">
        <v>9.8000000000000007</v>
      </c>
      <c r="W33" s="1">
        <v>11</v>
      </c>
      <c r="X33" s="1">
        <v>16.8</v>
      </c>
      <c r="Y33" s="1">
        <v>17.600000000000001</v>
      </c>
      <c r="Z33" s="1">
        <v>12</v>
      </c>
      <c r="AA33" s="1">
        <v>20.2</v>
      </c>
      <c r="AB33" s="1">
        <v>20.8</v>
      </c>
      <c r="AC33" s="1">
        <v>27.6</v>
      </c>
      <c r="AD33" s="1">
        <v>26</v>
      </c>
      <c r="AE33" s="1">
        <v>13.8</v>
      </c>
      <c r="AF33" s="1"/>
      <c r="AG33" s="1">
        <f t="shared" ref="AG33:AG38" si="14">G33*Q33</f>
        <v>17.640000000000004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35</v>
      </c>
      <c r="C34" s="1">
        <v>144</v>
      </c>
      <c r="D34" s="1"/>
      <c r="E34" s="1">
        <v>115</v>
      </c>
      <c r="F34" s="1">
        <v>12</v>
      </c>
      <c r="G34" s="7">
        <v>0.1</v>
      </c>
      <c r="H34" s="1">
        <v>90</v>
      </c>
      <c r="I34" s="1">
        <v>8444194</v>
      </c>
      <c r="J34" s="1">
        <v>122</v>
      </c>
      <c r="K34" s="1">
        <f t="shared" si="2"/>
        <v>-7</v>
      </c>
      <c r="L34" s="1"/>
      <c r="M34" s="1"/>
      <c r="N34" s="1"/>
      <c r="O34" s="1">
        <v>116</v>
      </c>
      <c r="P34" s="1">
        <f t="shared" si="4"/>
        <v>23</v>
      </c>
      <c r="Q34" s="5">
        <f>17*P34-O34-N34-F34</f>
        <v>263</v>
      </c>
      <c r="R34" s="5"/>
      <c r="S34" s="1"/>
      <c r="T34" s="1">
        <f t="shared" si="5"/>
        <v>17</v>
      </c>
      <c r="U34" s="1">
        <f t="shared" si="6"/>
        <v>5.5652173913043477</v>
      </c>
      <c r="V34" s="1">
        <v>14</v>
      </c>
      <c r="W34" s="1">
        <v>8.6</v>
      </c>
      <c r="X34" s="1">
        <v>16</v>
      </c>
      <c r="Y34" s="1">
        <v>18</v>
      </c>
      <c r="Z34" s="1">
        <v>14.4</v>
      </c>
      <c r="AA34" s="1">
        <v>22</v>
      </c>
      <c r="AB34" s="1">
        <v>18.399999999999999</v>
      </c>
      <c r="AC34" s="1">
        <v>24.2</v>
      </c>
      <c r="AD34" s="1">
        <v>28.8</v>
      </c>
      <c r="AE34" s="1">
        <v>19.600000000000001</v>
      </c>
      <c r="AF34" s="1"/>
      <c r="AG34" s="1">
        <f t="shared" si="14"/>
        <v>26.3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35</v>
      </c>
      <c r="C35" s="1">
        <v>658</v>
      </c>
      <c r="D35" s="1">
        <v>10</v>
      </c>
      <c r="E35" s="1">
        <v>213</v>
      </c>
      <c r="F35" s="1">
        <v>447</v>
      </c>
      <c r="G35" s="7">
        <v>0.2</v>
      </c>
      <c r="H35" s="1">
        <v>120</v>
      </c>
      <c r="I35" s="1">
        <v>783798</v>
      </c>
      <c r="J35" s="1">
        <v>209</v>
      </c>
      <c r="K35" s="1">
        <f t="shared" si="2"/>
        <v>4</v>
      </c>
      <c r="L35" s="1"/>
      <c r="M35" s="1"/>
      <c r="N35" s="1"/>
      <c r="O35" s="1">
        <v>216</v>
      </c>
      <c r="P35" s="1">
        <f t="shared" si="4"/>
        <v>42.6</v>
      </c>
      <c r="Q35" s="5">
        <f t="shared" ref="Q35" si="15">18*P35-O35-N35-F35</f>
        <v>103.80000000000007</v>
      </c>
      <c r="R35" s="5"/>
      <c r="S35" s="1"/>
      <c r="T35" s="1">
        <f t="shared" si="5"/>
        <v>18</v>
      </c>
      <c r="U35" s="1">
        <f t="shared" si="6"/>
        <v>15.56338028169014</v>
      </c>
      <c r="V35" s="1">
        <v>40.6</v>
      </c>
      <c r="W35" s="1">
        <v>11.2</v>
      </c>
      <c r="X35" s="1">
        <v>45</v>
      </c>
      <c r="Y35" s="1">
        <v>35</v>
      </c>
      <c r="Z35" s="1">
        <v>29.6</v>
      </c>
      <c r="AA35" s="1">
        <v>40.200000000000003</v>
      </c>
      <c r="AB35" s="1">
        <v>36.200000000000003</v>
      </c>
      <c r="AC35" s="1">
        <v>42.4</v>
      </c>
      <c r="AD35" s="1">
        <v>45</v>
      </c>
      <c r="AE35" s="1">
        <v>39</v>
      </c>
      <c r="AF35" s="1" t="s">
        <v>77</v>
      </c>
      <c r="AG35" s="1">
        <f t="shared" si="14"/>
        <v>20.760000000000016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47</v>
      </c>
      <c r="C36" s="1">
        <v>295.995</v>
      </c>
      <c r="D36" s="1">
        <v>1.7999999999999999E-2</v>
      </c>
      <c r="E36" s="1">
        <v>124.71299999999999</v>
      </c>
      <c r="F36" s="1">
        <v>171.3</v>
      </c>
      <c r="G36" s="7">
        <v>1</v>
      </c>
      <c r="H36" s="1">
        <v>120</v>
      </c>
      <c r="I36" s="1">
        <v>783811</v>
      </c>
      <c r="J36" s="1">
        <v>126.5</v>
      </c>
      <c r="K36" s="1">
        <f t="shared" si="2"/>
        <v>-1.7870000000000061</v>
      </c>
      <c r="L36" s="1"/>
      <c r="M36" s="1"/>
      <c r="N36" s="1"/>
      <c r="O36" s="1"/>
      <c r="P36" s="1">
        <f t="shared" si="4"/>
        <v>24.942599999999999</v>
      </c>
      <c r="Q36" s="5">
        <f>17*P36-O36-N36-F36</f>
        <v>252.72419999999994</v>
      </c>
      <c r="R36" s="5"/>
      <c r="S36" s="1"/>
      <c r="T36" s="1">
        <f t="shared" si="5"/>
        <v>17</v>
      </c>
      <c r="U36" s="1">
        <f t="shared" si="6"/>
        <v>6.8677683962377625</v>
      </c>
      <c r="V36" s="1">
        <v>14.0686</v>
      </c>
      <c r="W36" s="1">
        <v>13.606</v>
      </c>
      <c r="X36" s="1">
        <v>13.818199999999999</v>
      </c>
      <c r="Y36" s="1">
        <v>19.9694</v>
      </c>
      <c r="Z36" s="1">
        <v>6.3895999999999997</v>
      </c>
      <c r="AA36" s="1">
        <v>10.301</v>
      </c>
      <c r="AB36" s="1">
        <v>15.679600000000001</v>
      </c>
      <c r="AC36" s="1">
        <v>17.388200000000001</v>
      </c>
      <c r="AD36" s="1">
        <v>19.626000000000001</v>
      </c>
      <c r="AE36" s="1">
        <v>18.836400000000001</v>
      </c>
      <c r="AF36" s="28" t="s">
        <v>48</v>
      </c>
      <c r="AG36" s="1">
        <f t="shared" si="14"/>
        <v>252.72419999999994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79</v>
      </c>
      <c r="B37" s="1" t="s">
        <v>35</v>
      </c>
      <c r="C37" s="1">
        <v>165</v>
      </c>
      <c r="D37" s="1"/>
      <c r="E37" s="1">
        <v>137</v>
      </c>
      <c r="F37" s="1">
        <v>26</v>
      </c>
      <c r="G37" s="7">
        <v>0.2</v>
      </c>
      <c r="H37" s="1">
        <v>120</v>
      </c>
      <c r="I37" s="1">
        <v>783804</v>
      </c>
      <c r="J37" s="1">
        <v>138</v>
      </c>
      <c r="K37" s="1">
        <f t="shared" si="2"/>
        <v>-1</v>
      </c>
      <c r="L37" s="1"/>
      <c r="M37" s="1"/>
      <c r="N37" s="1">
        <v>304</v>
      </c>
      <c r="O37" s="1"/>
      <c r="P37" s="1">
        <f t="shared" si="4"/>
        <v>27.4</v>
      </c>
      <c r="Q37" s="5">
        <f t="shared" ref="Q37" si="16">18*P37-O37-N37-F37</f>
        <v>163.19999999999999</v>
      </c>
      <c r="R37" s="5"/>
      <c r="S37" s="1"/>
      <c r="T37" s="1">
        <f t="shared" si="5"/>
        <v>18</v>
      </c>
      <c r="U37" s="1">
        <f t="shared" si="6"/>
        <v>12.043795620437956</v>
      </c>
      <c r="V37" s="1">
        <v>14.8</v>
      </c>
      <c r="W37" s="1">
        <v>33</v>
      </c>
      <c r="X37" s="1">
        <v>25.6</v>
      </c>
      <c r="Y37" s="1">
        <v>18.8</v>
      </c>
      <c r="Z37" s="1">
        <v>18.8</v>
      </c>
      <c r="AA37" s="1">
        <v>18.399999999999999</v>
      </c>
      <c r="AB37" s="1">
        <v>12.6</v>
      </c>
      <c r="AC37" s="1">
        <v>36.4</v>
      </c>
      <c r="AD37" s="1">
        <v>26.6</v>
      </c>
      <c r="AE37" s="1">
        <v>18.2</v>
      </c>
      <c r="AF37" s="1"/>
      <c r="AG37" s="1">
        <f t="shared" si="14"/>
        <v>32.64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80</v>
      </c>
      <c r="B38" s="13" t="s">
        <v>47</v>
      </c>
      <c r="C38" s="13">
        <v>255.26300000000001</v>
      </c>
      <c r="D38" s="13">
        <v>383.94400000000002</v>
      </c>
      <c r="E38" s="13">
        <v>277.00700000000001</v>
      </c>
      <c r="F38" s="14">
        <v>362.2</v>
      </c>
      <c r="G38" s="7">
        <v>1</v>
      </c>
      <c r="H38" s="1">
        <v>120</v>
      </c>
      <c r="I38" s="1">
        <v>783828</v>
      </c>
      <c r="J38" s="1">
        <v>275</v>
      </c>
      <c r="K38" s="1">
        <f t="shared" si="2"/>
        <v>2.007000000000005</v>
      </c>
      <c r="L38" s="1"/>
      <c r="M38" s="1"/>
      <c r="N38" s="1"/>
      <c r="O38" s="1">
        <v>552.75479999999993</v>
      </c>
      <c r="P38" s="1">
        <f t="shared" si="4"/>
        <v>55.401400000000002</v>
      </c>
      <c r="Q38" s="5">
        <f>15*(P38+P39)-O38-O39-N38-N39-F38-F39</f>
        <v>194.38819999999993</v>
      </c>
      <c r="R38" s="5"/>
      <c r="S38" s="1"/>
      <c r="T38" s="1">
        <f t="shared" si="5"/>
        <v>20.023735862270623</v>
      </c>
      <c r="U38" s="1">
        <f t="shared" si="6"/>
        <v>16.515012256007971</v>
      </c>
      <c r="V38" s="1">
        <v>58.203000000000003</v>
      </c>
      <c r="W38" s="1">
        <v>53.310600000000001</v>
      </c>
      <c r="X38" s="1">
        <v>76.603999999999999</v>
      </c>
      <c r="Y38" s="1">
        <v>51.3414</v>
      </c>
      <c r="Z38" s="1">
        <v>37.457999999999998</v>
      </c>
      <c r="AA38" s="1">
        <v>36.033999999999999</v>
      </c>
      <c r="AB38" s="1">
        <v>45.291800000000002</v>
      </c>
      <c r="AC38" s="1">
        <v>87.608599999999996</v>
      </c>
      <c r="AD38" s="1">
        <v>89.902799999999999</v>
      </c>
      <c r="AE38" s="1">
        <v>74.622</v>
      </c>
      <c r="AF38" s="30" t="s">
        <v>83</v>
      </c>
      <c r="AG38" s="1">
        <f t="shared" si="14"/>
        <v>194.38819999999993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1" t="s">
        <v>81</v>
      </c>
      <c r="B39" s="22" t="s">
        <v>47</v>
      </c>
      <c r="C39" s="22">
        <v>474.50200000000001</v>
      </c>
      <c r="D39" s="22"/>
      <c r="E39" s="22">
        <v>92.774000000000001</v>
      </c>
      <c r="F39" s="23"/>
      <c r="G39" s="24">
        <v>0</v>
      </c>
      <c r="H39" s="25" t="e">
        <v>#N/A</v>
      </c>
      <c r="I39" s="25" t="s">
        <v>36</v>
      </c>
      <c r="J39" s="25">
        <v>90</v>
      </c>
      <c r="K39" s="25">
        <f t="shared" si="2"/>
        <v>2.7740000000000009</v>
      </c>
      <c r="L39" s="25"/>
      <c r="M39" s="25"/>
      <c r="N39" s="25"/>
      <c r="O39" s="25"/>
      <c r="P39" s="25">
        <f t="shared" si="4"/>
        <v>18.5548</v>
      </c>
      <c r="Q39" s="26"/>
      <c r="R39" s="26"/>
      <c r="S39" s="25"/>
      <c r="T39" s="25">
        <f t="shared" si="5"/>
        <v>0</v>
      </c>
      <c r="U39" s="25">
        <f t="shared" si="6"/>
        <v>0</v>
      </c>
      <c r="V39" s="25">
        <v>4.3756000000000004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/>
      <c r="AG39" s="2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42</v>
      </c>
      <c r="B41" s="13" t="s">
        <v>35</v>
      </c>
      <c r="C41" s="13">
        <v>484</v>
      </c>
      <c r="D41" s="13">
        <v>309</v>
      </c>
      <c r="E41" s="13">
        <v>488</v>
      </c>
      <c r="F41" s="14"/>
      <c r="G41" s="7">
        <v>0.18</v>
      </c>
      <c r="H41" s="1">
        <v>120</v>
      </c>
      <c r="I41" s="1"/>
      <c r="J41" s="1">
        <v>460</v>
      </c>
      <c r="K41" s="1">
        <f>E41-J41</f>
        <v>28</v>
      </c>
      <c r="L41" s="1"/>
      <c r="M41" s="1"/>
      <c r="N41" s="1">
        <v>700</v>
      </c>
      <c r="O41" s="1">
        <v>200</v>
      </c>
      <c r="P41" s="1">
        <f t="shared" ref="P41:P43" si="17">E41/5</f>
        <v>97.6</v>
      </c>
      <c r="Q41" s="5"/>
      <c r="R41" s="5">
        <v>600</v>
      </c>
      <c r="S41" s="1"/>
      <c r="T41" s="1">
        <f t="shared" ref="T41:T43" si="18">(F41+N41+O41+Q41)/P41</f>
        <v>9.221311475409836</v>
      </c>
      <c r="U41" s="1">
        <f t="shared" ref="U41:U43" si="19">(F41+N41+O41)/P41</f>
        <v>9.221311475409836</v>
      </c>
      <c r="V41" s="1">
        <v>91.6</v>
      </c>
      <c r="W41" s="1">
        <v>126</v>
      </c>
      <c r="X41" s="1">
        <v>125</v>
      </c>
      <c r="Y41" s="1">
        <v>126.2</v>
      </c>
      <c r="Z41" s="1">
        <v>100.4</v>
      </c>
      <c r="AA41" s="1">
        <v>90.2</v>
      </c>
      <c r="AB41" s="1">
        <v>119.8</v>
      </c>
      <c r="AC41" s="1">
        <v>111.8</v>
      </c>
      <c r="AD41" s="1">
        <v>205.8</v>
      </c>
      <c r="AE41" s="1">
        <v>0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1" t="s">
        <v>34</v>
      </c>
      <c r="B42" s="22" t="s">
        <v>35</v>
      </c>
      <c r="C42" s="22">
        <v>900</v>
      </c>
      <c r="D42" s="22">
        <v>900</v>
      </c>
      <c r="E42" s="22">
        <v>153</v>
      </c>
      <c r="F42" s="23">
        <v>732</v>
      </c>
      <c r="G42" s="24">
        <v>0</v>
      </c>
      <c r="H42" s="25" t="e">
        <v>#N/A</v>
      </c>
      <c r="I42" s="25" t="s">
        <v>36</v>
      </c>
      <c r="J42" s="25">
        <v>139</v>
      </c>
      <c r="K42" s="25">
        <f>E42-J42</f>
        <v>14</v>
      </c>
      <c r="L42" s="25"/>
      <c r="M42" s="25"/>
      <c r="N42" s="25"/>
      <c r="O42" s="25"/>
      <c r="P42" s="25">
        <f t="shared" si="17"/>
        <v>30.6</v>
      </c>
      <c r="Q42" s="26"/>
      <c r="R42" s="26"/>
      <c r="S42" s="25"/>
      <c r="T42" s="25">
        <f t="shared" si="18"/>
        <v>23.921568627450981</v>
      </c>
      <c r="U42" s="25">
        <f t="shared" si="19"/>
        <v>23.921568627450981</v>
      </c>
      <c r="V42" s="25">
        <v>0</v>
      </c>
      <c r="W42" s="25">
        <v>-2.8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 t="s">
        <v>37</v>
      </c>
      <c r="AG42" s="2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43</v>
      </c>
      <c r="B43" s="1" t="s">
        <v>35</v>
      </c>
      <c r="C43" s="1">
        <v>4251</v>
      </c>
      <c r="D43" s="1">
        <v>3310</v>
      </c>
      <c r="E43" s="1">
        <v>1871</v>
      </c>
      <c r="F43" s="1">
        <v>2386</v>
      </c>
      <c r="G43" s="7">
        <v>0.18</v>
      </c>
      <c r="H43" s="1">
        <v>120</v>
      </c>
      <c r="I43" s="1"/>
      <c r="J43" s="1">
        <v>1872</v>
      </c>
      <c r="K43" s="1">
        <f>E43-J43</f>
        <v>-1</v>
      </c>
      <c r="L43" s="1"/>
      <c r="M43" s="1"/>
      <c r="N43" s="1">
        <v>1400</v>
      </c>
      <c r="O43" s="1"/>
      <c r="P43" s="1">
        <f t="shared" si="17"/>
        <v>374.2</v>
      </c>
      <c r="Q43" s="5">
        <v>1200</v>
      </c>
      <c r="R43" s="5">
        <v>1600</v>
      </c>
      <c r="S43" s="1"/>
      <c r="T43" s="1">
        <f t="shared" si="18"/>
        <v>13.324425440940674</v>
      </c>
      <c r="U43" s="1">
        <f t="shared" si="19"/>
        <v>10.11758417958311</v>
      </c>
      <c r="V43" s="1">
        <v>246.2</v>
      </c>
      <c r="W43" s="1">
        <v>341.2</v>
      </c>
      <c r="X43" s="1">
        <v>362.6</v>
      </c>
      <c r="Y43" s="1">
        <v>343.2</v>
      </c>
      <c r="Z43" s="1">
        <v>258.39999999999998</v>
      </c>
      <c r="AA43" s="1">
        <v>304</v>
      </c>
      <c r="AB43" s="1">
        <v>281.39999999999998</v>
      </c>
      <c r="AC43" s="1">
        <v>456.8</v>
      </c>
      <c r="AD43" s="1">
        <v>472.8</v>
      </c>
      <c r="AE43" s="1">
        <v>432.4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39" xr:uid="{854C13FD-150E-4E6C-ACA3-D7B02D29C2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2025-06-16T10:26:01Z</dcterms:created>
  <dcterms:modified xsi:type="dcterms:W3CDTF">2025-06-23T07:58:58Z</dcterms:modified>
</cp:coreProperties>
</file>