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909E994A-B0CC-4E72-B71A-4D2A012E51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8" i="1" l="1"/>
  <c r="X517" i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Y426" i="1" s="1"/>
  <c r="P421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W528" i="1" s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3" i="1" s="1"/>
  <c r="P410" i="1"/>
  <c r="X408" i="1"/>
  <c r="X407" i="1"/>
  <c r="BO406" i="1"/>
  <c r="BM406" i="1"/>
  <c r="Y406" i="1"/>
  <c r="BP406" i="1" s="1"/>
  <c r="P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BP402" i="1" s="1"/>
  <c r="P402" i="1"/>
  <c r="BP401" i="1"/>
  <c r="BO401" i="1"/>
  <c r="BN401" i="1"/>
  <c r="BM401" i="1"/>
  <c r="Z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Y389" i="1" s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7" i="1" s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Y311" i="1" s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O260" i="1"/>
  <c r="BN260" i="1"/>
  <c r="BM260" i="1"/>
  <c r="Z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X253" i="1"/>
  <c r="X252" i="1"/>
  <c r="BO251" i="1"/>
  <c r="BM251" i="1"/>
  <c r="Z251" i="1"/>
  <c r="Y251" i="1"/>
  <c r="BP251" i="1" s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2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3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Y206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79" i="1" s="1"/>
  <c r="P176" i="1"/>
  <c r="X174" i="1"/>
  <c r="X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Z165" i="1"/>
  <c r="Y165" i="1"/>
  <c r="BP165" i="1" s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BN165" i="1"/>
  <c r="Z167" i="1"/>
  <c r="BN167" i="1"/>
  <c r="Z169" i="1"/>
  <c r="BN169" i="1"/>
  <c r="Z171" i="1"/>
  <c r="BN171" i="1"/>
  <c r="Y174" i="1"/>
  <c r="Z177" i="1"/>
  <c r="Z179" i="1" s="1"/>
  <c r="BN177" i="1"/>
  <c r="Y180" i="1"/>
  <c r="J528" i="1"/>
  <c r="Z188" i="1"/>
  <c r="Z189" i="1" s="1"/>
  <c r="BN188" i="1"/>
  <c r="Y189" i="1"/>
  <c r="Z192" i="1"/>
  <c r="Z194" i="1" s="1"/>
  <c r="BN192" i="1"/>
  <c r="BP192" i="1"/>
  <c r="Y195" i="1"/>
  <c r="Z198" i="1"/>
  <c r="Z205" i="1" s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BP215" i="1"/>
  <c r="BN215" i="1"/>
  <c r="Z215" i="1"/>
  <c r="Y222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D528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8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Z144" i="1" s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Y190" i="1"/>
  <c r="Y217" i="1"/>
  <c r="Y223" i="1"/>
  <c r="BP221" i="1"/>
  <c r="BN221" i="1"/>
  <c r="Z221" i="1"/>
  <c r="Z222" i="1" s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Y239" i="1"/>
  <c r="Z241" i="1"/>
  <c r="Z243" i="1" s="1"/>
  <c r="BN241" i="1"/>
  <c r="BP241" i="1"/>
  <c r="Y244" i="1"/>
  <c r="Z248" i="1"/>
  <c r="Z252" i="1" s="1"/>
  <c r="BN248" i="1"/>
  <c r="Z250" i="1"/>
  <c r="BN250" i="1"/>
  <c r="Y253" i="1"/>
  <c r="L528" i="1"/>
  <c r="Z257" i="1"/>
  <c r="Z261" i="1" s="1"/>
  <c r="BN257" i="1"/>
  <c r="Z259" i="1"/>
  <c r="BN259" i="1"/>
  <c r="Y262" i="1"/>
  <c r="M528" i="1"/>
  <c r="Z266" i="1"/>
  <c r="Z269" i="1" s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Z300" i="1" s="1"/>
  <c r="BN295" i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333" i="1"/>
  <c r="BP336" i="1"/>
  <c r="BN336" i="1"/>
  <c r="Z336" i="1"/>
  <c r="Z338" i="1" s="1"/>
  <c r="S528" i="1"/>
  <c r="BP351" i="1"/>
  <c r="BN351" i="1"/>
  <c r="Z351" i="1"/>
  <c r="BP355" i="1"/>
  <c r="BN355" i="1"/>
  <c r="Z355" i="1"/>
  <c r="Z357" i="1" s="1"/>
  <c r="BP376" i="1"/>
  <c r="BN376" i="1"/>
  <c r="Z376" i="1"/>
  <c r="Z379" i="1" s="1"/>
  <c r="U528" i="1"/>
  <c r="Y234" i="1"/>
  <c r="BN251" i="1"/>
  <c r="Y261" i="1"/>
  <c r="Y269" i="1"/>
  <c r="Y276" i="1"/>
  <c r="BP299" i="1"/>
  <c r="BN299" i="1"/>
  <c r="Z299" i="1"/>
  <c r="Y301" i="1"/>
  <c r="Y310" i="1"/>
  <c r="BP303" i="1"/>
  <c r="BN303" i="1"/>
  <c r="Z303" i="1"/>
  <c r="Z310" i="1" s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BP343" i="1"/>
  <c r="BN343" i="1"/>
  <c r="Z343" i="1"/>
  <c r="Z345" i="1" s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BP378" i="1"/>
  <c r="BN378" i="1"/>
  <c r="Z378" i="1"/>
  <c r="Y380" i="1"/>
  <c r="Y383" i="1"/>
  <c r="BP382" i="1"/>
  <c r="BN382" i="1"/>
  <c r="Z382" i="1"/>
  <c r="Z383" i="1" s="1"/>
  <c r="Y384" i="1"/>
  <c r="Z407" i="1"/>
  <c r="Y388" i="1"/>
  <c r="Y408" i="1"/>
  <c r="Y412" i="1"/>
  <c r="Y419" i="1"/>
  <c r="Y425" i="1"/>
  <c r="BP460" i="1"/>
  <c r="BN460" i="1"/>
  <c r="Z460" i="1"/>
  <c r="Y462" i="1"/>
  <c r="Y471" i="1"/>
  <c r="BP464" i="1"/>
  <c r="BN464" i="1"/>
  <c r="Z464" i="1"/>
  <c r="BP468" i="1"/>
  <c r="BN468" i="1"/>
  <c r="Z468" i="1"/>
  <c r="BP476" i="1"/>
  <c r="BN476" i="1"/>
  <c r="Z476" i="1"/>
  <c r="Y478" i="1"/>
  <c r="Y493" i="1"/>
  <c r="BP489" i="1"/>
  <c r="BN489" i="1"/>
  <c r="Z489" i="1"/>
  <c r="BP491" i="1"/>
  <c r="BN491" i="1"/>
  <c r="Z491" i="1"/>
  <c r="BP502" i="1"/>
  <c r="BN502" i="1"/>
  <c r="Z502" i="1"/>
  <c r="Y346" i="1"/>
  <c r="T528" i="1"/>
  <c r="Y358" i="1"/>
  <c r="Z386" i="1"/>
  <c r="Z388" i="1" s="1"/>
  <c r="BN386" i="1"/>
  <c r="BP386" i="1"/>
  <c r="V528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Z417" i="1"/>
  <c r="Z418" i="1" s="1"/>
  <c r="BN417" i="1"/>
  <c r="Y418" i="1"/>
  <c r="Z421" i="1"/>
  <c r="Z425" i="1" s="1"/>
  <c r="BN421" i="1"/>
  <c r="BP421" i="1"/>
  <c r="Z423" i="1"/>
  <c r="BN423" i="1"/>
  <c r="Y431" i="1"/>
  <c r="Z528" i="1"/>
  <c r="Y455" i="1"/>
  <c r="Z441" i="1"/>
  <c r="Z455" i="1" s="1"/>
  <c r="BN441" i="1"/>
  <c r="Z444" i="1"/>
  <c r="BN444" i="1"/>
  <c r="Z446" i="1"/>
  <c r="BN446" i="1"/>
  <c r="Z448" i="1"/>
  <c r="BN448" i="1"/>
  <c r="Z451" i="1"/>
  <c r="BN451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2" i="1"/>
  <c r="Y477" i="1"/>
  <c r="BP474" i="1"/>
  <c r="BN474" i="1"/>
  <c r="Z474" i="1"/>
  <c r="Z477" i="1" s="1"/>
  <c r="BP490" i="1"/>
  <c r="BN490" i="1"/>
  <c r="Z490" i="1"/>
  <c r="BP492" i="1"/>
  <c r="BN492" i="1"/>
  <c r="Z492" i="1"/>
  <c r="Y494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AA528" i="1"/>
  <c r="Y520" i="1" l="1"/>
  <c r="Z471" i="1"/>
  <c r="Z504" i="1"/>
  <c r="Z493" i="1"/>
  <c r="Z324" i="1"/>
  <c r="Z318" i="1"/>
  <c r="Z155" i="1"/>
  <c r="Z115" i="1"/>
  <c r="Z32" i="1"/>
  <c r="Z523" i="1" s="1"/>
  <c r="Y522" i="1"/>
  <c r="Y519" i="1"/>
  <c r="Y521" i="1" s="1"/>
  <c r="Z217" i="1"/>
  <c r="Y518" i="1"/>
</calcChain>
</file>

<file path=xl/sharedStrings.xml><?xml version="1.0" encoding="utf-8"?>
<sst xmlns="http://schemas.openxmlformats.org/spreadsheetml/2006/main" count="2343" uniqueCount="831">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</sst>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3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3"/>
      <c r="F1" s="613"/>
      <c r="G1" s="12" t="s">
        <v>1</v>
      </c>
      <c r="H1" s="66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61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15" t="s">
        <v>8</v>
      </c>
      <c r="B5" s="716"/>
      <c r="C5" s="717"/>
      <c r="D5" s="668"/>
      <c r="E5" s="669"/>
      <c r="F5" s="892" t="s">
        <v>9</v>
      </c>
      <c r="G5" s="717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45834</v>
      </c>
      <c r="R5" s="714"/>
      <c r="T5" s="764" t="s">
        <v>11</v>
      </c>
      <c r="U5" s="636"/>
      <c r="V5" s="766" t="s">
        <v>12</v>
      </c>
      <c r="W5" s="714"/>
      <c r="AB5" s="51"/>
      <c r="AC5" s="51"/>
      <c r="AD5" s="51"/>
      <c r="AE5" s="51"/>
    </row>
    <row r="6" spans="1:32" s="577" customFormat="1" ht="24" customHeight="1" x14ac:dyDescent="0.2">
      <c r="A6" s="715" t="s">
        <v>13</v>
      </c>
      <c r="B6" s="716"/>
      <c r="C6" s="717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4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Четверг</v>
      </c>
      <c r="R6" s="591"/>
      <c r="T6" s="772" t="s">
        <v>16</v>
      </c>
      <c r="U6" s="636"/>
      <c r="V6" s="824" t="s">
        <v>17</v>
      </c>
      <c r="W6" s="630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5"/>
      <c r="W7" s="826"/>
      <c r="AB7" s="51"/>
      <c r="AC7" s="51"/>
      <c r="AD7" s="51"/>
      <c r="AE7" s="51"/>
    </row>
    <row r="8" spans="1:32" s="577" customFormat="1" ht="25.5" customHeight="1" x14ac:dyDescent="0.2">
      <c r="A8" s="922" t="s">
        <v>18</v>
      </c>
      <c r="B8" s="599"/>
      <c r="C8" s="600"/>
      <c r="D8" s="652" t="s">
        <v>19</v>
      </c>
      <c r="E8" s="653"/>
      <c r="F8" s="653"/>
      <c r="G8" s="653"/>
      <c r="H8" s="653"/>
      <c r="I8" s="653"/>
      <c r="J8" s="653"/>
      <c r="K8" s="653"/>
      <c r="L8" s="653"/>
      <c r="M8" s="654"/>
      <c r="N8" s="61"/>
      <c r="P8" s="24" t="s">
        <v>20</v>
      </c>
      <c r="Q8" s="731">
        <v>0.41666666666666669</v>
      </c>
      <c r="R8" s="646"/>
      <c r="T8" s="597"/>
      <c r="U8" s="636"/>
      <c r="V8" s="825"/>
      <c r="W8" s="826"/>
      <c r="AB8" s="51"/>
      <c r="AC8" s="51"/>
      <c r="AD8" s="51"/>
      <c r="AE8" s="51"/>
    </row>
    <row r="9" spans="1:32" s="577" customFormat="1" ht="39.950000000000003" customHeight="1" x14ac:dyDescent="0.2">
      <c r="A9" s="8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9"/>
      <c r="E9" s="602"/>
      <c r="F9" s="8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75"/>
      <c r="P9" s="26" t="s">
        <v>21</v>
      </c>
      <c r="Q9" s="709"/>
      <c r="R9" s="710"/>
      <c r="T9" s="597"/>
      <c r="U9" s="636"/>
      <c r="V9" s="827"/>
      <c r="W9" s="828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9"/>
      <c r="E10" s="602"/>
      <c r="F10" s="8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9" t="str">
        <f>IFERROR(VLOOKUP($D$10,Proxy,2,FALSE),"")</f>
        <v/>
      </c>
      <c r="I10" s="597"/>
      <c r="J10" s="597"/>
      <c r="K10" s="597"/>
      <c r="L10" s="597"/>
      <c r="M10" s="597"/>
      <c r="N10" s="576"/>
      <c r="P10" s="26" t="s">
        <v>22</v>
      </c>
      <c r="Q10" s="773"/>
      <c r="R10" s="774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3"/>
      <c r="R11" s="714"/>
      <c r="U11" s="24" t="s">
        <v>27</v>
      </c>
      <c r="V11" s="861" t="s">
        <v>28</v>
      </c>
      <c r="W11" s="710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59" t="s">
        <v>29</v>
      </c>
      <c r="B12" s="716"/>
      <c r="C12" s="716"/>
      <c r="D12" s="716"/>
      <c r="E12" s="716"/>
      <c r="F12" s="716"/>
      <c r="G12" s="716"/>
      <c r="H12" s="716"/>
      <c r="I12" s="716"/>
      <c r="J12" s="716"/>
      <c r="K12" s="716"/>
      <c r="L12" s="716"/>
      <c r="M12" s="717"/>
      <c r="N12" s="62"/>
      <c r="P12" s="24" t="s">
        <v>30</v>
      </c>
      <c r="Q12" s="731"/>
      <c r="R12" s="646"/>
      <c r="S12" s="23"/>
      <c r="U12" s="24"/>
      <c r="V12" s="613"/>
      <c r="W12" s="597"/>
      <c r="AB12" s="51"/>
      <c r="AC12" s="51"/>
      <c r="AD12" s="51"/>
      <c r="AE12" s="51"/>
    </row>
    <row r="13" spans="1:32" s="577" customFormat="1" ht="23.25" customHeight="1" x14ac:dyDescent="0.2">
      <c r="A13" s="759" t="s">
        <v>31</v>
      </c>
      <c r="B13" s="716"/>
      <c r="C13" s="716"/>
      <c r="D13" s="716"/>
      <c r="E13" s="716"/>
      <c r="F13" s="716"/>
      <c r="G13" s="716"/>
      <c r="H13" s="716"/>
      <c r="I13" s="716"/>
      <c r="J13" s="716"/>
      <c r="K13" s="716"/>
      <c r="L13" s="716"/>
      <c r="M13" s="717"/>
      <c r="N13" s="62"/>
      <c r="O13" s="26"/>
      <c r="P13" s="26" t="s">
        <v>32</v>
      </c>
      <c r="Q13" s="861"/>
      <c r="R13" s="7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59" t="s">
        <v>33</v>
      </c>
      <c r="B14" s="716"/>
      <c r="C14" s="716"/>
      <c r="D14" s="716"/>
      <c r="E14" s="716"/>
      <c r="F14" s="716"/>
      <c r="G14" s="716"/>
      <c r="H14" s="716"/>
      <c r="I14" s="716"/>
      <c r="J14" s="716"/>
      <c r="K14" s="716"/>
      <c r="L14" s="716"/>
      <c r="M14" s="7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16"/>
      <c r="C15" s="716"/>
      <c r="D15" s="716"/>
      <c r="E15" s="716"/>
      <c r="F15" s="716"/>
      <c r="G15" s="716"/>
      <c r="H15" s="716"/>
      <c r="I15" s="716"/>
      <c r="J15" s="716"/>
      <c r="K15" s="716"/>
      <c r="L15" s="716"/>
      <c r="M15" s="717"/>
      <c r="N15" s="63"/>
      <c r="P15" s="751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36</v>
      </c>
      <c r="B17" s="623" t="s">
        <v>37</v>
      </c>
      <c r="C17" s="736" t="s">
        <v>38</v>
      </c>
      <c r="D17" s="623" t="s">
        <v>39</v>
      </c>
      <c r="E17" s="695"/>
      <c r="F17" s="623" t="s">
        <v>40</v>
      </c>
      <c r="G17" s="623" t="s">
        <v>41</v>
      </c>
      <c r="H17" s="623" t="s">
        <v>42</v>
      </c>
      <c r="I17" s="623" t="s">
        <v>43</v>
      </c>
      <c r="J17" s="623" t="s">
        <v>44</v>
      </c>
      <c r="K17" s="623" t="s">
        <v>45</v>
      </c>
      <c r="L17" s="623" t="s">
        <v>46</v>
      </c>
      <c r="M17" s="623" t="s">
        <v>47</v>
      </c>
      <c r="N17" s="623" t="s">
        <v>48</v>
      </c>
      <c r="O17" s="623" t="s">
        <v>49</v>
      </c>
      <c r="P17" s="623" t="s">
        <v>50</v>
      </c>
      <c r="Q17" s="694"/>
      <c r="R17" s="694"/>
      <c r="S17" s="694"/>
      <c r="T17" s="695"/>
      <c r="U17" s="921" t="s">
        <v>51</v>
      </c>
      <c r="V17" s="717"/>
      <c r="W17" s="623" t="s">
        <v>52</v>
      </c>
      <c r="X17" s="623" t="s">
        <v>53</v>
      </c>
      <c r="Y17" s="919" t="s">
        <v>54</v>
      </c>
      <c r="Z17" s="835" t="s">
        <v>55</v>
      </c>
      <c r="AA17" s="816" t="s">
        <v>56</v>
      </c>
      <c r="AB17" s="816" t="s">
        <v>57</v>
      </c>
      <c r="AC17" s="816" t="s">
        <v>58</v>
      </c>
      <c r="AD17" s="816" t="s">
        <v>59</v>
      </c>
      <c r="AE17" s="887"/>
      <c r="AF17" s="888"/>
      <c r="AG17" s="66"/>
      <c r="BD17" s="65" t="s">
        <v>60</v>
      </c>
    </row>
    <row r="18" spans="1:68" ht="14.25" customHeight="1" x14ac:dyDescent="0.2">
      <c r="A18" s="624"/>
      <c r="B18" s="624"/>
      <c r="C18" s="624"/>
      <c r="D18" s="696"/>
      <c r="E18" s="698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6"/>
      <c r="Q18" s="697"/>
      <c r="R18" s="697"/>
      <c r="S18" s="697"/>
      <c r="T18" s="698"/>
      <c r="U18" s="67" t="s">
        <v>61</v>
      </c>
      <c r="V18" s="67" t="s">
        <v>62</v>
      </c>
      <c r="W18" s="624"/>
      <c r="X18" s="624"/>
      <c r="Y18" s="920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63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63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8"/>
      <c r="AB20" s="578"/>
      <c r="AC20" s="578"/>
    </row>
    <row r="21" spans="1:68" ht="14.25" customHeight="1" x14ac:dyDescent="0.25">
      <c r="A21" s="596" t="s">
        <v>64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9"/>
      <c r="AB21" s="579"/>
      <c r="AC21" s="57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2" t="s">
        <v>69</v>
      </c>
      <c r="Q22" s="588"/>
      <c r="R22" s="588"/>
      <c r="S22" s="588"/>
      <c r="T22" s="589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8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9"/>
      <c r="P23" s="598" t="s">
        <v>72</v>
      </c>
      <c r="Q23" s="599"/>
      <c r="R23" s="599"/>
      <c r="S23" s="599"/>
      <c r="T23" s="599"/>
      <c r="U23" s="599"/>
      <c r="V23" s="600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9"/>
      <c r="P24" s="598" t="s">
        <v>72</v>
      </c>
      <c r="Q24" s="599"/>
      <c r="R24" s="599"/>
      <c r="S24" s="599"/>
      <c r="T24" s="599"/>
      <c r="U24" s="599"/>
      <c r="V24" s="600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74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9"/>
      <c r="AB25" s="579"/>
      <c r="AC25" s="57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8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9"/>
      <c r="P32" s="598" t="s">
        <v>72</v>
      </c>
      <c r="Q32" s="599"/>
      <c r="R32" s="599"/>
      <c r="S32" s="599"/>
      <c r="T32" s="599"/>
      <c r="U32" s="599"/>
      <c r="V32" s="600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9"/>
      <c r="P33" s="598" t="s">
        <v>72</v>
      </c>
      <c r="Q33" s="599"/>
      <c r="R33" s="599"/>
      <c r="S33" s="599"/>
      <c r="T33" s="599"/>
      <c r="U33" s="599"/>
      <c r="V33" s="600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95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9"/>
      <c r="AB34" s="579"/>
      <c r="AC34" s="57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8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9"/>
      <c r="P36" s="598" t="s">
        <v>72</v>
      </c>
      <c r="Q36" s="599"/>
      <c r="R36" s="599"/>
      <c r="S36" s="599"/>
      <c r="T36" s="599"/>
      <c r="U36" s="599"/>
      <c r="V36" s="600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9"/>
      <c r="P37" s="598" t="s">
        <v>72</v>
      </c>
      <c r="Q37" s="599"/>
      <c r="R37" s="599"/>
      <c r="S37" s="599"/>
      <c r="T37" s="599"/>
      <c r="U37" s="599"/>
      <c r="V37" s="600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101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102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8"/>
      <c r="AB39" s="578"/>
      <c r="AC39" s="578"/>
    </row>
    <row r="40" spans="1:68" ht="14.25" customHeight="1" x14ac:dyDescent="0.25">
      <c r="A40" s="596" t="s">
        <v>103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70</v>
      </c>
      <c r="X41" s="583">
        <v>35</v>
      </c>
      <c r="Y41" s="584">
        <f>IFERROR(IF(X41="",0,CEILING((X41/$H41),1)*$H41),"")</f>
        <v>43.2</v>
      </c>
      <c r="Z41" s="36">
        <f>IFERROR(IF(Y41=0,"",ROUNDUP(Y41/H41,0)*0.01898),"")</f>
        <v>7.5920000000000001E-2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36.409722222222214</v>
      </c>
      <c r="BN41" s="64">
        <f>IFERROR(Y41*I41/H41,"0")</f>
        <v>44.94</v>
      </c>
      <c r="BO41" s="64">
        <f>IFERROR(1/J41*(X41/H41),"0")</f>
        <v>5.063657407407407E-2</v>
      </c>
      <c r="BP41" s="64">
        <f>IFERROR(1/J41*(Y41/H41),"0")</f>
        <v>6.25E-2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70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8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9"/>
      <c r="P44" s="598" t="s">
        <v>72</v>
      </c>
      <c r="Q44" s="599"/>
      <c r="R44" s="599"/>
      <c r="S44" s="599"/>
      <c r="T44" s="599"/>
      <c r="U44" s="599"/>
      <c r="V44" s="600"/>
      <c r="W44" s="37" t="s">
        <v>73</v>
      </c>
      <c r="X44" s="585">
        <f>IFERROR(X41/H41,"0")+IFERROR(X42/H42,"0")+IFERROR(X43/H43,"0")</f>
        <v>3.2407407407407405</v>
      </c>
      <c r="Y44" s="585">
        <f>IFERROR(Y41/H41,"0")+IFERROR(Y42/H42,"0")+IFERROR(Y43/H43,"0")</f>
        <v>4</v>
      </c>
      <c r="Z44" s="585">
        <f>IFERROR(IF(Z41="",0,Z41),"0")+IFERROR(IF(Z42="",0,Z42),"0")+IFERROR(IF(Z43="",0,Z43),"0")</f>
        <v>7.5920000000000001E-2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9"/>
      <c r="P45" s="598" t="s">
        <v>72</v>
      </c>
      <c r="Q45" s="599"/>
      <c r="R45" s="599"/>
      <c r="S45" s="599"/>
      <c r="T45" s="599"/>
      <c r="U45" s="599"/>
      <c r="V45" s="600"/>
      <c r="W45" s="37" t="s">
        <v>70</v>
      </c>
      <c r="X45" s="585">
        <f>IFERROR(SUM(X41:X43),"0")</f>
        <v>35</v>
      </c>
      <c r="Y45" s="585">
        <f>IFERROR(SUM(Y41:Y43),"0")</f>
        <v>43.2</v>
      </c>
      <c r="Z45" s="37"/>
      <c r="AA45" s="586"/>
      <c r="AB45" s="586"/>
      <c r="AC45" s="586"/>
    </row>
    <row r="46" spans="1:68" ht="14.25" customHeight="1" x14ac:dyDescent="0.25">
      <c r="A46" s="596" t="s">
        <v>74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9"/>
      <c r="AB46" s="579"/>
      <c r="AC46" s="57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8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9"/>
      <c r="P48" s="598" t="s">
        <v>72</v>
      </c>
      <c r="Q48" s="599"/>
      <c r="R48" s="599"/>
      <c r="S48" s="599"/>
      <c r="T48" s="599"/>
      <c r="U48" s="599"/>
      <c r="V48" s="600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9"/>
      <c r="P49" s="598" t="s">
        <v>72</v>
      </c>
      <c r="Q49" s="599"/>
      <c r="R49" s="599"/>
      <c r="S49" s="599"/>
      <c r="T49" s="599"/>
      <c r="U49" s="599"/>
      <c r="V49" s="600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119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8"/>
      <c r="AB50" s="578"/>
      <c r="AC50" s="578"/>
    </row>
    <row r="51" spans="1:68" ht="14.25" customHeight="1" x14ac:dyDescent="0.25">
      <c r="A51" s="596" t="s">
        <v>103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9"/>
      <c r="AB51" s="579"/>
      <c r="AC51" s="57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4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70</v>
      </c>
      <c r="X53" s="583">
        <v>120</v>
      </c>
      <c r="Y53" s="584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124.83333333333331</v>
      </c>
      <c r="BN53" s="64">
        <f t="shared" si="8"/>
        <v>134.82000000000002</v>
      </c>
      <c r="BO53" s="64">
        <f t="shared" si="9"/>
        <v>0.1736111111111111</v>
      </c>
      <c r="BP53" s="64">
        <f t="shared" si="10"/>
        <v>0.18750000000000003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70</v>
      </c>
      <c r="X57" s="583">
        <v>13.5</v>
      </c>
      <c r="Y57" s="584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608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9"/>
      <c r="P58" s="598" t="s">
        <v>72</v>
      </c>
      <c r="Q58" s="599"/>
      <c r="R58" s="599"/>
      <c r="S58" s="599"/>
      <c r="T58" s="599"/>
      <c r="U58" s="599"/>
      <c r="V58" s="600"/>
      <c r="W58" s="37" t="s">
        <v>73</v>
      </c>
      <c r="X58" s="585">
        <f>IFERROR(X52/H52,"0")+IFERROR(X53/H53,"0")+IFERROR(X54/H54,"0")+IFERROR(X55/H55,"0")+IFERROR(X56/H56,"0")+IFERROR(X57/H57,"0")</f>
        <v>14.111111111111111</v>
      </c>
      <c r="Y58" s="585">
        <f>IFERROR(Y52/H52,"0")+IFERROR(Y53/H53,"0")+IFERROR(Y54/H54,"0")+IFERROR(Y55/H55,"0")+IFERROR(Y56/H56,"0")+IFERROR(Y57/H57,"0")</f>
        <v>15.000000000000002</v>
      </c>
      <c r="Z58" s="585">
        <f>IFERROR(IF(Z52="",0,Z52),"0")+IFERROR(IF(Z53="",0,Z53),"0")+IFERROR(IF(Z54="",0,Z54),"0")+IFERROR(IF(Z55="",0,Z55),"0")+IFERROR(IF(Z56="",0,Z56),"0")+IFERROR(IF(Z57="",0,Z57),"0")</f>
        <v>0.25482000000000005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9"/>
      <c r="P59" s="598" t="s">
        <v>72</v>
      </c>
      <c r="Q59" s="599"/>
      <c r="R59" s="599"/>
      <c r="S59" s="599"/>
      <c r="T59" s="599"/>
      <c r="U59" s="599"/>
      <c r="V59" s="600"/>
      <c r="W59" s="37" t="s">
        <v>70</v>
      </c>
      <c r="X59" s="585">
        <f>IFERROR(SUM(X52:X57),"0")</f>
        <v>133.5</v>
      </c>
      <c r="Y59" s="585">
        <f>IFERROR(SUM(Y52:Y57),"0")</f>
        <v>143.10000000000002</v>
      </c>
      <c r="Z59" s="37"/>
      <c r="AA59" s="586"/>
      <c r="AB59" s="586"/>
      <c r="AC59" s="586"/>
    </row>
    <row r="60" spans="1:68" ht="14.25" customHeight="1" x14ac:dyDescent="0.25">
      <c r="A60" s="596" t="s">
        <v>139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9"/>
      <c r="AB60" s="579"/>
      <c r="AC60" s="579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70</v>
      </c>
      <c r="X64" s="583">
        <v>4.5</v>
      </c>
      <c r="Y64" s="584">
        <f>IFERROR(IF(X64="",0,CEILING((X64/$H64),1)*$H64),"")</f>
        <v>5.4</v>
      </c>
      <c r="Z64" s="36">
        <f>IFERROR(IF(Y64=0,"",ROUNDUP(Y64/H64,0)*0.00651),"")</f>
        <v>1.302E-2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4.7999999999999989</v>
      </c>
      <c r="BN64" s="64">
        <f>IFERROR(Y64*I64/H64,"0")</f>
        <v>5.76</v>
      </c>
      <c r="BO64" s="64">
        <f>IFERROR(1/J64*(X64/H64),"0")</f>
        <v>9.1575091575091579E-3</v>
      </c>
      <c r="BP64" s="64">
        <f>IFERROR(1/J64*(Y64/H64),"0")</f>
        <v>1.098901098901099E-2</v>
      </c>
    </row>
    <row r="65" spans="1:68" x14ac:dyDescent="0.2">
      <c r="A65" s="608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9"/>
      <c r="P65" s="598" t="s">
        <v>72</v>
      </c>
      <c r="Q65" s="599"/>
      <c r="R65" s="599"/>
      <c r="S65" s="599"/>
      <c r="T65" s="599"/>
      <c r="U65" s="599"/>
      <c r="V65" s="600"/>
      <c r="W65" s="37" t="s">
        <v>73</v>
      </c>
      <c r="X65" s="585">
        <f>IFERROR(X61/H61,"0")+IFERROR(X62/H62,"0")+IFERROR(X63/H63,"0")+IFERROR(X64/H64,"0")</f>
        <v>1.6666666666666665</v>
      </c>
      <c r="Y65" s="585">
        <f>IFERROR(Y61/H61,"0")+IFERROR(Y62/H62,"0")+IFERROR(Y63/H63,"0")+IFERROR(Y64/H64,"0")</f>
        <v>2</v>
      </c>
      <c r="Z65" s="585">
        <f>IFERROR(IF(Z61="",0,Z61),"0")+IFERROR(IF(Z62="",0,Z62),"0")+IFERROR(IF(Z63="",0,Z63),"0")+IFERROR(IF(Z64="",0,Z64),"0")</f>
        <v>1.302E-2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9"/>
      <c r="P66" s="598" t="s">
        <v>72</v>
      </c>
      <c r="Q66" s="599"/>
      <c r="R66" s="599"/>
      <c r="S66" s="599"/>
      <c r="T66" s="599"/>
      <c r="U66" s="599"/>
      <c r="V66" s="600"/>
      <c r="W66" s="37" t="s">
        <v>70</v>
      </c>
      <c r="X66" s="585">
        <f>IFERROR(SUM(X61:X64),"0")</f>
        <v>4.5</v>
      </c>
      <c r="Y66" s="585">
        <f>IFERROR(SUM(Y61:Y64),"0")</f>
        <v>5.4</v>
      </c>
      <c r="Z66" s="37"/>
      <c r="AA66" s="586"/>
      <c r="AB66" s="586"/>
      <c r="AC66" s="586"/>
    </row>
    <row r="67" spans="1:68" ht="14.25" customHeight="1" x14ac:dyDescent="0.25">
      <c r="A67" s="596" t="s">
        <v>64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9"/>
      <c r="AB67" s="579"/>
      <c r="AC67" s="579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8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9"/>
      <c r="P71" s="598" t="s">
        <v>72</v>
      </c>
      <c r="Q71" s="599"/>
      <c r="R71" s="599"/>
      <c r="S71" s="599"/>
      <c r="T71" s="599"/>
      <c r="U71" s="599"/>
      <c r="V71" s="600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9"/>
      <c r="P72" s="598" t="s">
        <v>72</v>
      </c>
      <c r="Q72" s="599"/>
      <c r="R72" s="599"/>
      <c r="S72" s="599"/>
      <c r="T72" s="599"/>
      <c r="U72" s="599"/>
      <c r="V72" s="600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74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9"/>
      <c r="AB73" s="579"/>
      <c r="AC73" s="579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8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9"/>
      <c r="P80" s="598" t="s">
        <v>72</v>
      </c>
      <c r="Q80" s="599"/>
      <c r="R80" s="599"/>
      <c r="S80" s="599"/>
      <c r="T80" s="599"/>
      <c r="U80" s="599"/>
      <c r="V80" s="600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9"/>
      <c r="P81" s="598" t="s">
        <v>72</v>
      </c>
      <c r="Q81" s="599"/>
      <c r="R81" s="599"/>
      <c r="S81" s="599"/>
      <c r="T81" s="599"/>
      <c r="U81" s="599"/>
      <c r="V81" s="600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174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9"/>
      <c r="AB82" s="579"/>
      <c r="AC82" s="579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8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9"/>
      <c r="P85" s="598" t="s">
        <v>72</v>
      </c>
      <c r="Q85" s="599"/>
      <c r="R85" s="599"/>
      <c r="S85" s="599"/>
      <c r="T85" s="599"/>
      <c r="U85" s="599"/>
      <c r="V85" s="600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9"/>
      <c r="P86" s="598" t="s">
        <v>72</v>
      </c>
      <c r="Q86" s="599"/>
      <c r="R86" s="599"/>
      <c r="S86" s="599"/>
      <c r="T86" s="599"/>
      <c r="U86" s="599"/>
      <c r="V86" s="600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181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8"/>
      <c r="AB87" s="578"/>
      <c r="AC87" s="578"/>
    </row>
    <row r="88" spans="1:68" ht="14.25" customHeight="1" x14ac:dyDescent="0.25">
      <c r="A88" s="596" t="s">
        <v>103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9"/>
      <c r="AB88" s="579"/>
      <c r="AC88" s="579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70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8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9"/>
      <c r="P92" s="598" t="s">
        <v>72</v>
      </c>
      <c r="Q92" s="599"/>
      <c r="R92" s="599"/>
      <c r="S92" s="599"/>
      <c r="T92" s="599"/>
      <c r="U92" s="599"/>
      <c r="V92" s="600"/>
      <c r="W92" s="37" t="s">
        <v>73</v>
      </c>
      <c r="X92" s="585">
        <f>IFERROR(X89/H89,"0")+IFERROR(X90/H90,"0")+IFERROR(X91/H91,"0")</f>
        <v>0</v>
      </c>
      <c r="Y92" s="585">
        <f>IFERROR(Y89/H89,"0")+IFERROR(Y90/H90,"0")+IFERROR(Y91/H91,"0")</f>
        <v>0</v>
      </c>
      <c r="Z92" s="585">
        <f>IFERROR(IF(Z89="",0,Z89),"0")+IFERROR(IF(Z90="",0,Z90),"0")+IFERROR(IF(Z91="",0,Z91),"0")</f>
        <v>0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9"/>
      <c r="P93" s="598" t="s">
        <v>72</v>
      </c>
      <c r="Q93" s="599"/>
      <c r="R93" s="599"/>
      <c r="S93" s="599"/>
      <c r="T93" s="599"/>
      <c r="U93" s="599"/>
      <c r="V93" s="600"/>
      <c r="W93" s="37" t="s">
        <v>70</v>
      </c>
      <c r="X93" s="585">
        <f>IFERROR(SUM(X89:X91),"0")</f>
        <v>0</v>
      </c>
      <c r="Y93" s="585">
        <f>IFERROR(SUM(Y89:Y91),"0")</f>
        <v>0</v>
      </c>
      <c r="Z93" s="37"/>
      <c r="AA93" s="586"/>
      <c r="AB93" s="586"/>
      <c r="AC93" s="586"/>
    </row>
    <row r="94" spans="1:68" ht="14.25" customHeight="1" x14ac:dyDescent="0.25">
      <c r="A94" s="596" t="s">
        <v>74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9"/>
      <c r="AB94" s="579"/>
      <c r="AC94" s="579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9" t="s">
        <v>191</v>
      </c>
      <c r="Q95" s="588"/>
      <c r="R95" s="588"/>
      <c r="S95" s="588"/>
      <c r="T95" s="589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70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8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9"/>
      <c r="P101" s="598" t="s">
        <v>72</v>
      </c>
      <c r="Q101" s="599"/>
      <c r="R101" s="599"/>
      <c r="S101" s="599"/>
      <c r="T101" s="599"/>
      <c r="U101" s="599"/>
      <c r="V101" s="600"/>
      <c r="W101" s="37" t="s">
        <v>73</v>
      </c>
      <c r="X101" s="585">
        <f>IFERROR(X95/H95,"0")+IFERROR(X96/H96,"0")+IFERROR(X97/H97,"0")+IFERROR(X98/H98,"0")+IFERROR(X99/H99,"0")+IFERROR(X100/H100,"0")</f>
        <v>0</v>
      </c>
      <c r="Y101" s="585">
        <f>IFERROR(Y95/H95,"0")+IFERROR(Y96/H96,"0")+IFERROR(Y97/H97,"0")+IFERROR(Y98/H98,"0")+IFERROR(Y99/H99,"0")+IFERROR(Y100/H100,"0")</f>
        <v>0</v>
      </c>
      <c r="Z101" s="585">
        <f>IFERROR(IF(Z95="",0,Z95),"0")+IFERROR(IF(Z96="",0,Z96),"0")+IFERROR(IF(Z97="",0,Z97),"0")+IFERROR(IF(Z98="",0,Z98),"0")+IFERROR(IF(Z99="",0,Z99),"0")+IFERROR(IF(Z100="",0,Z100),"0")</f>
        <v>0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9"/>
      <c r="P102" s="598" t="s">
        <v>72</v>
      </c>
      <c r="Q102" s="599"/>
      <c r="R102" s="599"/>
      <c r="S102" s="599"/>
      <c r="T102" s="599"/>
      <c r="U102" s="599"/>
      <c r="V102" s="600"/>
      <c r="W102" s="37" t="s">
        <v>70</v>
      </c>
      <c r="X102" s="585">
        <f>IFERROR(SUM(X95:X100),"0")</f>
        <v>0</v>
      </c>
      <c r="Y102" s="585">
        <f>IFERROR(SUM(Y95:Y100),"0")</f>
        <v>0</v>
      </c>
      <c r="Z102" s="37"/>
      <c r="AA102" s="586"/>
      <c r="AB102" s="586"/>
      <c r="AC102" s="586"/>
    </row>
    <row r="103" spans="1:68" ht="16.5" customHeight="1" x14ac:dyDescent="0.25">
      <c r="A103" s="643" t="s">
        <v>204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8"/>
      <c r="AB103" s="578"/>
      <c r="AC103" s="578"/>
    </row>
    <row r="104" spans="1:68" ht="14.25" customHeight="1" x14ac:dyDescent="0.25">
      <c r="A104" s="596" t="s">
        <v>103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9"/>
      <c r="AB104" s="579"/>
      <c r="AC104" s="579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70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8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9"/>
      <c r="P109" s="598" t="s">
        <v>72</v>
      </c>
      <c r="Q109" s="599"/>
      <c r="R109" s="599"/>
      <c r="S109" s="599"/>
      <c r="T109" s="599"/>
      <c r="U109" s="599"/>
      <c r="V109" s="600"/>
      <c r="W109" s="37" t="s">
        <v>73</v>
      </c>
      <c r="X109" s="585">
        <f>IFERROR(X105/H105,"0")+IFERROR(X106/H106,"0")+IFERROR(X107/H107,"0")+IFERROR(X108/H108,"0")</f>
        <v>0</v>
      </c>
      <c r="Y109" s="585">
        <f>IFERROR(Y105/H105,"0")+IFERROR(Y106/H106,"0")+IFERROR(Y107/H107,"0")+IFERROR(Y108/H108,"0")</f>
        <v>0</v>
      </c>
      <c r="Z109" s="585">
        <f>IFERROR(IF(Z105="",0,Z105),"0")+IFERROR(IF(Z106="",0,Z106),"0")+IFERROR(IF(Z107="",0,Z107),"0")+IFERROR(IF(Z108="",0,Z108),"0")</f>
        <v>0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9"/>
      <c r="P110" s="598" t="s">
        <v>72</v>
      </c>
      <c r="Q110" s="599"/>
      <c r="R110" s="599"/>
      <c r="S110" s="599"/>
      <c r="T110" s="599"/>
      <c r="U110" s="599"/>
      <c r="V110" s="600"/>
      <c r="W110" s="37" t="s">
        <v>70</v>
      </c>
      <c r="X110" s="585">
        <f>IFERROR(SUM(X105:X108),"0")</f>
        <v>0</v>
      </c>
      <c r="Y110" s="585">
        <f>IFERROR(SUM(Y105:Y108),"0")</f>
        <v>0</v>
      </c>
      <c r="Z110" s="37"/>
      <c r="AA110" s="586"/>
      <c r="AB110" s="586"/>
      <c r="AC110" s="586"/>
    </row>
    <row r="111" spans="1:68" ht="14.25" customHeight="1" x14ac:dyDescent="0.25">
      <c r="A111" s="596" t="s">
        <v>139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9"/>
      <c r="AB111" s="579"/>
      <c r="AC111" s="579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8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9"/>
      <c r="P115" s="598" t="s">
        <v>72</v>
      </c>
      <c r="Q115" s="599"/>
      <c r="R115" s="599"/>
      <c r="S115" s="599"/>
      <c r="T115" s="599"/>
      <c r="U115" s="599"/>
      <c r="V115" s="600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9"/>
      <c r="P116" s="598" t="s">
        <v>72</v>
      </c>
      <c r="Q116" s="599"/>
      <c r="R116" s="599"/>
      <c r="S116" s="599"/>
      <c r="T116" s="599"/>
      <c r="U116" s="599"/>
      <c r="V116" s="600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74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9"/>
      <c r="AB117" s="579"/>
      <c r="AC117" s="579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70</v>
      </c>
      <c r="X118" s="583">
        <v>10</v>
      </c>
      <c r="Y118" s="584">
        <f>IFERROR(IF(X118="",0,CEILING((X118/$H118),1)*$H118),"")</f>
        <v>16.2</v>
      </c>
      <c r="Z118" s="36">
        <f>IFERROR(IF(Y118=0,"",ROUNDUP(Y118/H118,0)*0.01898),"")</f>
        <v>3.7960000000000001E-2</v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10.633333333333333</v>
      </c>
      <c r="BN118" s="64">
        <f>IFERROR(Y118*I118/H118,"0")</f>
        <v>17.225999999999999</v>
      </c>
      <c r="BO118" s="64">
        <f>IFERROR(1/J118*(X118/H118),"0")</f>
        <v>1.9290123456790126E-2</v>
      </c>
      <c r="BP118" s="64">
        <f>IFERROR(1/J118*(Y118/H118),"0")</f>
        <v>3.125E-2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3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70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8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9"/>
      <c r="P123" s="598" t="s">
        <v>72</v>
      </c>
      <c r="Q123" s="599"/>
      <c r="R123" s="599"/>
      <c r="S123" s="599"/>
      <c r="T123" s="599"/>
      <c r="U123" s="599"/>
      <c r="V123" s="600"/>
      <c r="W123" s="37" t="s">
        <v>73</v>
      </c>
      <c r="X123" s="585">
        <f>IFERROR(X118/H118,"0")+IFERROR(X119/H119,"0")+IFERROR(X120/H120,"0")+IFERROR(X121/H121,"0")+IFERROR(X122/H122,"0")</f>
        <v>1.2345679012345681</v>
      </c>
      <c r="Y123" s="585">
        <f>IFERROR(Y118/H118,"0")+IFERROR(Y119/H119,"0")+IFERROR(Y120/H120,"0")+IFERROR(Y121/H121,"0")+IFERROR(Y122/H122,"0")</f>
        <v>2</v>
      </c>
      <c r="Z123" s="585">
        <f>IFERROR(IF(Z118="",0,Z118),"0")+IFERROR(IF(Z119="",0,Z119),"0")+IFERROR(IF(Z120="",0,Z120),"0")+IFERROR(IF(Z121="",0,Z121),"0")+IFERROR(IF(Z122="",0,Z122),"0")</f>
        <v>3.7960000000000001E-2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9"/>
      <c r="P124" s="598" t="s">
        <v>72</v>
      </c>
      <c r="Q124" s="599"/>
      <c r="R124" s="599"/>
      <c r="S124" s="599"/>
      <c r="T124" s="599"/>
      <c r="U124" s="599"/>
      <c r="V124" s="600"/>
      <c r="W124" s="37" t="s">
        <v>70</v>
      </c>
      <c r="X124" s="585">
        <f>IFERROR(SUM(X118:X122),"0")</f>
        <v>10</v>
      </c>
      <c r="Y124" s="585">
        <f>IFERROR(SUM(Y118:Y122),"0")</f>
        <v>16.2</v>
      </c>
      <c r="Z124" s="37"/>
      <c r="AA124" s="586"/>
      <c r="AB124" s="586"/>
      <c r="AC124" s="586"/>
    </row>
    <row r="125" spans="1:68" ht="14.25" customHeight="1" x14ac:dyDescent="0.25">
      <c r="A125" s="596" t="s">
        <v>174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9"/>
      <c r="AB125" s="579"/>
      <c r="AC125" s="579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8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9"/>
      <c r="P128" s="598" t="s">
        <v>72</v>
      </c>
      <c r="Q128" s="599"/>
      <c r="R128" s="599"/>
      <c r="S128" s="599"/>
      <c r="T128" s="599"/>
      <c r="U128" s="599"/>
      <c r="V128" s="600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9"/>
      <c r="P129" s="598" t="s">
        <v>72</v>
      </c>
      <c r="Q129" s="599"/>
      <c r="R129" s="599"/>
      <c r="S129" s="599"/>
      <c r="T129" s="599"/>
      <c r="U129" s="599"/>
      <c r="V129" s="600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239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8"/>
      <c r="AB130" s="578"/>
      <c r="AC130" s="578"/>
    </row>
    <row r="131" spans="1:68" ht="14.25" customHeight="1" x14ac:dyDescent="0.25">
      <c r="A131" s="596" t="s">
        <v>103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9"/>
      <c r="AB131" s="579"/>
      <c r="AC131" s="579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8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9"/>
      <c r="P134" s="598" t="s">
        <v>72</v>
      </c>
      <c r="Q134" s="599"/>
      <c r="R134" s="599"/>
      <c r="S134" s="599"/>
      <c r="T134" s="599"/>
      <c r="U134" s="599"/>
      <c r="V134" s="600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9"/>
      <c r="P135" s="598" t="s">
        <v>72</v>
      </c>
      <c r="Q135" s="599"/>
      <c r="R135" s="599"/>
      <c r="S135" s="599"/>
      <c r="T135" s="599"/>
      <c r="U135" s="599"/>
      <c r="V135" s="600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64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9"/>
      <c r="AB136" s="579"/>
      <c r="AC136" s="579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8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9"/>
      <c r="P139" s="598" t="s">
        <v>72</v>
      </c>
      <c r="Q139" s="599"/>
      <c r="R139" s="599"/>
      <c r="S139" s="599"/>
      <c r="T139" s="599"/>
      <c r="U139" s="599"/>
      <c r="V139" s="600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9"/>
      <c r="P140" s="598" t="s">
        <v>72</v>
      </c>
      <c r="Q140" s="599"/>
      <c r="R140" s="599"/>
      <c r="S140" s="599"/>
      <c r="T140" s="599"/>
      <c r="U140" s="599"/>
      <c r="V140" s="600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74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9"/>
      <c r="AB141" s="579"/>
      <c r="AC141" s="579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8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8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9"/>
      <c r="P144" s="598" t="s">
        <v>72</v>
      </c>
      <c r="Q144" s="599"/>
      <c r="R144" s="599"/>
      <c r="S144" s="599"/>
      <c r="T144" s="599"/>
      <c r="U144" s="599"/>
      <c r="V144" s="600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9"/>
      <c r="P145" s="598" t="s">
        <v>72</v>
      </c>
      <c r="Q145" s="599"/>
      <c r="R145" s="599"/>
      <c r="S145" s="599"/>
      <c r="T145" s="599"/>
      <c r="U145" s="599"/>
      <c r="V145" s="600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101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8"/>
      <c r="AB146" s="578"/>
      <c r="AC146" s="578"/>
    </row>
    <row r="147" spans="1:68" ht="14.25" customHeight="1" x14ac:dyDescent="0.25">
      <c r="A147" s="596" t="s">
        <v>103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9"/>
      <c r="AB147" s="579"/>
      <c r="AC147" s="579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8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9"/>
      <c r="P149" s="598" t="s">
        <v>72</v>
      </c>
      <c r="Q149" s="599"/>
      <c r="R149" s="599"/>
      <c r="S149" s="599"/>
      <c r="T149" s="599"/>
      <c r="U149" s="599"/>
      <c r="V149" s="600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9"/>
      <c r="P150" s="598" t="s">
        <v>72</v>
      </c>
      <c r="Q150" s="599"/>
      <c r="R150" s="599"/>
      <c r="S150" s="599"/>
      <c r="T150" s="599"/>
      <c r="U150" s="599"/>
      <c r="V150" s="600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64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9"/>
      <c r="AB151" s="579"/>
      <c r="AC151" s="579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70</v>
      </c>
      <c r="X152" s="583">
        <v>15</v>
      </c>
      <c r="Y152" s="584">
        <f>IFERROR(IF(X152="",0,CEILING((X152/$H152),1)*$H152),"")</f>
        <v>18</v>
      </c>
      <c r="Z152" s="36">
        <f>IFERROR(IF(Y152=0,"",ROUNDUP(Y152/H152,0)*0.01898),"")</f>
        <v>3.7960000000000001E-2</v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15.975000000000001</v>
      </c>
      <c r="BN152" s="64">
        <f>IFERROR(Y152*I152/H152,"0")</f>
        <v>19.170000000000002</v>
      </c>
      <c r="BO152" s="64">
        <f>IFERROR(1/J152*(X152/H152),"0")</f>
        <v>2.6041666666666668E-2</v>
      </c>
      <c r="BP152" s="64">
        <f>IFERROR(1/J152*(Y152/H152),"0")</f>
        <v>3.125E-2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70</v>
      </c>
      <c r="X154" s="583">
        <v>15</v>
      </c>
      <c r="Y154" s="584">
        <f>IFERROR(IF(X154="",0,CEILING((X154/$H154),1)*$H154),"")</f>
        <v>18</v>
      </c>
      <c r="Z154" s="36">
        <f>IFERROR(IF(Y154=0,"",ROUNDUP(Y154/H154,0)*0.01898),"")</f>
        <v>3.7960000000000001E-2</v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15.975000000000001</v>
      </c>
      <c r="BN154" s="64">
        <f>IFERROR(Y154*I154/H154,"0")</f>
        <v>19.170000000000002</v>
      </c>
      <c r="BO154" s="64">
        <f>IFERROR(1/J154*(X154/H154),"0")</f>
        <v>2.6041666666666668E-2</v>
      </c>
      <c r="BP154" s="64">
        <f>IFERROR(1/J154*(Y154/H154),"0")</f>
        <v>3.125E-2</v>
      </c>
    </row>
    <row r="155" spans="1:68" x14ac:dyDescent="0.2">
      <c r="A155" s="608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9"/>
      <c r="P155" s="598" t="s">
        <v>72</v>
      </c>
      <c r="Q155" s="599"/>
      <c r="R155" s="599"/>
      <c r="S155" s="599"/>
      <c r="T155" s="599"/>
      <c r="U155" s="599"/>
      <c r="V155" s="600"/>
      <c r="W155" s="37" t="s">
        <v>73</v>
      </c>
      <c r="X155" s="585">
        <f>IFERROR(X152/H152,"0")+IFERROR(X153/H153,"0")+IFERROR(X154/H154,"0")</f>
        <v>3.3333333333333335</v>
      </c>
      <c r="Y155" s="585">
        <f>IFERROR(Y152/H152,"0")+IFERROR(Y153/H153,"0")+IFERROR(Y154/H154,"0")</f>
        <v>4</v>
      </c>
      <c r="Z155" s="585">
        <f>IFERROR(IF(Z152="",0,Z152),"0")+IFERROR(IF(Z153="",0,Z153),"0")+IFERROR(IF(Z154="",0,Z154),"0")</f>
        <v>7.5920000000000001E-2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9"/>
      <c r="P156" s="598" t="s">
        <v>72</v>
      </c>
      <c r="Q156" s="599"/>
      <c r="R156" s="599"/>
      <c r="S156" s="599"/>
      <c r="T156" s="599"/>
      <c r="U156" s="599"/>
      <c r="V156" s="600"/>
      <c r="W156" s="37" t="s">
        <v>70</v>
      </c>
      <c r="X156" s="585">
        <f>IFERROR(SUM(X152:X154),"0")</f>
        <v>30</v>
      </c>
      <c r="Y156" s="585">
        <f>IFERROR(SUM(Y152:Y154),"0")</f>
        <v>36</v>
      </c>
      <c r="Z156" s="37"/>
      <c r="AA156" s="586"/>
      <c r="AB156" s="586"/>
      <c r="AC156" s="586"/>
    </row>
    <row r="157" spans="1:68" ht="27.75" customHeight="1" x14ac:dyDescent="0.2">
      <c r="A157" s="625" t="s">
        <v>263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264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8"/>
      <c r="AB158" s="578"/>
      <c r="AC158" s="578"/>
    </row>
    <row r="159" spans="1:68" ht="14.25" customHeight="1" x14ac:dyDescent="0.25">
      <c r="A159" s="596" t="s">
        <v>139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9"/>
      <c r="AB159" s="579"/>
      <c r="AC159" s="579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8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9"/>
      <c r="P161" s="598" t="s">
        <v>72</v>
      </c>
      <c r="Q161" s="599"/>
      <c r="R161" s="599"/>
      <c r="S161" s="599"/>
      <c r="T161" s="599"/>
      <c r="U161" s="599"/>
      <c r="V161" s="600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9"/>
      <c r="P162" s="598" t="s">
        <v>72</v>
      </c>
      <c r="Q162" s="599"/>
      <c r="R162" s="599"/>
      <c r="S162" s="599"/>
      <c r="T162" s="599"/>
      <c r="U162" s="599"/>
      <c r="V162" s="600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64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9"/>
      <c r="AB163" s="579"/>
      <c r="AC163" s="579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8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9"/>
      <c r="P173" s="598" t="s">
        <v>72</v>
      </c>
      <c r="Q173" s="599"/>
      <c r="R173" s="599"/>
      <c r="S173" s="599"/>
      <c r="T173" s="599"/>
      <c r="U173" s="599"/>
      <c r="V173" s="600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9"/>
      <c r="P174" s="598" t="s">
        <v>72</v>
      </c>
      <c r="Q174" s="599"/>
      <c r="R174" s="599"/>
      <c r="S174" s="599"/>
      <c r="T174" s="599"/>
      <c r="U174" s="599"/>
      <c r="V174" s="600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95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9"/>
      <c r="AB175" s="579"/>
      <c r="AC175" s="579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8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9"/>
      <c r="P179" s="598" t="s">
        <v>72</v>
      </c>
      <c r="Q179" s="599"/>
      <c r="R179" s="599"/>
      <c r="S179" s="599"/>
      <c r="T179" s="599"/>
      <c r="U179" s="599"/>
      <c r="V179" s="600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9"/>
      <c r="P180" s="598" t="s">
        <v>72</v>
      </c>
      <c r="Q180" s="599"/>
      <c r="R180" s="599"/>
      <c r="S180" s="599"/>
      <c r="T180" s="599"/>
      <c r="U180" s="599"/>
      <c r="V180" s="600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301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9"/>
      <c r="AB181" s="579"/>
      <c r="AC181" s="579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2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8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9"/>
      <c r="P183" s="598" t="s">
        <v>72</v>
      </c>
      <c r="Q183" s="599"/>
      <c r="R183" s="599"/>
      <c r="S183" s="599"/>
      <c r="T183" s="599"/>
      <c r="U183" s="599"/>
      <c r="V183" s="600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9"/>
      <c r="P184" s="598" t="s">
        <v>72</v>
      </c>
      <c r="Q184" s="599"/>
      <c r="R184" s="599"/>
      <c r="S184" s="599"/>
      <c r="T184" s="599"/>
      <c r="U184" s="599"/>
      <c r="V184" s="600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304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8"/>
      <c r="AB185" s="578"/>
      <c r="AC185" s="578"/>
    </row>
    <row r="186" spans="1:68" ht="14.25" customHeight="1" x14ac:dyDescent="0.25">
      <c r="A186" s="596" t="s">
        <v>103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9"/>
      <c r="AB186" s="579"/>
      <c r="AC186" s="579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8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9"/>
      <c r="P189" s="598" t="s">
        <v>72</v>
      </c>
      <c r="Q189" s="599"/>
      <c r="R189" s="599"/>
      <c r="S189" s="599"/>
      <c r="T189" s="599"/>
      <c r="U189" s="599"/>
      <c r="V189" s="600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9"/>
      <c r="P190" s="598" t="s">
        <v>72</v>
      </c>
      <c r="Q190" s="599"/>
      <c r="R190" s="599"/>
      <c r="S190" s="599"/>
      <c r="T190" s="599"/>
      <c r="U190" s="599"/>
      <c r="V190" s="600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139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9"/>
      <c r="AB191" s="579"/>
      <c r="AC191" s="579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8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9"/>
      <c r="P194" s="598" t="s">
        <v>72</v>
      </c>
      <c r="Q194" s="599"/>
      <c r="R194" s="599"/>
      <c r="S194" s="599"/>
      <c r="T194" s="599"/>
      <c r="U194" s="599"/>
      <c r="V194" s="600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9"/>
      <c r="P195" s="598" t="s">
        <v>72</v>
      </c>
      <c r="Q195" s="599"/>
      <c r="R195" s="599"/>
      <c r="S195" s="599"/>
      <c r="T195" s="599"/>
      <c r="U195" s="599"/>
      <c r="V195" s="600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64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9"/>
      <c r="AB196" s="579"/>
      <c r="AC196" s="579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70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8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9"/>
      <c r="P205" s="598" t="s">
        <v>72</v>
      </c>
      <c r="Q205" s="599"/>
      <c r="R205" s="599"/>
      <c r="S205" s="599"/>
      <c r="T205" s="599"/>
      <c r="U205" s="599"/>
      <c r="V205" s="600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9"/>
      <c r="P206" s="598" t="s">
        <v>72</v>
      </c>
      <c r="Q206" s="599"/>
      <c r="R206" s="599"/>
      <c r="S206" s="599"/>
      <c r="T206" s="599"/>
      <c r="U206" s="599"/>
      <c r="V206" s="600"/>
      <c r="W206" s="37" t="s">
        <v>70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74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9"/>
      <c r="AB207" s="579"/>
      <c r="AC207" s="579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70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70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8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9"/>
      <c r="P217" s="598" t="s">
        <v>72</v>
      </c>
      <c r="Q217" s="599"/>
      <c r="R217" s="599"/>
      <c r="S217" s="599"/>
      <c r="T217" s="599"/>
      <c r="U217" s="599"/>
      <c r="V217" s="600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0</v>
      </c>
      <c r="Y217" s="585">
        <f>IFERROR(Y208/H208,"0")+IFERROR(Y209/H209,"0")+IFERROR(Y210/H210,"0")+IFERROR(Y211/H211,"0")+IFERROR(Y212/H212,"0")+IFERROR(Y213/H213,"0")+IFERROR(Y214/H214,"0")+IFERROR(Y215/H215,"0")+IFERROR(Y216/H216,"0")</f>
        <v>0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9"/>
      <c r="P218" s="598" t="s">
        <v>72</v>
      </c>
      <c r="Q218" s="599"/>
      <c r="R218" s="599"/>
      <c r="S218" s="599"/>
      <c r="T218" s="599"/>
      <c r="U218" s="599"/>
      <c r="V218" s="600"/>
      <c r="W218" s="37" t="s">
        <v>70</v>
      </c>
      <c r="X218" s="585">
        <f>IFERROR(SUM(X208:X216),"0")</f>
        <v>0</v>
      </c>
      <c r="Y218" s="585">
        <f>IFERROR(SUM(Y208:Y216),"0")</f>
        <v>0</v>
      </c>
      <c r="Z218" s="37"/>
      <c r="AA218" s="586"/>
      <c r="AB218" s="586"/>
      <c r="AC218" s="586"/>
    </row>
    <row r="219" spans="1:68" ht="14.25" customHeight="1" x14ac:dyDescent="0.25">
      <c r="A219" s="596" t="s">
        <v>174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9"/>
      <c r="AB219" s="579"/>
      <c r="AC219" s="579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8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9"/>
      <c r="P222" s="598" t="s">
        <v>72</v>
      </c>
      <c r="Q222" s="599"/>
      <c r="R222" s="599"/>
      <c r="S222" s="599"/>
      <c r="T222" s="599"/>
      <c r="U222" s="599"/>
      <c r="V222" s="600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9"/>
      <c r="P223" s="598" t="s">
        <v>72</v>
      </c>
      <c r="Q223" s="599"/>
      <c r="R223" s="599"/>
      <c r="S223" s="599"/>
      <c r="T223" s="599"/>
      <c r="U223" s="599"/>
      <c r="V223" s="600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365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8"/>
      <c r="AB224" s="578"/>
      <c r="AC224" s="578"/>
    </row>
    <row r="225" spans="1:68" ht="14.25" customHeight="1" x14ac:dyDescent="0.25">
      <c r="A225" s="596" t="s">
        <v>103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9"/>
      <c r="AB225" s="579"/>
      <c r="AC225" s="579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70</v>
      </c>
      <c r="X227" s="583">
        <v>10</v>
      </c>
      <c r="Y227" s="584">
        <f t="shared" si="37"/>
        <v>11.6</v>
      </c>
      <c r="Z227" s="36">
        <f>IFERROR(IF(Y227=0,"",ROUNDUP(Y227/H227,0)*0.01898),"")</f>
        <v>1.898E-2</v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10.375</v>
      </c>
      <c r="BN227" s="64">
        <f t="shared" si="39"/>
        <v>12.035</v>
      </c>
      <c r="BO227" s="64">
        <f t="shared" si="40"/>
        <v>1.3469827586206897E-2</v>
      </c>
      <c r="BP227" s="64">
        <f t="shared" si="41"/>
        <v>1.5625E-2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8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9"/>
      <c r="P233" s="598" t="s">
        <v>72</v>
      </c>
      <c r="Q233" s="599"/>
      <c r="R233" s="599"/>
      <c r="S233" s="599"/>
      <c r="T233" s="599"/>
      <c r="U233" s="599"/>
      <c r="V233" s="600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0.86206896551724144</v>
      </c>
      <c r="Y233" s="585">
        <f>IFERROR(Y226/H226,"0")+IFERROR(Y227/H227,"0")+IFERROR(Y228/H228,"0")+IFERROR(Y229/H229,"0")+IFERROR(Y230/H230,"0")+IFERROR(Y231/H231,"0")+IFERROR(Y232/H232,"0")</f>
        <v>1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1.898E-2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9"/>
      <c r="P234" s="598" t="s">
        <v>72</v>
      </c>
      <c r="Q234" s="599"/>
      <c r="R234" s="599"/>
      <c r="S234" s="599"/>
      <c r="T234" s="599"/>
      <c r="U234" s="599"/>
      <c r="V234" s="600"/>
      <c r="W234" s="37" t="s">
        <v>70</v>
      </c>
      <c r="X234" s="585">
        <f>IFERROR(SUM(X226:X232),"0")</f>
        <v>10</v>
      </c>
      <c r="Y234" s="585">
        <f>IFERROR(SUM(Y226:Y232),"0")</f>
        <v>11.6</v>
      </c>
      <c r="Z234" s="37"/>
      <c r="AA234" s="586"/>
      <c r="AB234" s="586"/>
      <c r="AC234" s="586"/>
    </row>
    <row r="235" spans="1:68" ht="14.25" customHeight="1" x14ac:dyDescent="0.25">
      <c r="A235" s="596" t="s">
        <v>139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9"/>
      <c r="AB235" s="579"/>
      <c r="AC235" s="579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8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9"/>
      <c r="P238" s="598" t="s">
        <v>72</v>
      </c>
      <c r="Q238" s="599"/>
      <c r="R238" s="599"/>
      <c r="S238" s="599"/>
      <c r="T238" s="599"/>
      <c r="U238" s="599"/>
      <c r="V238" s="600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9"/>
      <c r="P239" s="598" t="s">
        <v>72</v>
      </c>
      <c r="Q239" s="599"/>
      <c r="R239" s="599"/>
      <c r="S239" s="599"/>
      <c r="T239" s="599"/>
      <c r="U239" s="599"/>
      <c r="V239" s="600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388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9"/>
      <c r="AB240" s="579"/>
      <c r="AC240" s="579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6" t="s">
        <v>391</v>
      </c>
      <c r="Q241" s="588"/>
      <c r="R241" s="588"/>
      <c r="S241" s="588"/>
      <c r="T241" s="589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8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9"/>
      <c r="P243" s="598" t="s">
        <v>72</v>
      </c>
      <c r="Q243" s="599"/>
      <c r="R243" s="599"/>
      <c r="S243" s="599"/>
      <c r="T243" s="599"/>
      <c r="U243" s="599"/>
      <c r="V243" s="600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9"/>
      <c r="P244" s="598" t="s">
        <v>72</v>
      </c>
      <c r="Q244" s="599"/>
      <c r="R244" s="599"/>
      <c r="S244" s="599"/>
      <c r="T244" s="599"/>
      <c r="U244" s="599"/>
      <c r="V244" s="600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394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9"/>
      <c r="AB245" s="579"/>
      <c r="AC245" s="579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4" t="s">
        <v>400</v>
      </c>
      <c r="Q247" s="588"/>
      <c r="R247" s="588"/>
      <c r="S247" s="588"/>
      <c r="T247" s="589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800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70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8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9"/>
      <c r="P252" s="598" t="s">
        <v>72</v>
      </c>
      <c r="Q252" s="599"/>
      <c r="R252" s="599"/>
      <c r="S252" s="599"/>
      <c r="T252" s="599"/>
      <c r="U252" s="599"/>
      <c r="V252" s="600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9"/>
      <c r="P253" s="598" t="s">
        <v>72</v>
      </c>
      <c r="Q253" s="599"/>
      <c r="R253" s="599"/>
      <c r="S253" s="599"/>
      <c r="T253" s="599"/>
      <c r="U253" s="599"/>
      <c r="V253" s="600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408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8"/>
      <c r="AB254" s="578"/>
      <c r="AC254" s="578"/>
    </row>
    <row r="255" spans="1:68" ht="14.25" customHeight="1" x14ac:dyDescent="0.25">
      <c r="A255" s="596" t="s">
        <v>103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9"/>
      <c r="AB255" s="579"/>
      <c r="AC255" s="579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2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70</v>
      </c>
      <c r="X257" s="583">
        <v>10</v>
      </c>
      <c r="Y257" s="584">
        <f>IFERROR(IF(X257="",0,CEILING((X257/$H257),1)*$H257),"")</f>
        <v>10.8</v>
      </c>
      <c r="Z257" s="36">
        <f>IFERROR(IF(Y257=0,"",ROUNDUP(Y257/H257,0)*0.01898),"")</f>
        <v>1.898E-2</v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10.402777777777777</v>
      </c>
      <c r="BN257" s="64">
        <f>IFERROR(Y257*I257/H257,"0")</f>
        <v>11.234999999999999</v>
      </c>
      <c r="BO257" s="64">
        <f>IFERROR(1/J257*(X257/H257),"0")</f>
        <v>1.4467592592592591E-2</v>
      </c>
      <c r="BP257" s="64">
        <f>IFERROR(1/J257*(Y257/H257),"0")</f>
        <v>1.5625E-2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8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70</v>
      </c>
      <c r="X260" s="583">
        <v>6</v>
      </c>
      <c r="Y260" s="584">
        <f>IFERROR(IF(X260="",0,CEILING((X260/$H260),1)*$H260),"")</f>
        <v>8</v>
      </c>
      <c r="Z260" s="36">
        <f>IFERROR(IF(Y260=0,"",ROUNDUP(Y260/H260,0)*0.00902),"")</f>
        <v>1.804E-2</v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6.3149999999999995</v>
      </c>
      <c r="BN260" s="64">
        <f>IFERROR(Y260*I260/H260,"0")</f>
        <v>8.42</v>
      </c>
      <c r="BO260" s="64">
        <f>IFERROR(1/J260*(X260/H260),"0")</f>
        <v>1.1363636363636364E-2</v>
      </c>
      <c r="BP260" s="64">
        <f>IFERROR(1/J260*(Y260/H260),"0")</f>
        <v>1.5151515151515152E-2</v>
      </c>
    </row>
    <row r="261" spans="1:68" x14ac:dyDescent="0.2">
      <c r="A261" s="608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9"/>
      <c r="P261" s="598" t="s">
        <v>72</v>
      </c>
      <c r="Q261" s="599"/>
      <c r="R261" s="599"/>
      <c r="S261" s="599"/>
      <c r="T261" s="599"/>
      <c r="U261" s="599"/>
      <c r="V261" s="600"/>
      <c r="W261" s="37" t="s">
        <v>73</v>
      </c>
      <c r="X261" s="585">
        <f>IFERROR(X256/H256,"0")+IFERROR(X257/H257,"0")+IFERROR(X258/H258,"0")+IFERROR(X259/H259,"0")+IFERROR(X260/H260,"0")</f>
        <v>2.4259259259259256</v>
      </c>
      <c r="Y261" s="585">
        <f>IFERROR(Y256/H256,"0")+IFERROR(Y257/H257,"0")+IFERROR(Y258/H258,"0")+IFERROR(Y259/H259,"0")+IFERROR(Y260/H260,"0")</f>
        <v>3</v>
      </c>
      <c r="Z261" s="585">
        <f>IFERROR(IF(Z256="",0,Z256),"0")+IFERROR(IF(Z257="",0,Z257),"0")+IFERROR(IF(Z258="",0,Z258),"0")+IFERROR(IF(Z259="",0,Z259),"0")+IFERROR(IF(Z260="",0,Z260),"0")</f>
        <v>3.7019999999999997E-2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9"/>
      <c r="P262" s="598" t="s">
        <v>72</v>
      </c>
      <c r="Q262" s="599"/>
      <c r="R262" s="599"/>
      <c r="S262" s="599"/>
      <c r="T262" s="599"/>
      <c r="U262" s="599"/>
      <c r="V262" s="600"/>
      <c r="W262" s="37" t="s">
        <v>70</v>
      </c>
      <c r="X262" s="585">
        <f>IFERROR(SUM(X256:X260),"0")</f>
        <v>16</v>
      </c>
      <c r="Y262" s="585">
        <f>IFERROR(SUM(Y256:Y260),"0")</f>
        <v>18.8</v>
      </c>
      <c r="Z262" s="37"/>
      <c r="AA262" s="586"/>
      <c r="AB262" s="586"/>
      <c r="AC262" s="586"/>
    </row>
    <row r="263" spans="1:68" ht="16.5" customHeight="1" x14ac:dyDescent="0.25">
      <c r="A263" s="643" t="s">
        <v>424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8"/>
      <c r="AB263" s="578"/>
      <c r="AC263" s="578"/>
    </row>
    <row r="264" spans="1:68" ht="14.25" customHeight="1" x14ac:dyDescent="0.25">
      <c r="A264" s="596" t="s">
        <v>103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9"/>
      <c r="AB264" s="579"/>
      <c r="AC264" s="579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85" t="s">
        <v>435</v>
      </c>
      <c r="Q268" s="588"/>
      <c r="R268" s="588"/>
      <c r="S268" s="588"/>
      <c r="T268" s="589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8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9"/>
      <c r="P269" s="598" t="s">
        <v>72</v>
      </c>
      <c r="Q269" s="599"/>
      <c r="R269" s="599"/>
      <c r="S269" s="599"/>
      <c r="T269" s="599"/>
      <c r="U269" s="599"/>
      <c r="V269" s="600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9"/>
      <c r="P270" s="598" t="s">
        <v>72</v>
      </c>
      <c r="Q270" s="599"/>
      <c r="R270" s="599"/>
      <c r="S270" s="599"/>
      <c r="T270" s="599"/>
      <c r="U270" s="599"/>
      <c r="V270" s="600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437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8"/>
      <c r="AB271" s="578"/>
      <c r="AC271" s="578"/>
    </row>
    <row r="272" spans="1:68" ht="14.25" customHeight="1" x14ac:dyDescent="0.25">
      <c r="A272" s="596" t="s">
        <v>74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9"/>
      <c r="AB272" s="579"/>
      <c r="AC272" s="579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8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9"/>
      <c r="P276" s="598" t="s">
        <v>72</v>
      </c>
      <c r="Q276" s="599"/>
      <c r="R276" s="599"/>
      <c r="S276" s="599"/>
      <c r="T276" s="599"/>
      <c r="U276" s="599"/>
      <c r="V276" s="600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9"/>
      <c r="P277" s="598" t="s">
        <v>72</v>
      </c>
      <c r="Q277" s="599"/>
      <c r="R277" s="599"/>
      <c r="S277" s="599"/>
      <c r="T277" s="599"/>
      <c r="U277" s="599"/>
      <c r="V277" s="600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447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8"/>
      <c r="AB278" s="578"/>
      <c r="AC278" s="578"/>
    </row>
    <row r="279" spans="1:68" ht="14.25" customHeight="1" x14ac:dyDescent="0.25">
      <c r="A279" s="596" t="s">
        <v>64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9"/>
      <c r="AB279" s="579"/>
      <c r="AC279" s="579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8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9"/>
      <c r="P281" s="598" t="s">
        <v>72</v>
      </c>
      <c r="Q281" s="599"/>
      <c r="R281" s="599"/>
      <c r="S281" s="599"/>
      <c r="T281" s="599"/>
      <c r="U281" s="599"/>
      <c r="V281" s="600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9"/>
      <c r="P282" s="598" t="s">
        <v>72</v>
      </c>
      <c r="Q282" s="599"/>
      <c r="R282" s="599"/>
      <c r="S282" s="599"/>
      <c r="T282" s="599"/>
      <c r="U282" s="599"/>
      <c r="V282" s="600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74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9"/>
      <c r="AB283" s="579"/>
      <c r="AC283" s="579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70</v>
      </c>
      <c r="X284" s="583">
        <v>7.1999999999999993</v>
      </c>
      <c r="Y284" s="584">
        <f>IFERROR(IF(X284="",0,CEILING((X284/$H284),1)*$H284),"")</f>
        <v>7.2</v>
      </c>
      <c r="Z284" s="36">
        <f>IFERROR(IF(Y284=0,"",ROUNDUP(Y284/H284,0)*0.00902),"")</f>
        <v>1.804E-2</v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7.6199999999999992</v>
      </c>
      <c r="BN284" s="64">
        <f>IFERROR(Y284*I284/H284,"0")</f>
        <v>7.62</v>
      </c>
      <c r="BO284" s="64">
        <f>IFERROR(1/J284*(X284/H284),"0")</f>
        <v>1.515151515151515E-2</v>
      </c>
      <c r="BP284" s="64">
        <f>IFERROR(1/J284*(Y284/H284),"0")</f>
        <v>1.5151515151515152E-2</v>
      </c>
    </row>
    <row r="285" spans="1:68" x14ac:dyDescent="0.2">
      <c r="A285" s="608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9"/>
      <c r="P285" s="598" t="s">
        <v>72</v>
      </c>
      <c r="Q285" s="599"/>
      <c r="R285" s="599"/>
      <c r="S285" s="599"/>
      <c r="T285" s="599"/>
      <c r="U285" s="599"/>
      <c r="V285" s="600"/>
      <c r="W285" s="37" t="s">
        <v>73</v>
      </c>
      <c r="X285" s="585">
        <f>IFERROR(X284/H284,"0")</f>
        <v>1.9999999999999998</v>
      </c>
      <c r="Y285" s="585">
        <f>IFERROR(Y284/H284,"0")</f>
        <v>2</v>
      </c>
      <c r="Z285" s="585">
        <f>IFERROR(IF(Z284="",0,Z284),"0")</f>
        <v>1.804E-2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9"/>
      <c r="P286" s="598" t="s">
        <v>72</v>
      </c>
      <c r="Q286" s="599"/>
      <c r="R286" s="599"/>
      <c r="S286" s="599"/>
      <c r="T286" s="599"/>
      <c r="U286" s="599"/>
      <c r="V286" s="600"/>
      <c r="W286" s="37" t="s">
        <v>70</v>
      </c>
      <c r="X286" s="585">
        <f>IFERROR(SUM(X284:X284),"0")</f>
        <v>7.1999999999999993</v>
      </c>
      <c r="Y286" s="585">
        <f>IFERROR(SUM(Y284:Y284),"0")</f>
        <v>7.2</v>
      </c>
      <c r="Z286" s="37"/>
      <c r="AA286" s="586"/>
      <c r="AB286" s="586"/>
      <c r="AC286" s="586"/>
    </row>
    <row r="287" spans="1:68" ht="16.5" customHeight="1" x14ac:dyDescent="0.25">
      <c r="A287" s="643" t="s">
        <v>454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8"/>
      <c r="AB287" s="578"/>
      <c r="AC287" s="578"/>
    </row>
    <row r="288" spans="1:68" ht="14.25" customHeight="1" x14ac:dyDescent="0.25">
      <c r="A288" s="596" t="s">
        <v>103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9"/>
      <c r="AB288" s="579"/>
      <c r="AC288" s="579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4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8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9"/>
      <c r="P290" s="598" t="s">
        <v>72</v>
      </c>
      <c r="Q290" s="599"/>
      <c r="R290" s="599"/>
      <c r="S290" s="599"/>
      <c r="T290" s="599"/>
      <c r="U290" s="599"/>
      <c r="V290" s="600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9"/>
      <c r="P291" s="598" t="s">
        <v>72</v>
      </c>
      <c r="Q291" s="599"/>
      <c r="R291" s="599"/>
      <c r="S291" s="599"/>
      <c r="T291" s="599"/>
      <c r="U291" s="599"/>
      <c r="V291" s="600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459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8"/>
      <c r="AB292" s="578"/>
      <c r="AC292" s="578"/>
    </row>
    <row r="293" spans="1:68" ht="14.25" customHeight="1" x14ac:dyDescent="0.25">
      <c r="A293" s="596" t="s">
        <v>103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9"/>
      <c r="AB293" s="579"/>
      <c r="AC293" s="579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70</v>
      </c>
      <c r="X296" s="583">
        <v>150</v>
      </c>
      <c r="Y296" s="584">
        <f t="shared" si="48"/>
        <v>151.20000000000002</v>
      </c>
      <c r="Z296" s="36">
        <f>IFERROR(IF(Y296=0,"",ROUNDUP(Y296/H296,0)*0.01898),"")</f>
        <v>0.26572000000000001</v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156.04166666666666</v>
      </c>
      <c r="BN296" s="64">
        <f t="shared" si="50"/>
        <v>157.29000000000002</v>
      </c>
      <c r="BO296" s="64">
        <f t="shared" si="51"/>
        <v>0.21701388888888887</v>
      </c>
      <c r="BP296" s="64">
        <f t="shared" si="52"/>
        <v>0.21875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8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9"/>
      <c r="P300" s="598" t="s">
        <v>72</v>
      </c>
      <c r="Q300" s="599"/>
      <c r="R300" s="599"/>
      <c r="S300" s="599"/>
      <c r="T300" s="599"/>
      <c r="U300" s="599"/>
      <c r="V300" s="600"/>
      <c r="W300" s="37" t="s">
        <v>73</v>
      </c>
      <c r="X300" s="585">
        <f>IFERROR(X294/H294,"0")+IFERROR(X295/H295,"0")+IFERROR(X296/H296,"0")+IFERROR(X297/H297,"0")+IFERROR(X298/H298,"0")+IFERROR(X299/H299,"0")</f>
        <v>13.888888888888888</v>
      </c>
      <c r="Y300" s="585">
        <f>IFERROR(Y294/H294,"0")+IFERROR(Y295/H295,"0")+IFERROR(Y296/H296,"0")+IFERROR(Y297/H297,"0")+IFERROR(Y298/H298,"0")+IFERROR(Y299/H299,"0")</f>
        <v>14</v>
      </c>
      <c r="Z300" s="585">
        <f>IFERROR(IF(Z294="",0,Z294),"0")+IFERROR(IF(Z295="",0,Z295),"0")+IFERROR(IF(Z296="",0,Z296),"0")+IFERROR(IF(Z297="",0,Z297),"0")+IFERROR(IF(Z298="",0,Z298),"0")+IFERROR(IF(Z299="",0,Z299),"0")</f>
        <v>0.26572000000000001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9"/>
      <c r="P301" s="598" t="s">
        <v>72</v>
      </c>
      <c r="Q301" s="599"/>
      <c r="R301" s="599"/>
      <c r="S301" s="599"/>
      <c r="T301" s="599"/>
      <c r="U301" s="599"/>
      <c r="V301" s="600"/>
      <c r="W301" s="37" t="s">
        <v>70</v>
      </c>
      <c r="X301" s="585">
        <f>IFERROR(SUM(X294:X299),"0")</f>
        <v>150</v>
      </c>
      <c r="Y301" s="585">
        <f>IFERROR(SUM(Y294:Y299),"0")</f>
        <v>151.20000000000002</v>
      </c>
      <c r="Z301" s="37"/>
      <c r="AA301" s="586"/>
      <c r="AB301" s="586"/>
      <c r="AC301" s="586"/>
    </row>
    <row r="302" spans="1:68" ht="14.25" customHeight="1" x14ac:dyDescent="0.25">
      <c r="A302" s="596" t="s">
        <v>64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9"/>
      <c r="AB302" s="579"/>
      <c r="AC302" s="579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8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9"/>
      <c r="P310" s="598" t="s">
        <v>72</v>
      </c>
      <c r="Q310" s="599"/>
      <c r="R310" s="599"/>
      <c r="S310" s="599"/>
      <c r="T310" s="599"/>
      <c r="U310" s="599"/>
      <c r="V310" s="600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9"/>
      <c r="P311" s="598" t="s">
        <v>72</v>
      </c>
      <c r="Q311" s="599"/>
      <c r="R311" s="599"/>
      <c r="S311" s="599"/>
      <c r="T311" s="599"/>
      <c r="U311" s="599"/>
      <c r="V311" s="600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74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9"/>
      <c r="AB312" s="579"/>
      <c r="AC312" s="579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70</v>
      </c>
      <c r="X313" s="583">
        <v>700</v>
      </c>
      <c r="Y313" s="584">
        <f>IFERROR(IF(X313="",0,CEILING((X313/$H313),1)*$H313),"")</f>
        <v>702</v>
      </c>
      <c r="Z313" s="36">
        <f>IFERROR(IF(Y313=0,"",ROUNDUP(Y313/H313,0)*0.01898),"")</f>
        <v>1.7081999999999999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746.03846153846155</v>
      </c>
      <c r="BN313" s="64">
        <f>IFERROR(Y313*I313/H313,"0")</f>
        <v>748.17000000000007</v>
      </c>
      <c r="BO313" s="64">
        <f>IFERROR(1/J313*(X313/H313),"0")</f>
        <v>1.4022435897435899</v>
      </c>
      <c r="BP313" s="64">
        <f>IFERROR(1/J313*(Y313/H313),"0")</f>
        <v>1.40625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8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9"/>
      <c r="P318" s="598" t="s">
        <v>72</v>
      </c>
      <c r="Q318" s="599"/>
      <c r="R318" s="599"/>
      <c r="S318" s="599"/>
      <c r="T318" s="599"/>
      <c r="U318" s="599"/>
      <c r="V318" s="600"/>
      <c r="W318" s="37" t="s">
        <v>73</v>
      </c>
      <c r="X318" s="585">
        <f>IFERROR(X313/H313,"0")+IFERROR(X314/H314,"0")+IFERROR(X315/H315,"0")+IFERROR(X316/H316,"0")+IFERROR(X317/H317,"0")</f>
        <v>89.743589743589752</v>
      </c>
      <c r="Y318" s="585">
        <f>IFERROR(Y313/H313,"0")+IFERROR(Y314/H314,"0")+IFERROR(Y315/H315,"0")+IFERROR(Y316/H316,"0")+IFERROR(Y317/H317,"0")</f>
        <v>90</v>
      </c>
      <c r="Z318" s="585">
        <f>IFERROR(IF(Z313="",0,Z313),"0")+IFERROR(IF(Z314="",0,Z314),"0")+IFERROR(IF(Z315="",0,Z315),"0")+IFERROR(IF(Z316="",0,Z316),"0")+IFERROR(IF(Z317="",0,Z317),"0")</f>
        <v>1.7081999999999999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9"/>
      <c r="P319" s="598" t="s">
        <v>72</v>
      </c>
      <c r="Q319" s="599"/>
      <c r="R319" s="599"/>
      <c r="S319" s="599"/>
      <c r="T319" s="599"/>
      <c r="U319" s="599"/>
      <c r="V319" s="600"/>
      <c r="W319" s="37" t="s">
        <v>70</v>
      </c>
      <c r="X319" s="585">
        <f>IFERROR(SUM(X313:X317),"0")</f>
        <v>700</v>
      </c>
      <c r="Y319" s="585">
        <f>IFERROR(SUM(Y313:Y317),"0")</f>
        <v>702</v>
      </c>
      <c r="Z319" s="37"/>
      <c r="AA319" s="586"/>
      <c r="AB319" s="586"/>
      <c r="AC319" s="586"/>
    </row>
    <row r="320" spans="1:68" ht="14.25" customHeight="1" x14ac:dyDescent="0.25">
      <c r="A320" s="596" t="s">
        <v>174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70</v>
      </c>
      <c r="X322" s="583">
        <v>280</v>
      </c>
      <c r="Y322" s="584">
        <f>IFERROR(IF(X322="",0,CEILING((X322/$H322),1)*$H322),"")</f>
        <v>280.8</v>
      </c>
      <c r="Z322" s="36">
        <f>IFERROR(IF(Y322=0,"",ROUNDUP(Y322/H322,0)*0.01898),"")</f>
        <v>0.68328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298.63076923076926</v>
      </c>
      <c r="BN322" s="64">
        <f>IFERROR(Y322*I322/H322,"0")</f>
        <v>299.48400000000004</v>
      </c>
      <c r="BO322" s="64">
        <f>IFERROR(1/J322*(X322/H322),"0")</f>
        <v>0.5608974358974359</v>
      </c>
      <c r="BP322" s="64">
        <f>IFERROR(1/J322*(Y322/H322),"0")</f>
        <v>0.5625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8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9"/>
      <c r="P324" s="598" t="s">
        <v>72</v>
      </c>
      <c r="Q324" s="599"/>
      <c r="R324" s="599"/>
      <c r="S324" s="599"/>
      <c r="T324" s="599"/>
      <c r="U324" s="599"/>
      <c r="V324" s="600"/>
      <c r="W324" s="37" t="s">
        <v>73</v>
      </c>
      <c r="X324" s="585">
        <f>IFERROR(X321/H321,"0")+IFERROR(X322/H322,"0")+IFERROR(X323/H323,"0")</f>
        <v>35.897435897435898</v>
      </c>
      <c r="Y324" s="585">
        <f>IFERROR(Y321/H321,"0")+IFERROR(Y322/H322,"0")+IFERROR(Y323/H323,"0")</f>
        <v>36</v>
      </c>
      <c r="Z324" s="585">
        <f>IFERROR(IF(Z321="",0,Z321),"0")+IFERROR(IF(Z322="",0,Z322),"0")+IFERROR(IF(Z323="",0,Z323),"0")</f>
        <v>0.68328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9"/>
      <c r="P325" s="598" t="s">
        <v>72</v>
      </c>
      <c r="Q325" s="599"/>
      <c r="R325" s="599"/>
      <c r="S325" s="599"/>
      <c r="T325" s="599"/>
      <c r="U325" s="599"/>
      <c r="V325" s="600"/>
      <c r="W325" s="37" t="s">
        <v>70</v>
      </c>
      <c r="X325" s="585">
        <f>IFERROR(SUM(X321:X323),"0")</f>
        <v>280</v>
      </c>
      <c r="Y325" s="585">
        <f>IFERROR(SUM(Y321:Y323),"0")</f>
        <v>280.8</v>
      </c>
      <c r="Z325" s="37"/>
      <c r="AA325" s="586"/>
      <c r="AB325" s="586"/>
      <c r="AC325" s="586"/>
    </row>
    <row r="326" spans="1:68" ht="14.25" customHeight="1" x14ac:dyDescent="0.25">
      <c r="A326" s="596" t="s">
        <v>95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9"/>
      <c r="AB326" s="579"/>
      <c r="AC326" s="579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4" t="s">
        <v>522</v>
      </c>
      <c r="Q327" s="588"/>
      <c r="R327" s="588"/>
      <c r="S327" s="588"/>
      <c r="T327" s="589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6" t="s">
        <v>526</v>
      </c>
      <c r="Q328" s="588"/>
      <c r="R328" s="588"/>
      <c r="S328" s="588"/>
      <c r="T328" s="589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7" t="s">
        <v>530</v>
      </c>
      <c r="Q329" s="588"/>
      <c r="R329" s="588"/>
      <c r="S329" s="588"/>
      <c r="T329" s="589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8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9"/>
      <c r="P332" s="598" t="s">
        <v>72</v>
      </c>
      <c r="Q332" s="599"/>
      <c r="R332" s="599"/>
      <c r="S332" s="599"/>
      <c r="T332" s="599"/>
      <c r="U332" s="599"/>
      <c r="V332" s="600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9"/>
      <c r="P333" s="598" t="s">
        <v>72</v>
      </c>
      <c r="Q333" s="599"/>
      <c r="R333" s="599"/>
      <c r="S333" s="599"/>
      <c r="T333" s="599"/>
      <c r="U333" s="599"/>
      <c r="V333" s="600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536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8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9"/>
      <c r="P338" s="598" t="s">
        <v>72</v>
      </c>
      <c r="Q338" s="599"/>
      <c r="R338" s="599"/>
      <c r="S338" s="599"/>
      <c r="T338" s="599"/>
      <c r="U338" s="599"/>
      <c r="V338" s="600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9"/>
      <c r="P339" s="598" t="s">
        <v>72</v>
      </c>
      <c r="Q339" s="599"/>
      <c r="R339" s="599"/>
      <c r="S339" s="599"/>
      <c r="T339" s="599"/>
      <c r="U339" s="599"/>
      <c r="V339" s="600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545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8"/>
      <c r="AB340" s="578"/>
      <c r="AC340" s="578"/>
    </row>
    <row r="341" spans="1:68" ht="14.25" customHeight="1" x14ac:dyDescent="0.25">
      <c r="A341" s="596" t="s">
        <v>74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9"/>
      <c r="AB341" s="579"/>
      <c r="AC341" s="579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70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70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8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9"/>
      <c r="P345" s="598" t="s">
        <v>72</v>
      </c>
      <c r="Q345" s="599"/>
      <c r="R345" s="599"/>
      <c r="S345" s="599"/>
      <c r="T345" s="599"/>
      <c r="U345" s="599"/>
      <c r="V345" s="600"/>
      <c r="W345" s="37" t="s">
        <v>73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9"/>
      <c r="P346" s="598" t="s">
        <v>72</v>
      </c>
      <c r="Q346" s="599"/>
      <c r="R346" s="599"/>
      <c r="S346" s="599"/>
      <c r="T346" s="599"/>
      <c r="U346" s="599"/>
      <c r="V346" s="600"/>
      <c r="W346" s="37" t="s">
        <v>70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555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556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8"/>
      <c r="AB348" s="578"/>
      <c r="AC348" s="578"/>
    </row>
    <row r="349" spans="1:68" ht="14.25" customHeight="1" x14ac:dyDescent="0.25">
      <c r="A349" s="596" t="s">
        <v>103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7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90">
        <v>4680115884830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125</v>
      </c>
      <c r="M352" s="33" t="s">
        <v>68</v>
      </c>
      <c r="N352" s="33"/>
      <c r="O352" s="32">
        <v>60</v>
      </c>
      <c r="P352" s="7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8"/>
      <c r="R352" s="588"/>
      <c r="S352" s="588"/>
      <c r="T352" s="589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 t="s">
        <v>127</v>
      </c>
      <c r="AK352" s="68">
        <v>720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90">
        <v>4607091383997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7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88"/>
      <c r="R353" s="588"/>
      <c r="S353" s="588"/>
      <c r="T353" s="589"/>
      <c r="U353" s="34"/>
      <c r="V353" s="34"/>
      <c r="W353" s="35" t="s">
        <v>70</v>
      </c>
      <c r="X353" s="583">
        <v>90</v>
      </c>
      <c r="Y353" s="584">
        <f t="shared" si="58"/>
        <v>90</v>
      </c>
      <c r="Z353" s="36">
        <f>IFERROR(IF(Y353=0,"",ROUNDUP(Y353/H353,0)*0.02175),"")</f>
        <v>0.1305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92.88000000000001</v>
      </c>
      <c r="BN353" s="64">
        <f t="shared" si="60"/>
        <v>92.88000000000001</v>
      </c>
      <c r="BO353" s="64">
        <f t="shared" si="61"/>
        <v>0.125</v>
      </c>
      <c r="BP353" s="64">
        <f t="shared" si="62"/>
        <v>0.125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8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9"/>
      <c r="P357" s="598" t="s">
        <v>72</v>
      </c>
      <c r="Q357" s="599"/>
      <c r="R357" s="599"/>
      <c r="S357" s="599"/>
      <c r="T357" s="599"/>
      <c r="U357" s="599"/>
      <c r="V357" s="600"/>
      <c r="W357" s="37" t="s">
        <v>73</v>
      </c>
      <c r="X357" s="585">
        <f>IFERROR(X350/H350,"0")+IFERROR(X351/H351,"0")+IFERROR(X352/H352,"0")+IFERROR(X353/H353,"0")+IFERROR(X354/H354,"0")+IFERROR(X355/H355,"0")+IFERROR(X356/H356,"0")</f>
        <v>6</v>
      </c>
      <c r="Y357" s="585">
        <f>IFERROR(Y350/H350,"0")+IFERROR(Y351/H351,"0")+IFERROR(Y352/H352,"0")+IFERROR(Y353/H353,"0")+IFERROR(Y354/H354,"0")+IFERROR(Y355/H355,"0")+IFERROR(Y356/H356,"0")</f>
        <v>6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0.1305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9"/>
      <c r="P358" s="598" t="s">
        <v>72</v>
      </c>
      <c r="Q358" s="599"/>
      <c r="R358" s="599"/>
      <c r="S358" s="599"/>
      <c r="T358" s="599"/>
      <c r="U358" s="599"/>
      <c r="V358" s="600"/>
      <c r="W358" s="37" t="s">
        <v>70</v>
      </c>
      <c r="X358" s="585">
        <f>IFERROR(SUM(X350:X356),"0")</f>
        <v>90</v>
      </c>
      <c r="Y358" s="585">
        <f>IFERROR(SUM(Y350:Y356),"0")</f>
        <v>90</v>
      </c>
      <c r="Z358" s="37"/>
      <c r="AA358" s="586"/>
      <c r="AB358" s="586"/>
      <c r="AC358" s="586"/>
    </row>
    <row r="359" spans="1:68" ht="14.25" customHeight="1" x14ac:dyDescent="0.25">
      <c r="A359" s="596" t="s">
        <v>139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70</v>
      </c>
      <c r="X360" s="583">
        <v>60</v>
      </c>
      <c r="Y360" s="584">
        <f>IFERROR(IF(X360="",0,CEILING((X360/$H360),1)*$H360),"")</f>
        <v>60</v>
      </c>
      <c r="Z360" s="36">
        <f>IFERROR(IF(Y360=0,"",ROUNDUP(Y360/H360,0)*0.02175),"")</f>
        <v>8.6999999999999994E-2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61.92</v>
      </c>
      <c r="BN360" s="64">
        <f>IFERROR(Y360*I360/H360,"0")</f>
        <v>61.92</v>
      </c>
      <c r="BO360" s="64">
        <f>IFERROR(1/J360*(X360/H360),"0")</f>
        <v>8.3333333333333329E-2</v>
      </c>
      <c r="BP360" s="64">
        <f>IFERROR(1/J360*(Y360/H360),"0")</f>
        <v>8.3333333333333329E-2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8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9"/>
      <c r="P362" s="598" t="s">
        <v>72</v>
      </c>
      <c r="Q362" s="599"/>
      <c r="R362" s="599"/>
      <c r="S362" s="599"/>
      <c r="T362" s="599"/>
      <c r="U362" s="599"/>
      <c r="V362" s="600"/>
      <c r="W362" s="37" t="s">
        <v>73</v>
      </c>
      <c r="X362" s="585">
        <f>IFERROR(X360/H360,"0")+IFERROR(X361/H361,"0")</f>
        <v>4</v>
      </c>
      <c r="Y362" s="585">
        <f>IFERROR(Y360/H360,"0")+IFERROR(Y361/H361,"0")</f>
        <v>4</v>
      </c>
      <c r="Z362" s="585">
        <f>IFERROR(IF(Z360="",0,Z360),"0")+IFERROR(IF(Z361="",0,Z361),"0")</f>
        <v>8.6999999999999994E-2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9"/>
      <c r="P363" s="598" t="s">
        <v>72</v>
      </c>
      <c r="Q363" s="599"/>
      <c r="R363" s="599"/>
      <c r="S363" s="599"/>
      <c r="T363" s="599"/>
      <c r="U363" s="599"/>
      <c r="V363" s="600"/>
      <c r="W363" s="37" t="s">
        <v>70</v>
      </c>
      <c r="X363" s="585">
        <f>IFERROR(SUM(X360:X361),"0")</f>
        <v>60</v>
      </c>
      <c r="Y363" s="585">
        <f>IFERROR(SUM(Y360:Y361),"0")</f>
        <v>60</v>
      </c>
      <c r="Z363" s="37"/>
      <c r="AA363" s="586"/>
      <c r="AB363" s="586"/>
      <c r="AC363" s="586"/>
    </row>
    <row r="364" spans="1:68" ht="14.25" customHeight="1" x14ac:dyDescent="0.25">
      <c r="A364" s="596" t="s">
        <v>74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9"/>
      <c r="AB364" s="579"/>
      <c r="AC364" s="579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8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9"/>
      <c r="P367" s="598" t="s">
        <v>72</v>
      </c>
      <c r="Q367" s="599"/>
      <c r="R367" s="599"/>
      <c r="S367" s="599"/>
      <c r="T367" s="599"/>
      <c r="U367" s="599"/>
      <c r="V367" s="600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9"/>
      <c r="P368" s="598" t="s">
        <v>72</v>
      </c>
      <c r="Q368" s="599"/>
      <c r="R368" s="599"/>
      <c r="S368" s="599"/>
      <c r="T368" s="599"/>
      <c r="U368" s="599"/>
      <c r="V368" s="600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174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8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9"/>
      <c r="P371" s="598" t="s">
        <v>72</v>
      </c>
      <c r="Q371" s="599"/>
      <c r="R371" s="599"/>
      <c r="S371" s="599"/>
      <c r="T371" s="599"/>
      <c r="U371" s="599"/>
      <c r="V371" s="600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9"/>
      <c r="P372" s="598" t="s">
        <v>72</v>
      </c>
      <c r="Q372" s="599"/>
      <c r="R372" s="599"/>
      <c r="S372" s="599"/>
      <c r="T372" s="599"/>
      <c r="U372" s="599"/>
      <c r="V372" s="600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590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8"/>
      <c r="AB373" s="578"/>
      <c r="AC373" s="578"/>
    </row>
    <row r="374" spans="1:68" ht="14.25" customHeight="1" x14ac:dyDescent="0.25">
      <c r="A374" s="596" t="s">
        <v>103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9"/>
      <c r="AB374" s="579"/>
      <c r="AC374" s="579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8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9"/>
      <c r="P379" s="598" t="s">
        <v>72</v>
      </c>
      <c r="Q379" s="599"/>
      <c r="R379" s="599"/>
      <c r="S379" s="599"/>
      <c r="T379" s="599"/>
      <c r="U379" s="599"/>
      <c r="V379" s="600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9"/>
      <c r="P380" s="598" t="s">
        <v>72</v>
      </c>
      <c r="Q380" s="599"/>
      <c r="R380" s="599"/>
      <c r="S380" s="599"/>
      <c r="T380" s="599"/>
      <c r="U380" s="599"/>
      <c r="V380" s="600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64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9"/>
      <c r="AB381" s="579"/>
      <c r="AC381" s="579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8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9"/>
      <c r="P383" s="598" t="s">
        <v>72</v>
      </c>
      <c r="Q383" s="599"/>
      <c r="R383" s="599"/>
      <c r="S383" s="599"/>
      <c r="T383" s="599"/>
      <c r="U383" s="599"/>
      <c r="V383" s="600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9"/>
      <c r="P384" s="598" t="s">
        <v>72</v>
      </c>
      <c r="Q384" s="599"/>
      <c r="R384" s="599"/>
      <c r="S384" s="599"/>
      <c r="T384" s="599"/>
      <c r="U384" s="599"/>
      <c r="V384" s="600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74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7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8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9"/>
      <c r="P388" s="598" t="s">
        <v>72</v>
      </c>
      <c r="Q388" s="599"/>
      <c r="R388" s="599"/>
      <c r="S388" s="599"/>
      <c r="T388" s="599"/>
      <c r="U388" s="599"/>
      <c r="V388" s="600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9"/>
      <c r="P389" s="598" t="s">
        <v>72</v>
      </c>
      <c r="Q389" s="599"/>
      <c r="R389" s="599"/>
      <c r="S389" s="599"/>
      <c r="T389" s="599"/>
      <c r="U389" s="599"/>
      <c r="V389" s="600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174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9"/>
      <c r="AB390" s="579"/>
      <c r="AC390" s="579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8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9"/>
      <c r="P392" s="598" t="s">
        <v>72</v>
      </c>
      <c r="Q392" s="599"/>
      <c r="R392" s="599"/>
      <c r="S392" s="599"/>
      <c r="T392" s="599"/>
      <c r="U392" s="599"/>
      <c r="V392" s="600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9"/>
      <c r="P393" s="598" t="s">
        <v>72</v>
      </c>
      <c r="Q393" s="599"/>
      <c r="R393" s="599"/>
      <c r="S393" s="599"/>
      <c r="T393" s="599"/>
      <c r="U393" s="599"/>
      <c r="V393" s="600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612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613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8"/>
      <c r="AB395" s="578"/>
      <c r="AC395" s="578"/>
    </row>
    <row r="396" spans="1:68" ht="14.25" customHeight="1" x14ac:dyDescent="0.25">
      <c r="A396" s="596" t="s">
        <v>64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9"/>
      <c r="AB396" s="579"/>
      <c r="AC396" s="579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8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9"/>
      <c r="P407" s="598" t="s">
        <v>72</v>
      </c>
      <c r="Q407" s="599"/>
      <c r="R407" s="599"/>
      <c r="S407" s="599"/>
      <c r="T407" s="599"/>
      <c r="U407" s="599"/>
      <c r="V407" s="600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9"/>
      <c r="P408" s="598" t="s">
        <v>72</v>
      </c>
      <c r="Q408" s="599"/>
      <c r="R408" s="599"/>
      <c r="S408" s="599"/>
      <c r="T408" s="599"/>
      <c r="U408" s="599"/>
      <c r="V408" s="600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74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9"/>
      <c r="AB409" s="579"/>
      <c r="AC409" s="579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1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8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9"/>
      <c r="P412" s="598" t="s">
        <v>72</v>
      </c>
      <c r="Q412" s="599"/>
      <c r="R412" s="599"/>
      <c r="S412" s="599"/>
      <c r="T412" s="599"/>
      <c r="U412" s="599"/>
      <c r="V412" s="600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9"/>
      <c r="P413" s="598" t="s">
        <v>72</v>
      </c>
      <c r="Q413" s="599"/>
      <c r="R413" s="599"/>
      <c r="S413" s="599"/>
      <c r="T413" s="599"/>
      <c r="U413" s="599"/>
      <c r="V413" s="600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645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8"/>
      <c r="AB414" s="578"/>
      <c r="AC414" s="578"/>
    </row>
    <row r="415" spans="1:68" ht="14.25" customHeight="1" x14ac:dyDescent="0.25">
      <c r="A415" s="596" t="s">
        <v>139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9"/>
      <c r="AB415" s="579"/>
      <c r="AC415" s="579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8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9"/>
      <c r="P418" s="598" t="s">
        <v>72</v>
      </c>
      <c r="Q418" s="599"/>
      <c r="R418" s="599"/>
      <c r="S418" s="599"/>
      <c r="T418" s="599"/>
      <c r="U418" s="599"/>
      <c r="V418" s="600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9"/>
      <c r="P419" s="598" t="s">
        <v>72</v>
      </c>
      <c r="Q419" s="599"/>
      <c r="R419" s="599"/>
      <c r="S419" s="599"/>
      <c r="T419" s="599"/>
      <c r="U419" s="599"/>
      <c r="V419" s="600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64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8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9"/>
      <c r="P425" s="598" t="s">
        <v>72</v>
      </c>
      <c r="Q425" s="599"/>
      <c r="R425" s="599"/>
      <c r="S425" s="599"/>
      <c r="T425" s="599"/>
      <c r="U425" s="599"/>
      <c r="V425" s="600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9"/>
      <c r="P426" s="598" t="s">
        <v>72</v>
      </c>
      <c r="Q426" s="599"/>
      <c r="R426" s="599"/>
      <c r="S426" s="599"/>
      <c r="T426" s="599"/>
      <c r="U426" s="599"/>
      <c r="V426" s="600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663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8"/>
      <c r="AB427" s="578"/>
      <c r="AC427" s="578"/>
    </row>
    <row r="428" spans="1:68" ht="14.25" customHeight="1" x14ac:dyDescent="0.25">
      <c r="A428" s="596" t="s">
        <v>64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8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9"/>
      <c r="P430" s="598" t="s">
        <v>72</v>
      </c>
      <c r="Q430" s="599"/>
      <c r="R430" s="599"/>
      <c r="S430" s="599"/>
      <c r="T430" s="599"/>
      <c r="U430" s="599"/>
      <c r="V430" s="600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9"/>
      <c r="P431" s="598" t="s">
        <v>72</v>
      </c>
      <c r="Q431" s="599"/>
      <c r="R431" s="599"/>
      <c r="S431" s="599"/>
      <c r="T431" s="599"/>
      <c r="U431" s="599"/>
      <c r="V431" s="600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667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8"/>
      <c r="AB432" s="578"/>
      <c r="AC432" s="578"/>
    </row>
    <row r="433" spans="1:68" ht="14.25" customHeight="1" x14ac:dyDescent="0.25">
      <c r="A433" s="596" t="s">
        <v>64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9"/>
      <c r="AB433" s="579"/>
      <c r="AC433" s="579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8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9"/>
      <c r="P435" s="598" t="s">
        <v>72</v>
      </c>
      <c r="Q435" s="599"/>
      <c r="R435" s="599"/>
      <c r="S435" s="599"/>
      <c r="T435" s="599"/>
      <c r="U435" s="599"/>
      <c r="V435" s="600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9"/>
      <c r="P436" s="598" t="s">
        <v>72</v>
      </c>
      <c r="Q436" s="599"/>
      <c r="R436" s="599"/>
      <c r="S436" s="599"/>
      <c r="T436" s="599"/>
      <c r="U436" s="599"/>
      <c r="V436" s="600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671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671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8"/>
      <c r="AB438" s="578"/>
      <c r="AC438" s="578"/>
    </row>
    <row r="439" spans="1:68" ht="14.25" customHeight="1" x14ac:dyDescent="0.25">
      <c r="A439" s="596" t="s">
        <v>103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8" t="s">
        <v>683</v>
      </c>
      <c r="Q443" s="588"/>
      <c r="R443" s="588"/>
      <c r="S443" s="588"/>
      <c r="T443" s="589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685</v>
      </c>
      <c r="B444" s="54" t="s">
        <v>686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customHeight="1" x14ac:dyDescent="0.25">
      <c r="A446" s="54" t="s">
        <v>691</v>
      </c>
      <c r="B446" s="54" t="s">
        <v>692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694</v>
      </c>
      <c r="B447" s="54" t="s">
        <v>695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1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696</v>
      </c>
      <c r="B449" s="54" t="s">
        <v>698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699</v>
      </c>
      <c r="B450" s="54" t="s">
        <v>700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3" t="s">
        <v>701</v>
      </c>
      <c r="Q450" s="588"/>
      <c r="R450" s="588"/>
      <c r="S450" s="588"/>
      <c r="T450" s="589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702</v>
      </c>
      <c r="B451" s="54" t="s">
        <v>703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704</v>
      </c>
      <c r="B452" s="54" t="s">
        <v>705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706</v>
      </c>
      <c r="B454" s="54" t="s">
        <v>708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8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9"/>
      <c r="P455" s="598" t="s">
        <v>72</v>
      </c>
      <c r="Q455" s="599"/>
      <c r="R455" s="599"/>
      <c r="S455" s="599"/>
      <c r="T455" s="599"/>
      <c r="U455" s="599"/>
      <c r="V455" s="600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9"/>
      <c r="P456" s="598" t="s">
        <v>72</v>
      </c>
      <c r="Q456" s="599"/>
      <c r="R456" s="599"/>
      <c r="S456" s="599"/>
      <c r="T456" s="599"/>
      <c r="U456" s="599"/>
      <c r="V456" s="600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customHeight="1" x14ac:dyDescent="0.25">
      <c r="A457" s="596" t="s">
        <v>139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customHeight="1" x14ac:dyDescent="0.25">
      <c r="A459" s="54" t="s">
        <v>712</v>
      </c>
      <c r="B459" s="54" t="s">
        <v>713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714</v>
      </c>
      <c r="B460" s="54" t="s">
        <v>715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8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9"/>
      <c r="P461" s="598" t="s">
        <v>72</v>
      </c>
      <c r="Q461" s="599"/>
      <c r="R461" s="599"/>
      <c r="S461" s="599"/>
      <c r="T461" s="599"/>
      <c r="U461" s="599"/>
      <c r="V461" s="600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9"/>
      <c r="P462" s="598" t="s">
        <v>72</v>
      </c>
      <c r="Q462" s="599"/>
      <c r="R462" s="599"/>
      <c r="S462" s="599"/>
      <c r="T462" s="599"/>
      <c r="U462" s="599"/>
      <c r="V462" s="600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customHeight="1" x14ac:dyDescent="0.25">
      <c r="A463" s="596" t="s">
        <v>64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6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70</v>
      </c>
      <c r="X466" s="583">
        <v>30</v>
      </c>
      <c r="Y466" s="584">
        <f t="shared" si="75"/>
        <v>31.68</v>
      </c>
      <c r="Z466" s="36">
        <f>IFERROR(IF(Y466=0,"",ROUNDUP(Y466/H466,0)*0.01196),"")</f>
        <v>7.1760000000000004E-2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32.04545454545454</v>
      </c>
      <c r="BN466" s="64">
        <f t="shared" si="77"/>
        <v>33.839999999999996</v>
      </c>
      <c r="BO466" s="64">
        <f t="shared" si="78"/>
        <v>5.4632867132867136E-2</v>
      </c>
      <c r="BP466" s="64">
        <f t="shared" si="79"/>
        <v>5.7692307692307696E-2</v>
      </c>
    </row>
    <row r="467" spans="1:68" ht="27" customHeight="1" x14ac:dyDescent="0.25">
      <c r="A467" s="54" t="s">
        <v>725</v>
      </c>
      <c r="B467" s="54" t="s">
        <v>726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8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9"/>
      <c r="P471" s="598" t="s">
        <v>72</v>
      </c>
      <c r="Q471" s="599"/>
      <c r="R471" s="599"/>
      <c r="S471" s="599"/>
      <c r="T471" s="599"/>
      <c r="U471" s="599"/>
      <c r="V471" s="600"/>
      <c r="W471" s="37" t="s">
        <v>73</v>
      </c>
      <c r="X471" s="585">
        <f>IFERROR(X464/H464,"0")+IFERROR(X465/H465,"0")+IFERROR(X466/H466,"0")+IFERROR(X467/H467,"0")+IFERROR(X468/H468,"0")+IFERROR(X469/H469,"0")+IFERROR(X470/H470,"0")</f>
        <v>5.6818181818181817</v>
      </c>
      <c r="Y471" s="585">
        <f>IFERROR(Y464/H464,"0")+IFERROR(Y465/H465,"0")+IFERROR(Y466/H466,"0")+IFERROR(Y467/H467,"0")+IFERROR(Y468/H468,"0")+IFERROR(Y469/H469,"0")+IFERROR(Y470/H470,"0")</f>
        <v>6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7.1760000000000004E-2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9"/>
      <c r="P472" s="598" t="s">
        <v>72</v>
      </c>
      <c r="Q472" s="599"/>
      <c r="R472" s="599"/>
      <c r="S472" s="599"/>
      <c r="T472" s="599"/>
      <c r="U472" s="599"/>
      <c r="V472" s="600"/>
      <c r="W472" s="37" t="s">
        <v>70</v>
      </c>
      <c r="X472" s="585">
        <f>IFERROR(SUM(X464:X470),"0")</f>
        <v>30</v>
      </c>
      <c r="Y472" s="585">
        <f>IFERROR(SUM(Y464:Y470),"0")</f>
        <v>31.68</v>
      </c>
      <c r="Z472" s="37"/>
      <c r="AA472" s="586"/>
      <c r="AB472" s="586"/>
      <c r="AC472" s="586"/>
    </row>
    <row r="473" spans="1:68" ht="14.25" customHeight="1" x14ac:dyDescent="0.25">
      <c r="A473" s="596" t="s">
        <v>74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9"/>
      <c r="AB473" s="579"/>
      <c r="AC473" s="579"/>
    </row>
    <row r="474" spans="1:68" ht="16.5" customHeight="1" x14ac:dyDescent="0.25">
      <c r="A474" s="54" t="s">
        <v>732</v>
      </c>
      <c r="B474" s="54" t="s">
        <v>733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735</v>
      </c>
      <c r="B475" s="54" t="s">
        <v>736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738</v>
      </c>
      <c r="B476" s="54" t="s">
        <v>739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8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9"/>
      <c r="P477" s="598" t="s">
        <v>72</v>
      </c>
      <c r="Q477" s="599"/>
      <c r="R477" s="599"/>
      <c r="S477" s="599"/>
      <c r="T477" s="599"/>
      <c r="U477" s="599"/>
      <c r="V477" s="600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9"/>
      <c r="P478" s="598" t="s">
        <v>72</v>
      </c>
      <c r="Q478" s="599"/>
      <c r="R478" s="599"/>
      <c r="S478" s="599"/>
      <c r="T478" s="599"/>
      <c r="U478" s="599"/>
      <c r="V478" s="600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741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741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8"/>
      <c r="AB480" s="578"/>
      <c r="AC480" s="578"/>
    </row>
    <row r="481" spans="1:68" ht="14.25" customHeight="1" x14ac:dyDescent="0.25">
      <c r="A481" s="596" t="s">
        <v>103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9"/>
      <c r="AB481" s="579"/>
      <c r="AC481" s="579"/>
    </row>
    <row r="482" spans="1:68" ht="27" customHeight="1" x14ac:dyDescent="0.25">
      <c r="A482" s="54" t="s">
        <v>742</v>
      </c>
      <c r="B482" s="54" t="s">
        <v>743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5" t="s">
        <v>744</v>
      </c>
      <c r="Q482" s="588"/>
      <c r="R482" s="588"/>
      <c r="S482" s="588"/>
      <c r="T482" s="589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746</v>
      </c>
      <c r="B483" s="54" t="s">
        <v>747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67" t="s">
        <v>748</v>
      </c>
      <c r="Q483" s="588"/>
      <c r="R483" s="588"/>
      <c r="S483" s="588"/>
      <c r="T483" s="589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750</v>
      </c>
      <c r="B484" s="54" t="s">
        <v>751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07" t="s">
        <v>752</v>
      </c>
      <c r="Q484" s="588"/>
      <c r="R484" s="588"/>
      <c r="S484" s="588"/>
      <c r="T484" s="589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754</v>
      </c>
      <c r="B485" s="54" t="s">
        <v>755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8" t="s">
        <v>756</v>
      </c>
      <c r="Q485" s="588"/>
      <c r="R485" s="588"/>
      <c r="S485" s="588"/>
      <c r="T485" s="589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8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9"/>
      <c r="P486" s="598" t="s">
        <v>72</v>
      </c>
      <c r="Q486" s="599"/>
      <c r="R486" s="599"/>
      <c r="S486" s="599"/>
      <c r="T486" s="599"/>
      <c r="U486" s="599"/>
      <c r="V486" s="600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9"/>
      <c r="P487" s="598" t="s">
        <v>72</v>
      </c>
      <c r="Q487" s="599"/>
      <c r="R487" s="599"/>
      <c r="S487" s="599"/>
      <c r="T487" s="599"/>
      <c r="U487" s="599"/>
      <c r="V487" s="600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139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9"/>
      <c r="AB488" s="579"/>
      <c r="AC488" s="579"/>
    </row>
    <row r="489" spans="1:68" ht="27" customHeight="1" x14ac:dyDescent="0.25">
      <c r="A489" s="54" t="s">
        <v>757</v>
      </c>
      <c r="B489" s="54" t="s">
        <v>758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79" t="s">
        <v>759</v>
      </c>
      <c r="Q489" s="588"/>
      <c r="R489" s="588"/>
      <c r="S489" s="588"/>
      <c r="T489" s="589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757</v>
      </c>
      <c r="B490" s="54" t="s">
        <v>761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6" t="s">
        <v>762</v>
      </c>
      <c r="Q490" s="588"/>
      <c r="R490" s="588"/>
      <c r="S490" s="588"/>
      <c r="T490" s="589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764</v>
      </c>
      <c r="B491" s="54" t="s">
        <v>765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81" t="s">
        <v>766</v>
      </c>
      <c r="Q491" s="588"/>
      <c r="R491" s="588"/>
      <c r="S491" s="588"/>
      <c r="T491" s="589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767</v>
      </c>
      <c r="B492" s="54" t="s">
        <v>768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1" t="s">
        <v>769</v>
      </c>
      <c r="Q492" s="588"/>
      <c r="R492" s="588"/>
      <c r="S492" s="588"/>
      <c r="T492" s="589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8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9"/>
      <c r="P493" s="598" t="s">
        <v>72</v>
      </c>
      <c r="Q493" s="599"/>
      <c r="R493" s="599"/>
      <c r="S493" s="599"/>
      <c r="T493" s="599"/>
      <c r="U493" s="599"/>
      <c r="V493" s="600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9"/>
      <c r="P494" s="598" t="s">
        <v>72</v>
      </c>
      <c r="Q494" s="599"/>
      <c r="R494" s="599"/>
      <c r="S494" s="599"/>
      <c r="T494" s="599"/>
      <c r="U494" s="599"/>
      <c r="V494" s="600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64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9"/>
      <c r="AB495" s="579"/>
      <c r="AC495" s="579"/>
    </row>
    <row r="496" spans="1:68" ht="27" customHeight="1" x14ac:dyDescent="0.25">
      <c r="A496" s="54" t="s">
        <v>771</v>
      </c>
      <c r="B496" s="54" t="s">
        <v>772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67" t="s">
        <v>773</v>
      </c>
      <c r="Q496" s="588"/>
      <c r="R496" s="588"/>
      <c r="S496" s="588"/>
      <c r="T496" s="589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775</v>
      </c>
      <c r="B497" s="54" t="s">
        <v>776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04" t="s">
        <v>777</v>
      </c>
      <c r="Q497" s="588"/>
      <c r="R497" s="588"/>
      <c r="S497" s="588"/>
      <c r="T497" s="589"/>
      <c r="U497" s="34"/>
      <c r="V497" s="34"/>
      <c r="W497" s="35" t="s">
        <v>70</v>
      </c>
      <c r="X497" s="583">
        <v>15</v>
      </c>
      <c r="Y497" s="584">
        <f>IFERROR(IF(X497="",0,CEILING((X497/$H497),1)*$H497),"")</f>
        <v>16.8</v>
      </c>
      <c r="Z497" s="36">
        <f>IFERROR(IF(Y497=0,"",ROUNDUP(Y497/H497,0)*0.00902),"")</f>
        <v>3.6080000000000001E-2</v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15.964285714285714</v>
      </c>
      <c r="BN497" s="64">
        <f>IFERROR(Y497*I497/H497,"0")</f>
        <v>17.88</v>
      </c>
      <c r="BO497" s="64">
        <f>IFERROR(1/J497*(X497/H497),"0")</f>
        <v>2.7056277056277056E-2</v>
      </c>
      <c r="BP497" s="64">
        <f>IFERROR(1/J497*(Y497/H497),"0")</f>
        <v>3.0303030303030304E-2</v>
      </c>
    </row>
    <row r="498" spans="1:68" x14ac:dyDescent="0.2">
      <c r="A498" s="608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9"/>
      <c r="P498" s="598" t="s">
        <v>72</v>
      </c>
      <c r="Q498" s="599"/>
      <c r="R498" s="599"/>
      <c r="S498" s="599"/>
      <c r="T498" s="599"/>
      <c r="U498" s="599"/>
      <c r="V498" s="600"/>
      <c r="W498" s="37" t="s">
        <v>73</v>
      </c>
      <c r="X498" s="585">
        <f>IFERROR(X496/H496,"0")+IFERROR(X497/H497,"0")</f>
        <v>3.5714285714285712</v>
      </c>
      <c r="Y498" s="585">
        <f>IFERROR(Y496/H496,"0")+IFERROR(Y497/H497,"0")</f>
        <v>4</v>
      </c>
      <c r="Z498" s="585">
        <f>IFERROR(IF(Z496="",0,Z496),"0")+IFERROR(IF(Z497="",0,Z497),"0")</f>
        <v>3.6080000000000001E-2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9"/>
      <c r="P499" s="598" t="s">
        <v>72</v>
      </c>
      <c r="Q499" s="599"/>
      <c r="R499" s="599"/>
      <c r="S499" s="599"/>
      <c r="T499" s="599"/>
      <c r="U499" s="599"/>
      <c r="V499" s="600"/>
      <c r="W499" s="37" t="s">
        <v>70</v>
      </c>
      <c r="X499" s="585">
        <f>IFERROR(SUM(X496:X497),"0")</f>
        <v>15</v>
      </c>
      <c r="Y499" s="585">
        <f>IFERROR(SUM(Y496:Y497),"0")</f>
        <v>16.8</v>
      </c>
      <c r="Z499" s="37"/>
      <c r="AA499" s="586"/>
      <c r="AB499" s="586"/>
      <c r="AC499" s="586"/>
    </row>
    <row r="500" spans="1:68" ht="14.25" customHeight="1" x14ac:dyDescent="0.25">
      <c r="A500" s="596" t="s">
        <v>74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58" t="s">
        <v>781</v>
      </c>
      <c r="Q501" s="588"/>
      <c r="R501" s="588"/>
      <c r="S501" s="588"/>
      <c r="T501" s="589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783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60" t="s">
        <v>781</v>
      </c>
      <c r="Q502" s="588"/>
      <c r="R502" s="588"/>
      <c r="S502" s="588"/>
      <c r="T502" s="589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784</v>
      </c>
      <c r="B503" s="54" t="s">
        <v>785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9" t="s">
        <v>786</v>
      </c>
      <c r="Q503" s="588"/>
      <c r="R503" s="588"/>
      <c r="S503" s="588"/>
      <c r="T503" s="589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8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9"/>
      <c r="P504" s="598" t="s">
        <v>72</v>
      </c>
      <c r="Q504" s="599"/>
      <c r="R504" s="599"/>
      <c r="S504" s="599"/>
      <c r="T504" s="599"/>
      <c r="U504" s="599"/>
      <c r="V504" s="600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9"/>
      <c r="P505" s="598" t="s">
        <v>72</v>
      </c>
      <c r="Q505" s="599"/>
      <c r="R505" s="599"/>
      <c r="S505" s="599"/>
      <c r="T505" s="599"/>
      <c r="U505" s="599"/>
      <c r="V505" s="600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174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9"/>
      <c r="AB506" s="579"/>
      <c r="AC506" s="579"/>
    </row>
    <row r="507" spans="1:68" ht="27" customHeight="1" x14ac:dyDescent="0.25">
      <c r="A507" s="54" t="s">
        <v>788</v>
      </c>
      <c r="B507" s="54" t="s">
        <v>789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6" t="s">
        <v>790</v>
      </c>
      <c r="Q507" s="588"/>
      <c r="R507" s="588"/>
      <c r="S507" s="588"/>
      <c r="T507" s="589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8" t="s">
        <v>793</v>
      </c>
      <c r="Q508" s="588"/>
      <c r="R508" s="588"/>
      <c r="S508" s="588"/>
      <c r="T508" s="589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794</v>
      </c>
      <c r="B509" s="54" t="s">
        <v>795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893" t="s">
        <v>796</v>
      </c>
      <c r="Q509" s="588"/>
      <c r="R509" s="588"/>
      <c r="S509" s="588"/>
      <c r="T509" s="589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794</v>
      </c>
      <c r="B510" s="54" t="s">
        <v>798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5" t="s">
        <v>799</v>
      </c>
      <c r="Q510" s="588"/>
      <c r="R510" s="588"/>
      <c r="S510" s="588"/>
      <c r="T510" s="589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8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9"/>
      <c r="P511" s="598" t="s">
        <v>72</v>
      </c>
      <c r="Q511" s="599"/>
      <c r="R511" s="599"/>
      <c r="S511" s="599"/>
      <c r="T511" s="599"/>
      <c r="U511" s="599"/>
      <c r="V511" s="600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9"/>
      <c r="P512" s="598" t="s">
        <v>72</v>
      </c>
      <c r="Q512" s="599"/>
      <c r="R512" s="599"/>
      <c r="S512" s="599"/>
      <c r="T512" s="599"/>
      <c r="U512" s="599"/>
      <c r="V512" s="600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800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8"/>
      <c r="AB513" s="578"/>
      <c r="AC513" s="578"/>
    </row>
    <row r="514" spans="1:68" ht="14.25" customHeight="1" x14ac:dyDescent="0.25">
      <c r="A514" s="596" t="s">
        <v>139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9"/>
      <c r="AB514" s="579"/>
      <c r="AC514" s="579"/>
    </row>
    <row r="515" spans="1:68" ht="27" customHeight="1" x14ac:dyDescent="0.25">
      <c r="A515" s="54" t="s">
        <v>801</v>
      </c>
      <c r="B515" s="54" t="s">
        <v>802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9" t="s">
        <v>803</v>
      </c>
      <c r="Q515" s="588"/>
      <c r="R515" s="588"/>
      <c r="S515" s="588"/>
      <c r="T515" s="589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8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9"/>
      <c r="P516" s="598" t="s">
        <v>72</v>
      </c>
      <c r="Q516" s="599"/>
      <c r="R516" s="599"/>
      <c r="S516" s="599"/>
      <c r="T516" s="599"/>
      <c r="U516" s="599"/>
      <c r="V516" s="600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9"/>
      <c r="P517" s="598" t="s">
        <v>72</v>
      </c>
      <c r="Q517" s="599"/>
      <c r="R517" s="599"/>
      <c r="S517" s="599"/>
      <c r="T517" s="599"/>
      <c r="U517" s="599"/>
      <c r="V517" s="600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805</v>
      </c>
      <c r="Q518" s="716"/>
      <c r="R518" s="716"/>
      <c r="S518" s="716"/>
      <c r="T518" s="716"/>
      <c r="U518" s="716"/>
      <c r="V518" s="717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1571.2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1613.98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806</v>
      </c>
      <c r="Q519" s="716"/>
      <c r="R519" s="716"/>
      <c r="S519" s="716"/>
      <c r="T519" s="716"/>
      <c r="U519" s="716"/>
      <c r="V519" s="717"/>
      <c r="W519" s="37" t="s">
        <v>70</v>
      </c>
      <c r="X519" s="585">
        <f>IFERROR(SUM(BM22:BM515),"0")</f>
        <v>1660.9898043623043</v>
      </c>
      <c r="Y519" s="585">
        <f>IFERROR(SUM(BN22:BN515),"0")</f>
        <v>1705.9900000000005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807</v>
      </c>
      <c r="Q520" s="716"/>
      <c r="R520" s="716"/>
      <c r="S520" s="716"/>
      <c r="T520" s="716"/>
      <c r="U520" s="716"/>
      <c r="V520" s="717"/>
      <c r="W520" s="37" t="s">
        <v>808</v>
      </c>
      <c r="X520" s="38">
        <f>ROUNDUP(SUM(BO22:BO515),0)</f>
        <v>3</v>
      </c>
      <c r="Y520" s="38">
        <f>ROUNDUP(SUM(BP22:BP515),0)</f>
        <v>3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809</v>
      </c>
      <c r="Q521" s="716"/>
      <c r="R521" s="716"/>
      <c r="S521" s="716"/>
      <c r="T521" s="716"/>
      <c r="U521" s="716"/>
      <c r="V521" s="717"/>
      <c r="W521" s="37" t="s">
        <v>70</v>
      </c>
      <c r="X521" s="585">
        <f>GrossWeightTotal+PalletQtyTotal*25</f>
        <v>1735.9898043623043</v>
      </c>
      <c r="Y521" s="585">
        <f>GrossWeightTotalR+PalletQtyTotalR*25</f>
        <v>1780.9900000000005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810</v>
      </c>
      <c r="Q522" s="716"/>
      <c r="R522" s="716"/>
      <c r="S522" s="716"/>
      <c r="T522" s="716"/>
      <c r="U522" s="716"/>
      <c r="V522" s="717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187.65757592769089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193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811</v>
      </c>
      <c r="Q523" s="716"/>
      <c r="R523" s="716"/>
      <c r="S523" s="716"/>
      <c r="T523" s="716"/>
      <c r="U523" s="716"/>
      <c r="V523" s="717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3.5142199999999999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93" t="s">
        <v>101</v>
      </c>
      <c r="D525" s="737"/>
      <c r="E525" s="737"/>
      <c r="F525" s="737"/>
      <c r="G525" s="737"/>
      <c r="H525" s="640"/>
      <c r="I525" s="593" t="s">
        <v>263</v>
      </c>
      <c r="J525" s="737"/>
      <c r="K525" s="737"/>
      <c r="L525" s="737"/>
      <c r="M525" s="737"/>
      <c r="N525" s="737"/>
      <c r="O525" s="737"/>
      <c r="P525" s="737"/>
      <c r="Q525" s="737"/>
      <c r="R525" s="737"/>
      <c r="S525" s="640"/>
      <c r="T525" s="593" t="s">
        <v>555</v>
      </c>
      <c r="U525" s="640"/>
      <c r="V525" s="593" t="s">
        <v>612</v>
      </c>
      <c r="W525" s="737"/>
      <c r="X525" s="737"/>
      <c r="Y525" s="640"/>
      <c r="Z525" s="580" t="s">
        <v>671</v>
      </c>
      <c r="AA525" s="593" t="s">
        <v>741</v>
      </c>
      <c r="AB525" s="640"/>
      <c r="AC525" s="52"/>
      <c r="AF525" s="581"/>
    </row>
    <row r="526" spans="1:68" ht="14.25" customHeight="1" thickTop="1" x14ac:dyDescent="0.2">
      <c r="A526" s="852" t="s">
        <v>814</v>
      </c>
      <c r="B526" s="593" t="s">
        <v>63</v>
      </c>
      <c r="C526" s="593" t="s">
        <v>102</v>
      </c>
      <c r="D526" s="593" t="s">
        <v>119</v>
      </c>
      <c r="E526" s="593" t="s">
        <v>181</v>
      </c>
      <c r="F526" s="593" t="s">
        <v>204</v>
      </c>
      <c r="G526" s="593" t="s">
        <v>239</v>
      </c>
      <c r="H526" s="593" t="s">
        <v>101</v>
      </c>
      <c r="I526" s="593" t="s">
        <v>264</v>
      </c>
      <c r="J526" s="593" t="s">
        <v>304</v>
      </c>
      <c r="K526" s="593" t="s">
        <v>365</v>
      </c>
      <c r="L526" s="593" t="s">
        <v>408</v>
      </c>
      <c r="M526" s="593" t="s">
        <v>424</v>
      </c>
      <c r="N526" s="581"/>
      <c r="O526" s="593" t="s">
        <v>437</v>
      </c>
      <c r="P526" s="593" t="s">
        <v>447</v>
      </c>
      <c r="Q526" s="593" t="s">
        <v>454</v>
      </c>
      <c r="R526" s="593" t="s">
        <v>459</v>
      </c>
      <c r="S526" s="593" t="s">
        <v>545</v>
      </c>
      <c r="T526" s="593" t="s">
        <v>556</v>
      </c>
      <c r="U526" s="593" t="s">
        <v>590</v>
      </c>
      <c r="V526" s="593" t="s">
        <v>613</v>
      </c>
      <c r="W526" s="593" t="s">
        <v>645</v>
      </c>
      <c r="X526" s="593" t="s">
        <v>663</v>
      </c>
      <c r="Y526" s="593" t="s">
        <v>667</v>
      </c>
      <c r="Z526" s="593" t="s">
        <v>671</v>
      </c>
      <c r="AA526" s="593" t="s">
        <v>741</v>
      </c>
      <c r="AB526" s="593" t="s">
        <v>800</v>
      </c>
      <c r="AC526" s="52"/>
      <c r="AF526" s="581"/>
    </row>
    <row r="527" spans="1:68" ht="13.5" customHeight="1" thickBot="1" x14ac:dyDescent="0.25">
      <c r="A527" s="853"/>
      <c r="B527" s="594"/>
      <c r="C527" s="594"/>
      <c r="D527" s="594"/>
      <c r="E527" s="594"/>
      <c r="F527" s="594"/>
      <c r="G527" s="594"/>
      <c r="H527" s="594"/>
      <c r="I527" s="594"/>
      <c r="J527" s="594"/>
      <c r="K527" s="594"/>
      <c r="L527" s="594"/>
      <c r="M527" s="594"/>
      <c r="N527" s="581"/>
      <c r="O527" s="594"/>
      <c r="P527" s="594"/>
      <c r="Q527" s="594"/>
      <c r="R527" s="594"/>
      <c r="S527" s="594"/>
      <c r="T527" s="594"/>
      <c r="U527" s="594"/>
      <c r="V527" s="594"/>
      <c r="W527" s="594"/>
      <c r="X527" s="594"/>
      <c r="Y527" s="594"/>
      <c r="Z527" s="594"/>
      <c r="AA527" s="594"/>
      <c r="AB527" s="594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43.2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148.50000000000003</v>
      </c>
      <c r="E528" s="46">
        <f>IFERROR(Y89*1,"0")+IFERROR(Y90*1,"0")+IFERROR(Y91*1,"0")+IFERROR(Y95*1,"0")+IFERROR(Y96*1,"0")+IFERROR(Y97*1,"0")+IFERROR(Y98*1,"0")+IFERROR(Y99*1,"0")+IFERROR(Y100*1,"0")</f>
        <v>0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16.2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36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0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11.6</v>
      </c>
      <c r="L528" s="46">
        <f>IFERROR(Y256*1,"0")+IFERROR(Y257*1,"0")+IFERROR(Y258*1,"0")+IFERROR(Y259*1,"0")+IFERROR(Y260*1,"0")</f>
        <v>18.8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7.2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1134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150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31.68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16.8</v>
      </c>
      <c r="AB528" s="46">
        <f>IFERROR(Y515*1,"0")</f>
        <v>0</v>
      </c>
      <c r="AC528" s="52"/>
      <c r="AF528" s="581"/>
    </row>
  </sheetData>
  <sheetProtection algorithmName="SHA-512" hashValue="caX1q5NwbI4mlntC4IzYcN7G8STlfkMzElq9oQysjv94W+pv5UNYzZdxC7wIEXGNnjCwZjS5acRklXNQTL1h+A==" saltValue="qZeOZkI/S0HNDpSKTbe+2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266:E266"/>
    <mergeCell ref="D95:E95"/>
    <mergeCell ref="P447:T447"/>
    <mergeCell ref="P410:T410"/>
    <mergeCell ref="P372:V372"/>
    <mergeCell ref="D331:E331"/>
    <mergeCell ref="P310:V310"/>
    <mergeCell ref="D57:E57"/>
    <mergeCell ref="D355:E355"/>
    <mergeCell ref="H526:H527"/>
    <mergeCell ref="P228:T228"/>
    <mergeCell ref="D342:E342"/>
    <mergeCell ref="P355:T355"/>
    <mergeCell ref="D171:E171"/>
    <mergeCell ref="D336:E336"/>
    <mergeCell ref="A149:O150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P510:T510"/>
    <mergeCell ref="D54:E54"/>
    <mergeCell ref="D483:E483"/>
    <mergeCell ref="P83:T83"/>
    <mergeCell ref="P519:V519"/>
    <mergeCell ref="V12:W12"/>
    <mergeCell ref="A51:Z51"/>
    <mergeCell ref="D105:E105"/>
    <mergeCell ref="A349:Z349"/>
    <mergeCell ref="D170:E170"/>
    <mergeCell ref="D468:E468"/>
    <mergeCell ref="N17:N18"/>
    <mergeCell ref="A58:O59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125:Z125"/>
    <mergeCell ref="C525:H525"/>
    <mergeCell ref="P66:V66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A506:Z506"/>
    <mergeCell ref="P285:V285"/>
    <mergeCell ref="F5:G5"/>
    <mergeCell ref="A488:Z488"/>
    <mergeCell ref="P144:V144"/>
    <mergeCell ref="A25:Z25"/>
    <mergeCell ref="A463:Z463"/>
    <mergeCell ref="P509:T509"/>
    <mergeCell ref="A36:O37"/>
    <mergeCell ref="A394:Z394"/>
    <mergeCell ref="D221:E221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D503:E503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M17:M18"/>
    <mergeCell ref="A409:Z409"/>
    <mergeCell ref="O17:O18"/>
    <mergeCell ref="P336:T336"/>
    <mergeCell ref="P223:V223"/>
    <mergeCell ref="P494:V494"/>
    <mergeCell ref="P174:V174"/>
    <mergeCell ref="B526:B527"/>
    <mergeCell ref="A175:Z175"/>
    <mergeCell ref="A104:Z104"/>
    <mergeCell ref="A235:Z235"/>
    <mergeCell ref="P417:T417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D164:E164"/>
    <mergeCell ref="P483:T483"/>
    <mergeCell ref="A157:Z157"/>
    <mergeCell ref="P41:T41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D314:E314"/>
    <mergeCell ref="P184:V184"/>
    <mergeCell ref="P413:V413"/>
    <mergeCell ref="P407:V407"/>
    <mergeCell ref="D56:E56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P61:T61"/>
    <mergeCell ref="D200:E200"/>
    <mergeCell ref="P490:T490"/>
    <mergeCell ref="A243:O244"/>
    <mergeCell ref="D227:E227"/>
    <mergeCell ref="P262:V262"/>
    <mergeCell ref="T526:T527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P343:T343"/>
    <mergeCell ref="A288:Z288"/>
    <mergeCell ref="D153:E153"/>
    <mergeCell ref="P430:V430"/>
    <mergeCell ref="P256:T256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A439:Z439"/>
    <mergeCell ref="P212:T212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D509:E509"/>
    <mergeCell ref="A340:Z340"/>
    <mergeCell ref="P96:T96"/>
    <mergeCell ref="H17:H18"/>
    <mergeCell ref="A146:Z146"/>
    <mergeCell ref="P90:T90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J9:M9"/>
    <mergeCell ref="P389:V389"/>
    <mergeCell ref="A388:O389"/>
    <mergeCell ref="D62:E62"/>
    <mergeCell ref="A65:O66"/>
    <mergeCell ref="D193:E193"/>
    <mergeCell ref="P377:T377"/>
    <mergeCell ref="D127:E12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64:E64"/>
    <mergeCell ref="P306:T306"/>
    <mergeCell ref="P86:V86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D490:E490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A432:Z432"/>
    <mergeCell ref="P299:T299"/>
    <mergeCell ref="P150:V150"/>
    <mergeCell ref="P392:V392"/>
    <mergeCell ref="D138:E138"/>
    <mergeCell ref="A40:Z40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A276:O277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D382:E382"/>
    <mergeCell ref="P230:T230"/>
    <mergeCell ref="D211:E211"/>
    <mergeCell ref="P466:T466"/>
    <mergeCell ref="P190:V190"/>
    <mergeCell ref="P168:T168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353:T353"/>
    <mergeCell ref="P253:V253"/>
    <mergeCell ref="P303:T303"/>
    <mergeCell ref="P132:T132"/>
    <mergeCell ref="P367:V367"/>
    <mergeCell ref="D267:E267"/>
    <mergeCell ref="A80:O81"/>
    <mergeCell ref="A141:Z141"/>
    <mergeCell ref="A144:O145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382:T382"/>
    <mergeCell ref="D303:E303"/>
    <mergeCell ref="D496:E496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79:T79"/>
    <mergeCell ref="D187:E187"/>
    <mergeCell ref="P315:T315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2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ggmYvAoRhcLVMtpeDpNTLmCv114xqGMRER2Z227/gouZ3lSUJJCvvPn2yItBuzEPpi9Dp9UiTxQ80ul/9JpvHw==" saltValue="nmbMPnoPIxZKFqnmB6X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2025-06-24T07:55:55Z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