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74A33D22-437D-481C-826E-1AAEBB1408B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Y425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Y311" i="1" s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Y205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Y179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Y180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Y174" i="1" s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P152" i="1"/>
  <c r="BO152" i="1"/>
  <c r="BN152" i="1"/>
  <c r="BM152" i="1"/>
  <c r="Z152" i="1"/>
  <c r="Y152" i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Y144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X116" i="1"/>
  <c r="Y115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O95" i="1"/>
  <c r="BM95" i="1"/>
  <c r="Y95" i="1"/>
  <c r="Y101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22" i="1" s="1"/>
  <c r="BO22" i="1"/>
  <c r="X520" i="1" s="1"/>
  <c r="BM22" i="1"/>
  <c r="X519" i="1" s="1"/>
  <c r="X521" i="1" s="1"/>
  <c r="Y22" i="1"/>
  <c r="H10" i="1"/>
  <c r="F10" i="1"/>
  <c r="J9" i="1"/>
  <c r="F9" i="1"/>
  <c r="A9" i="1"/>
  <c r="A10" i="1" s="1"/>
  <c r="D7" i="1"/>
  <c r="Q6" i="1"/>
  <c r="P2" i="1"/>
  <c r="Z71" i="1" l="1"/>
  <c r="Z92" i="1"/>
  <c r="Z44" i="1"/>
  <c r="Z238" i="1"/>
  <c r="B528" i="1"/>
  <c r="Y24" i="1"/>
  <c r="Y32" i="1"/>
  <c r="Y44" i="1"/>
  <c r="Y59" i="1"/>
  <c r="Y65" i="1"/>
  <c r="Y71" i="1"/>
  <c r="Y81" i="1"/>
  <c r="Y85" i="1"/>
  <c r="Y92" i="1"/>
  <c r="BP98" i="1"/>
  <c r="BN98" i="1"/>
  <c r="Z98" i="1"/>
  <c r="BP107" i="1"/>
  <c r="BN107" i="1"/>
  <c r="Z107" i="1"/>
  <c r="BP119" i="1"/>
  <c r="BN119" i="1"/>
  <c r="Z119" i="1"/>
  <c r="Z123" i="1" s="1"/>
  <c r="Y123" i="1"/>
  <c r="BP127" i="1"/>
  <c r="BN127" i="1"/>
  <c r="Z127" i="1"/>
  <c r="Z128" i="1" s="1"/>
  <c r="Y129" i="1"/>
  <c r="G528" i="1"/>
  <c r="Y135" i="1"/>
  <c r="BP132" i="1"/>
  <c r="BN132" i="1"/>
  <c r="Z132" i="1"/>
  <c r="Z134" i="1" s="1"/>
  <c r="BP153" i="1"/>
  <c r="BN153" i="1"/>
  <c r="Z153" i="1"/>
  <c r="Z155" i="1" s="1"/>
  <c r="BP167" i="1"/>
  <c r="BN167" i="1"/>
  <c r="Z167" i="1"/>
  <c r="BP171" i="1"/>
  <c r="BN171" i="1"/>
  <c r="Z171" i="1"/>
  <c r="BP188" i="1"/>
  <c r="BN188" i="1"/>
  <c r="Z188" i="1"/>
  <c r="Z189" i="1" s="1"/>
  <c r="Y190" i="1"/>
  <c r="Y195" i="1"/>
  <c r="BP192" i="1"/>
  <c r="BN192" i="1"/>
  <c r="Z192" i="1"/>
  <c r="Z194" i="1" s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Y233" i="1"/>
  <c r="BP237" i="1"/>
  <c r="BN237" i="1"/>
  <c r="Z237" i="1"/>
  <c r="Y239" i="1"/>
  <c r="BP242" i="1"/>
  <c r="BN242" i="1"/>
  <c r="Z242" i="1"/>
  <c r="Z243" i="1" s="1"/>
  <c r="Y244" i="1"/>
  <c r="Y252" i="1"/>
  <c r="BP246" i="1"/>
  <c r="BN246" i="1"/>
  <c r="Z246" i="1"/>
  <c r="Y253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Y300" i="1"/>
  <c r="BP298" i="1"/>
  <c r="BN298" i="1"/>
  <c r="Z298" i="1"/>
  <c r="BP328" i="1"/>
  <c r="BN328" i="1"/>
  <c r="Z328" i="1"/>
  <c r="BP331" i="1"/>
  <c r="BN331" i="1"/>
  <c r="Z331" i="1"/>
  <c r="Y333" i="1"/>
  <c r="Y338" i="1"/>
  <c r="BP335" i="1"/>
  <c r="BN335" i="1"/>
  <c r="Z335" i="1"/>
  <c r="Y339" i="1"/>
  <c r="BP344" i="1"/>
  <c r="BN344" i="1"/>
  <c r="Z344" i="1"/>
  <c r="Y346" i="1"/>
  <c r="T528" i="1"/>
  <c r="Y357" i="1"/>
  <c r="BP350" i="1"/>
  <c r="BN350" i="1"/>
  <c r="Z350" i="1"/>
  <c r="Y358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Z388" i="1" s="1"/>
  <c r="F528" i="1"/>
  <c r="H9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C528" i="1"/>
  <c r="Z42" i="1"/>
  <c r="BN42" i="1"/>
  <c r="Y45" i="1"/>
  <c r="D528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BN69" i="1"/>
  <c r="Z75" i="1"/>
  <c r="Z80" i="1" s="1"/>
  <c r="BN75" i="1"/>
  <c r="Z77" i="1"/>
  <c r="BN77" i="1"/>
  <c r="Z79" i="1"/>
  <c r="BN79" i="1"/>
  <c r="Z83" i="1"/>
  <c r="Z85" i="1" s="1"/>
  <c r="BN83" i="1"/>
  <c r="BP83" i="1"/>
  <c r="E528" i="1"/>
  <c r="Z90" i="1"/>
  <c r="BN90" i="1"/>
  <c r="Y93" i="1"/>
  <c r="Z95" i="1"/>
  <c r="BN95" i="1"/>
  <c r="BP95" i="1"/>
  <c r="BP96" i="1"/>
  <c r="BN96" i="1"/>
  <c r="Z96" i="1"/>
  <c r="BP100" i="1"/>
  <c r="BN100" i="1"/>
  <c r="Z100" i="1"/>
  <c r="Y102" i="1"/>
  <c r="Y110" i="1"/>
  <c r="BP105" i="1"/>
  <c r="BN105" i="1"/>
  <c r="Z105" i="1"/>
  <c r="Y109" i="1"/>
  <c r="BP113" i="1"/>
  <c r="BN113" i="1"/>
  <c r="Z113" i="1"/>
  <c r="Z115" i="1" s="1"/>
  <c r="Y124" i="1"/>
  <c r="BP121" i="1"/>
  <c r="BN121" i="1"/>
  <c r="Z121" i="1"/>
  <c r="Y128" i="1"/>
  <c r="Y134" i="1"/>
  <c r="BP138" i="1"/>
  <c r="BN138" i="1"/>
  <c r="Z138" i="1"/>
  <c r="Z139" i="1" s="1"/>
  <c r="Y140" i="1"/>
  <c r="Y145" i="1"/>
  <c r="BP142" i="1"/>
  <c r="BN142" i="1"/>
  <c r="Z142" i="1"/>
  <c r="Z144" i="1" s="1"/>
  <c r="Y156" i="1"/>
  <c r="Y155" i="1"/>
  <c r="BP165" i="1"/>
  <c r="BN165" i="1"/>
  <c r="Z165" i="1"/>
  <c r="Z173" i="1" s="1"/>
  <c r="BP169" i="1"/>
  <c r="BN169" i="1"/>
  <c r="Z169" i="1"/>
  <c r="Y173" i="1"/>
  <c r="BP177" i="1"/>
  <c r="BN177" i="1"/>
  <c r="Z177" i="1"/>
  <c r="Z179" i="1" s="1"/>
  <c r="Y194" i="1"/>
  <c r="BP198" i="1"/>
  <c r="BN198" i="1"/>
  <c r="Z198" i="1"/>
  <c r="Z205" i="1" s="1"/>
  <c r="BP202" i="1"/>
  <c r="BN202" i="1"/>
  <c r="Z202" i="1"/>
  <c r="BP210" i="1"/>
  <c r="BN210" i="1"/>
  <c r="Z210" i="1"/>
  <c r="BP214" i="1"/>
  <c r="BN214" i="1"/>
  <c r="Z214" i="1"/>
  <c r="Y222" i="1"/>
  <c r="BP227" i="1"/>
  <c r="BN227" i="1"/>
  <c r="Z227" i="1"/>
  <c r="Z233" i="1" s="1"/>
  <c r="BP231" i="1"/>
  <c r="BN231" i="1"/>
  <c r="Z231" i="1"/>
  <c r="Y238" i="1"/>
  <c r="BP306" i="1"/>
  <c r="BN306" i="1"/>
  <c r="Z306" i="1"/>
  <c r="Y310" i="1"/>
  <c r="BP314" i="1"/>
  <c r="BN314" i="1"/>
  <c r="Z314" i="1"/>
  <c r="Z318" i="1" s="1"/>
  <c r="Y318" i="1"/>
  <c r="Z324" i="1"/>
  <c r="BP322" i="1"/>
  <c r="BN322" i="1"/>
  <c r="Z322" i="1"/>
  <c r="Y324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Z461" i="1" s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Z477" i="1" s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H528" i="1"/>
  <c r="Y150" i="1"/>
  <c r="I528" i="1"/>
  <c r="Y162" i="1"/>
  <c r="J528" i="1"/>
  <c r="Y189" i="1"/>
  <c r="K528" i="1"/>
  <c r="Y234" i="1"/>
  <c r="Y243" i="1"/>
  <c r="BP247" i="1"/>
  <c r="BN247" i="1"/>
  <c r="Z247" i="1"/>
  <c r="BP251" i="1"/>
  <c r="BN251" i="1"/>
  <c r="Z251" i="1"/>
  <c r="L528" i="1"/>
  <c r="Y261" i="1"/>
  <c r="BP256" i="1"/>
  <c r="BN256" i="1"/>
  <c r="Z256" i="1"/>
  <c r="Z261" i="1" s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Z276" i="1" s="1"/>
  <c r="BP296" i="1"/>
  <c r="BN296" i="1"/>
  <c r="Z296" i="1"/>
  <c r="BP304" i="1"/>
  <c r="BN304" i="1"/>
  <c r="Z304" i="1"/>
  <c r="Z310" i="1" s="1"/>
  <c r="BP308" i="1"/>
  <c r="BN308" i="1"/>
  <c r="Z308" i="1"/>
  <c r="Y319" i="1"/>
  <c r="BP316" i="1"/>
  <c r="BN316" i="1"/>
  <c r="Z316" i="1"/>
  <c r="Y325" i="1"/>
  <c r="Y332" i="1"/>
  <c r="BP327" i="1"/>
  <c r="BN327" i="1"/>
  <c r="Z327" i="1"/>
  <c r="Z332" i="1" s="1"/>
  <c r="BP329" i="1"/>
  <c r="BN329" i="1"/>
  <c r="Z329" i="1"/>
  <c r="BP337" i="1"/>
  <c r="BN337" i="1"/>
  <c r="Z337" i="1"/>
  <c r="S528" i="1"/>
  <c r="Y345" i="1"/>
  <c r="BP342" i="1"/>
  <c r="BN342" i="1"/>
  <c r="Z342" i="1"/>
  <c r="Z345" i="1" s="1"/>
  <c r="BP352" i="1"/>
  <c r="BN352" i="1"/>
  <c r="Z352" i="1"/>
  <c r="BP356" i="1"/>
  <c r="BN356" i="1"/>
  <c r="Z356" i="1"/>
  <c r="Y363" i="1"/>
  <c r="BP360" i="1"/>
  <c r="BN360" i="1"/>
  <c r="Z360" i="1"/>
  <c r="Z362" i="1" s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O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Z425" i="1" s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Z407" i="1" l="1"/>
  <c r="Z101" i="1"/>
  <c r="Y520" i="1"/>
  <c r="Z300" i="1"/>
  <c r="Z252" i="1"/>
  <c r="Y518" i="1"/>
  <c r="Z493" i="1"/>
  <c r="Z471" i="1"/>
  <c r="Z269" i="1"/>
  <c r="Z504" i="1"/>
  <c r="Z455" i="1"/>
  <c r="Z109" i="1"/>
  <c r="Z32" i="1"/>
  <c r="Z523" i="1" s="1"/>
  <c r="Y522" i="1"/>
  <c r="Y519" i="1"/>
  <c r="Z379" i="1"/>
  <c r="Z357" i="1"/>
  <c r="Z338" i="1"/>
  <c r="Z217" i="1"/>
  <c r="Y521" i="1" l="1"/>
</calcChain>
</file>

<file path=xl/sharedStrings.xml><?xml version="1.0" encoding="utf-8"?>
<sst xmlns="http://schemas.openxmlformats.org/spreadsheetml/2006/main" count="2343" uniqueCount="831">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</sst>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3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45834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Четверг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1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 t="s">
        <v>19</v>
      </c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20</v>
      </c>
      <c r="Q8" s="731">
        <v>0.41666666666666669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21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22</v>
      </c>
      <c r="Q10" s="773"/>
      <c r="R10" s="774"/>
      <c r="U10" s="24" t="s">
        <v>23</v>
      </c>
      <c r="V10" s="629" t="s">
        <v>24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3"/>
      <c r="R11" s="714"/>
      <c r="U11" s="24" t="s">
        <v>27</v>
      </c>
      <c r="V11" s="861" t="s">
        <v>28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29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30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31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32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33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35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36</v>
      </c>
      <c r="B17" s="623" t="s">
        <v>37</v>
      </c>
      <c r="C17" s="736" t="s">
        <v>38</v>
      </c>
      <c r="D17" s="623" t="s">
        <v>39</v>
      </c>
      <c r="E17" s="695"/>
      <c r="F17" s="623" t="s">
        <v>40</v>
      </c>
      <c r="G17" s="623" t="s">
        <v>41</v>
      </c>
      <c r="H17" s="623" t="s">
        <v>42</v>
      </c>
      <c r="I17" s="623" t="s">
        <v>43</v>
      </c>
      <c r="J17" s="623" t="s">
        <v>44</v>
      </c>
      <c r="K17" s="623" t="s">
        <v>45</v>
      </c>
      <c r="L17" s="623" t="s">
        <v>46</v>
      </c>
      <c r="M17" s="623" t="s">
        <v>47</v>
      </c>
      <c r="N17" s="623" t="s">
        <v>48</v>
      </c>
      <c r="O17" s="623" t="s">
        <v>49</v>
      </c>
      <c r="P17" s="623" t="s">
        <v>50</v>
      </c>
      <c r="Q17" s="694"/>
      <c r="R17" s="694"/>
      <c r="S17" s="694"/>
      <c r="T17" s="695"/>
      <c r="U17" s="921" t="s">
        <v>51</v>
      </c>
      <c r="V17" s="717"/>
      <c r="W17" s="623" t="s">
        <v>52</v>
      </c>
      <c r="X17" s="623" t="s">
        <v>53</v>
      </c>
      <c r="Y17" s="919" t="s">
        <v>54</v>
      </c>
      <c r="Z17" s="835" t="s">
        <v>55</v>
      </c>
      <c r="AA17" s="816" t="s">
        <v>56</v>
      </c>
      <c r="AB17" s="816" t="s">
        <v>57</v>
      </c>
      <c r="AC17" s="816" t="s">
        <v>58</v>
      </c>
      <c r="AD17" s="816" t="s">
        <v>59</v>
      </c>
      <c r="AE17" s="887"/>
      <c r="AF17" s="888"/>
      <c r="AG17" s="66"/>
      <c r="BD17" s="65" t="s">
        <v>60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61</v>
      </c>
      <c r="V18" s="67" t="s">
        <v>62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63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63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64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2" t="s">
        <v>69</v>
      </c>
      <c r="Q22" s="588"/>
      <c r="R22" s="588"/>
      <c r="S22" s="588"/>
      <c r="T22" s="589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72</v>
      </c>
      <c r="Q23" s="599"/>
      <c r="R23" s="599"/>
      <c r="S23" s="599"/>
      <c r="T23" s="599"/>
      <c r="U23" s="599"/>
      <c r="V23" s="600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72</v>
      </c>
      <c r="Q24" s="599"/>
      <c r="R24" s="599"/>
      <c r="S24" s="599"/>
      <c r="T24" s="599"/>
      <c r="U24" s="599"/>
      <c r="V24" s="600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74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72</v>
      </c>
      <c r="Q32" s="599"/>
      <c r="R32" s="599"/>
      <c r="S32" s="599"/>
      <c r="T32" s="599"/>
      <c r="U32" s="599"/>
      <c r="V32" s="600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72</v>
      </c>
      <c r="Q33" s="599"/>
      <c r="R33" s="599"/>
      <c r="S33" s="599"/>
      <c r="T33" s="599"/>
      <c r="U33" s="599"/>
      <c r="V33" s="600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95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72</v>
      </c>
      <c r="Q36" s="599"/>
      <c r="R36" s="599"/>
      <c r="S36" s="599"/>
      <c r="T36" s="599"/>
      <c r="U36" s="599"/>
      <c r="V36" s="600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72</v>
      </c>
      <c r="Q37" s="599"/>
      <c r="R37" s="599"/>
      <c r="S37" s="599"/>
      <c r="T37" s="599"/>
      <c r="U37" s="599"/>
      <c r="V37" s="600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101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102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103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70</v>
      </c>
      <c r="X41" s="583">
        <v>200</v>
      </c>
      <c r="Y41" s="584">
        <f>IFERROR(IF(X41="",0,CEILING((X41/$H41),1)*$H41),"")</f>
        <v>205.20000000000002</v>
      </c>
      <c r="Z41" s="36">
        <f>IFERROR(IF(Y41=0,"",ROUNDUP(Y41/H41,0)*0.01898),"")</f>
        <v>0.36062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208.05555555555554</v>
      </c>
      <c r="BN41" s="64">
        <f>IFERROR(Y41*I41/H41,"0")</f>
        <v>213.46499999999997</v>
      </c>
      <c r="BO41" s="64">
        <f>IFERROR(1/J41*(X41/H41),"0")</f>
        <v>0.28935185185185186</v>
      </c>
      <c r="BP41" s="64">
        <f>IFERROR(1/J41*(Y41/H41),"0")</f>
        <v>0.296875</v>
      </c>
    </row>
    <row r="42" spans="1:68" ht="27" customHeight="1" x14ac:dyDescent="0.25">
      <c r="A42" s="54" t="s">
        <v>109</v>
      </c>
      <c r="B42" s="54" t="s">
        <v>110</v>
      </c>
      <c r="C42" s="31">
        <v>4301011565</v>
      </c>
      <c r="D42" s="590">
        <v>4680115882539</v>
      </c>
      <c r="E42" s="591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8"/>
      <c r="R42" s="588"/>
      <c r="S42" s="588"/>
      <c r="T42" s="589"/>
      <c r="U42" s="34"/>
      <c r="V42" s="34"/>
      <c r="W42" s="35" t="s">
        <v>70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90">
        <v>4607091385687</v>
      </c>
      <c r="E43" s="591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8"/>
      <c r="R43" s="588"/>
      <c r="S43" s="588"/>
      <c r="T43" s="589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72</v>
      </c>
      <c r="Q44" s="599"/>
      <c r="R44" s="599"/>
      <c r="S44" s="599"/>
      <c r="T44" s="599"/>
      <c r="U44" s="599"/>
      <c r="V44" s="600"/>
      <c r="W44" s="37" t="s">
        <v>73</v>
      </c>
      <c r="X44" s="585">
        <f>IFERROR(X41/H41,"0")+IFERROR(X42/H42,"0")+IFERROR(X43/H43,"0")</f>
        <v>18.518518518518519</v>
      </c>
      <c r="Y44" s="585">
        <f>IFERROR(Y41/H41,"0")+IFERROR(Y42/H42,"0")+IFERROR(Y43/H43,"0")</f>
        <v>19</v>
      </c>
      <c r="Z44" s="585">
        <f>IFERROR(IF(Z41="",0,Z41),"0")+IFERROR(IF(Z42="",0,Z42),"0")+IFERROR(IF(Z43="",0,Z43),"0")</f>
        <v>0.36062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72</v>
      </c>
      <c r="Q45" s="599"/>
      <c r="R45" s="599"/>
      <c r="S45" s="599"/>
      <c r="T45" s="599"/>
      <c r="U45" s="599"/>
      <c r="V45" s="600"/>
      <c r="W45" s="37" t="s">
        <v>70</v>
      </c>
      <c r="X45" s="585">
        <f>IFERROR(SUM(X41:X43),"0")</f>
        <v>200</v>
      </c>
      <c r="Y45" s="585">
        <f>IFERROR(SUM(Y41:Y43),"0")</f>
        <v>205.20000000000002</v>
      </c>
      <c r="Z45" s="37"/>
      <c r="AA45" s="586"/>
      <c r="AB45" s="586"/>
      <c r="AC45" s="586"/>
    </row>
    <row r="46" spans="1:68" ht="14.25" customHeight="1" x14ac:dyDescent="0.25">
      <c r="A46" s="596" t="s">
        <v>74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72</v>
      </c>
      <c r="Q48" s="599"/>
      <c r="R48" s="599"/>
      <c r="S48" s="599"/>
      <c r="T48" s="599"/>
      <c r="U48" s="599"/>
      <c r="V48" s="600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72</v>
      </c>
      <c r="Q49" s="599"/>
      <c r="R49" s="599"/>
      <c r="S49" s="599"/>
      <c r="T49" s="599"/>
      <c r="U49" s="599"/>
      <c r="V49" s="600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119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103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70</v>
      </c>
      <c r="X53" s="583">
        <v>604.79999999999995</v>
      </c>
      <c r="Y53" s="584">
        <f t="shared" si="6"/>
        <v>604.80000000000007</v>
      </c>
      <c r="Z53" s="36">
        <f>IFERROR(IF(Y53=0,"",ROUNDUP(Y53/H53,0)*0.01898),"")</f>
        <v>1.06288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629.15999999999985</v>
      </c>
      <c r="BN53" s="64">
        <f t="shared" si="8"/>
        <v>629.16000000000008</v>
      </c>
      <c r="BO53" s="64">
        <f t="shared" si="9"/>
        <v>0.87499999999999989</v>
      </c>
      <c r="BP53" s="64">
        <f t="shared" si="10"/>
        <v>0.875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70</v>
      </c>
      <c r="X57" s="583">
        <v>225</v>
      </c>
      <c r="Y57" s="584">
        <f t="shared" si="6"/>
        <v>225</v>
      </c>
      <c r="Z57" s="36">
        <f>IFERROR(IF(Y57=0,"",ROUNDUP(Y57/H57,0)*0.00902),"")</f>
        <v>0.45100000000000001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235.5</v>
      </c>
      <c r="BN57" s="64">
        <f t="shared" si="8"/>
        <v>235.5</v>
      </c>
      <c r="BO57" s="64">
        <f t="shared" si="9"/>
        <v>0.37878787878787878</v>
      </c>
      <c r="BP57" s="64">
        <f t="shared" si="10"/>
        <v>0.37878787878787878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72</v>
      </c>
      <c r="Q58" s="599"/>
      <c r="R58" s="599"/>
      <c r="S58" s="599"/>
      <c r="T58" s="599"/>
      <c r="U58" s="599"/>
      <c r="V58" s="600"/>
      <c r="W58" s="37" t="s">
        <v>73</v>
      </c>
      <c r="X58" s="585">
        <f>IFERROR(X52/H52,"0")+IFERROR(X53/H53,"0")+IFERROR(X54/H54,"0")+IFERROR(X55/H55,"0")+IFERROR(X56/H56,"0")+IFERROR(X57/H57,"0")</f>
        <v>106</v>
      </c>
      <c r="Y58" s="585">
        <f>IFERROR(Y52/H52,"0")+IFERROR(Y53/H53,"0")+IFERROR(Y54/H54,"0")+IFERROR(Y55/H55,"0")+IFERROR(Y56/H56,"0")+IFERROR(Y57/H57,"0")</f>
        <v>106</v>
      </c>
      <c r="Z58" s="585">
        <f>IFERROR(IF(Z52="",0,Z52),"0")+IFERROR(IF(Z53="",0,Z53),"0")+IFERROR(IF(Z54="",0,Z54),"0")+IFERROR(IF(Z55="",0,Z55),"0")+IFERROR(IF(Z56="",0,Z56),"0")+IFERROR(IF(Z57="",0,Z57),"0")</f>
        <v>1.5138800000000001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72</v>
      </c>
      <c r="Q59" s="599"/>
      <c r="R59" s="599"/>
      <c r="S59" s="599"/>
      <c r="T59" s="599"/>
      <c r="U59" s="599"/>
      <c r="V59" s="600"/>
      <c r="W59" s="37" t="s">
        <v>70</v>
      </c>
      <c r="X59" s="585">
        <f>IFERROR(SUM(X52:X57),"0")</f>
        <v>829.8</v>
      </c>
      <c r="Y59" s="585">
        <f>IFERROR(SUM(Y52:Y57),"0")</f>
        <v>829.80000000000007</v>
      </c>
      <c r="Z59" s="37"/>
      <c r="AA59" s="586"/>
      <c r="AB59" s="586"/>
      <c r="AC59" s="586"/>
    </row>
    <row r="60" spans="1:68" ht="14.25" customHeight="1" x14ac:dyDescent="0.25">
      <c r="A60" s="596" t="s">
        <v>139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70</v>
      </c>
      <c r="X61" s="583">
        <v>604.79999999999995</v>
      </c>
      <c r="Y61" s="584">
        <f>IFERROR(IF(X61="",0,CEILING((X61/$H61),1)*$H61),"")</f>
        <v>604.80000000000007</v>
      </c>
      <c r="Z61" s="36">
        <f>IFERROR(IF(Y61=0,"",ROUNDUP(Y61/H61,0)*0.01898),"")</f>
        <v>1.06288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629.15999999999985</v>
      </c>
      <c r="BN61" s="64">
        <f>IFERROR(Y61*I61/H61,"0")</f>
        <v>629.16000000000008</v>
      </c>
      <c r="BO61" s="64">
        <f>IFERROR(1/J61*(X61/H61),"0")</f>
        <v>0.87499999999999989</v>
      </c>
      <c r="BP61" s="64">
        <f>IFERROR(1/J61*(Y61/H61),"0")</f>
        <v>0.875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70</v>
      </c>
      <c r="X64" s="583">
        <v>54</v>
      </c>
      <c r="Y64" s="584">
        <f>IFERROR(IF(X64="",0,CEILING((X64/$H64),1)*$H64),"")</f>
        <v>54</v>
      </c>
      <c r="Z64" s="36">
        <f>IFERROR(IF(Y64=0,"",ROUNDUP(Y64/H64,0)*0.00651),"")</f>
        <v>0.13020000000000001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57.599999999999987</v>
      </c>
      <c r="BN64" s="64">
        <f>IFERROR(Y64*I64/H64,"0")</f>
        <v>57.599999999999987</v>
      </c>
      <c r="BO64" s="64">
        <f>IFERROR(1/J64*(X64/H64),"0")</f>
        <v>0.1098901098901099</v>
      </c>
      <c r="BP64" s="64">
        <f>IFERROR(1/J64*(Y64/H64),"0")</f>
        <v>0.1098901098901099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72</v>
      </c>
      <c r="Q65" s="599"/>
      <c r="R65" s="599"/>
      <c r="S65" s="599"/>
      <c r="T65" s="599"/>
      <c r="U65" s="599"/>
      <c r="V65" s="600"/>
      <c r="W65" s="37" t="s">
        <v>73</v>
      </c>
      <c r="X65" s="585">
        <f>IFERROR(X61/H61,"0")+IFERROR(X62/H62,"0")+IFERROR(X63/H63,"0")+IFERROR(X64/H64,"0")</f>
        <v>76</v>
      </c>
      <c r="Y65" s="585">
        <f>IFERROR(Y61/H61,"0")+IFERROR(Y62/H62,"0")+IFERROR(Y63/H63,"0")+IFERROR(Y64/H64,"0")</f>
        <v>76</v>
      </c>
      <c r="Z65" s="585">
        <f>IFERROR(IF(Z61="",0,Z61),"0")+IFERROR(IF(Z62="",0,Z62),"0")+IFERROR(IF(Z63="",0,Z63),"0")+IFERROR(IF(Z64="",0,Z64),"0")</f>
        <v>1.1930800000000001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72</v>
      </c>
      <c r="Q66" s="599"/>
      <c r="R66" s="599"/>
      <c r="S66" s="599"/>
      <c r="T66" s="599"/>
      <c r="U66" s="599"/>
      <c r="V66" s="600"/>
      <c r="W66" s="37" t="s">
        <v>70</v>
      </c>
      <c r="X66" s="585">
        <f>IFERROR(SUM(X61:X64),"0")</f>
        <v>658.8</v>
      </c>
      <c r="Y66" s="585">
        <f>IFERROR(SUM(Y61:Y64),"0")</f>
        <v>658.80000000000007</v>
      </c>
      <c r="Z66" s="37"/>
      <c r="AA66" s="586"/>
      <c r="AB66" s="586"/>
      <c r="AC66" s="586"/>
    </row>
    <row r="67" spans="1:68" ht="14.25" customHeight="1" x14ac:dyDescent="0.25">
      <c r="A67" s="596" t="s">
        <v>64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72</v>
      </c>
      <c r="Q71" s="599"/>
      <c r="R71" s="599"/>
      <c r="S71" s="599"/>
      <c r="T71" s="599"/>
      <c r="U71" s="599"/>
      <c r="V71" s="600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72</v>
      </c>
      <c r="Q72" s="599"/>
      <c r="R72" s="599"/>
      <c r="S72" s="599"/>
      <c r="T72" s="599"/>
      <c r="U72" s="599"/>
      <c r="V72" s="600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74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70</v>
      </c>
      <c r="X79" s="583">
        <v>3.6</v>
      </c>
      <c r="Y79" s="584">
        <f t="shared" si="11"/>
        <v>3.6</v>
      </c>
      <c r="Z79" s="36">
        <f>IFERROR(IF(Y79=0,"",ROUNDUP(Y79/H79,0)*0.00651),"")</f>
        <v>1.302E-2</v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3.96</v>
      </c>
      <c r="BN79" s="64">
        <f t="shared" si="13"/>
        <v>3.96</v>
      </c>
      <c r="BO79" s="64">
        <f t="shared" si="14"/>
        <v>1.098901098901099E-2</v>
      </c>
      <c r="BP79" s="64">
        <f t="shared" si="15"/>
        <v>1.098901098901099E-2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72</v>
      </c>
      <c r="Q80" s="599"/>
      <c r="R80" s="599"/>
      <c r="S80" s="599"/>
      <c r="T80" s="599"/>
      <c r="U80" s="599"/>
      <c r="V80" s="600"/>
      <c r="W80" s="37" t="s">
        <v>73</v>
      </c>
      <c r="X80" s="585">
        <f>IFERROR(X74/H74,"0")+IFERROR(X75/H75,"0")+IFERROR(X76/H76,"0")+IFERROR(X77/H77,"0")+IFERROR(X78/H78,"0")+IFERROR(X79/H79,"0")</f>
        <v>2</v>
      </c>
      <c r="Y80" s="585">
        <f>IFERROR(Y74/H74,"0")+IFERROR(Y75/H75,"0")+IFERROR(Y76/H76,"0")+IFERROR(Y77/H77,"0")+IFERROR(Y78/H78,"0")+IFERROR(Y79/H79,"0")</f>
        <v>2</v>
      </c>
      <c r="Z80" s="585">
        <f>IFERROR(IF(Z74="",0,Z74),"0")+IFERROR(IF(Z75="",0,Z75),"0")+IFERROR(IF(Z76="",0,Z76),"0")+IFERROR(IF(Z77="",0,Z77),"0")+IFERROR(IF(Z78="",0,Z78),"0")+IFERROR(IF(Z79="",0,Z79),"0")</f>
        <v>1.302E-2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72</v>
      </c>
      <c r="Q81" s="599"/>
      <c r="R81" s="599"/>
      <c r="S81" s="599"/>
      <c r="T81" s="599"/>
      <c r="U81" s="599"/>
      <c r="V81" s="600"/>
      <c r="W81" s="37" t="s">
        <v>70</v>
      </c>
      <c r="X81" s="585">
        <f>IFERROR(SUM(X74:X79),"0")</f>
        <v>3.6</v>
      </c>
      <c r="Y81" s="585">
        <f>IFERROR(SUM(Y74:Y79),"0")</f>
        <v>3.6</v>
      </c>
      <c r="Z81" s="37"/>
      <c r="AA81" s="586"/>
      <c r="AB81" s="586"/>
      <c r="AC81" s="586"/>
    </row>
    <row r="82" spans="1:68" ht="14.25" customHeight="1" x14ac:dyDescent="0.25">
      <c r="A82" s="596" t="s">
        <v>174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72</v>
      </c>
      <c r="Q85" s="599"/>
      <c r="R85" s="599"/>
      <c r="S85" s="599"/>
      <c r="T85" s="599"/>
      <c r="U85" s="599"/>
      <c r="V85" s="600"/>
      <c r="W85" s="37" t="s">
        <v>73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72</v>
      </c>
      <c r="Q86" s="599"/>
      <c r="R86" s="599"/>
      <c r="S86" s="599"/>
      <c r="T86" s="599"/>
      <c r="U86" s="599"/>
      <c r="V86" s="600"/>
      <c r="W86" s="37" t="s">
        <v>70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customHeight="1" x14ac:dyDescent="0.25">
      <c r="A87" s="643" t="s">
        <v>181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103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70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114</v>
      </c>
      <c r="M91" s="33" t="s">
        <v>93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70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115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72</v>
      </c>
      <c r="Q92" s="599"/>
      <c r="R92" s="599"/>
      <c r="S92" s="599"/>
      <c r="T92" s="599"/>
      <c r="U92" s="599"/>
      <c r="V92" s="600"/>
      <c r="W92" s="37" t="s">
        <v>73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72</v>
      </c>
      <c r="Q93" s="599"/>
      <c r="R93" s="599"/>
      <c r="S93" s="599"/>
      <c r="T93" s="599"/>
      <c r="U93" s="599"/>
      <c r="V93" s="600"/>
      <c r="W93" s="37" t="s">
        <v>70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customHeight="1" x14ac:dyDescent="0.25">
      <c r="A94" s="596" t="s">
        <v>74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9" t="s">
        <v>191</v>
      </c>
      <c r="Q95" s="588"/>
      <c r="R95" s="588"/>
      <c r="S95" s="588"/>
      <c r="T95" s="589"/>
      <c r="U95" s="34"/>
      <c r="V95" s="34"/>
      <c r="W95" s="35" t="s">
        <v>70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8"/>
      <c r="R98" s="588"/>
      <c r="S98" s="588"/>
      <c r="T98" s="589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70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72</v>
      </c>
      <c r="Q101" s="599"/>
      <c r="R101" s="599"/>
      <c r="S101" s="599"/>
      <c r="T101" s="599"/>
      <c r="U101" s="599"/>
      <c r="V101" s="600"/>
      <c r="W101" s="37" t="s">
        <v>73</v>
      </c>
      <c r="X101" s="585">
        <f>IFERROR(X95/H95,"0")+IFERROR(X96/H96,"0")+IFERROR(X97/H97,"0")+IFERROR(X98/H98,"0")+IFERROR(X99/H99,"0")+IFERROR(X100/H100,"0")</f>
        <v>0</v>
      </c>
      <c r="Y101" s="585">
        <f>IFERROR(Y95/H95,"0")+IFERROR(Y96/H96,"0")+IFERROR(Y97/H97,"0")+IFERROR(Y98/H98,"0")+IFERROR(Y99/H99,"0")+IFERROR(Y100/H100,"0")</f>
        <v>0</v>
      </c>
      <c r="Z101" s="585">
        <f>IFERROR(IF(Z95="",0,Z95),"0")+IFERROR(IF(Z96="",0,Z96),"0")+IFERROR(IF(Z97="",0,Z97),"0")+IFERROR(IF(Z98="",0,Z98),"0")+IFERROR(IF(Z99="",0,Z99),"0")+IFERROR(IF(Z100="",0,Z100),"0")</f>
        <v>0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72</v>
      </c>
      <c r="Q102" s="599"/>
      <c r="R102" s="599"/>
      <c r="S102" s="599"/>
      <c r="T102" s="599"/>
      <c r="U102" s="599"/>
      <c r="V102" s="600"/>
      <c r="W102" s="37" t="s">
        <v>70</v>
      </c>
      <c r="X102" s="585">
        <f>IFERROR(SUM(X95:X100),"0")</f>
        <v>0</v>
      </c>
      <c r="Y102" s="585">
        <f>IFERROR(SUM(Y95:Y100),"0")</f>
        <v>0</v>
      </c>
      <c r="Z102" s="37"/>
      <c r="AA102" s="586"/>
      <c r="AB102" s="586"/>
      <c r="AC102" s="586"/>
    </row>
    <row r="103" spans="1:68" ht="16.5" customHeight="1" x14ac:dyDescent="0.25">
      <c r="A103" s="643" t="s">
        <v>204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103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70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 t="s">
        <v>114</v>
      </c>
      <c r="M106" s="33" t="s">
        <v>78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115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70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72</v>
      </c>
      <c r="Q109" s="599"/>
      <c r="R109" s="599"/>
      <c r="S109" s="599"/>
      <c r="T109" s="599"/>
      <c r="U109" s="599"/>
      <c r="V109" s="600"/>
      <c r="W109" s="37" t="s">
        <v>73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72</v>
      </c>
      <c r="Q110" s="599"/>
      <c r="R110" s="599"/>
      <c r="S110" s="599"/>
      <c r="T110" s="599"/>
      <c r="U110" s="599"/>
      <c r="V110" s="600"/>
      <c r="W110" s="37" t="s">
        <v>70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customHeight="1" x14ac:dyDescent="0.25">
      <c r="A111" s="596" t="s">
        <v>139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72</v>
      </c>
      <c r="Q115" s="599"/>
      <c r="R115" s="599"/>
      <c r="S115" s="599"/>
      <c r="T115" s="599"/>
      <c r="U115" s="599"/>
      <c r="V115" s="600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72</v>
      </c>
      <c r="Q116" s="599"/>
      <c r="R116" s="599"/>
      <c r="S116" s="599"/>
      <c r="T116" s="599"/>
      <c r="U116" s="599"/>
      <c r="V116" s="600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6" t="s">
        <v>74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8"/>
      <c r="R118" s="588"/>
      <c r="S118" s="588"/>
      <c r="T118" s="589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221</v>
      </c>
      <c r="B119" s="54" t="s">
        <v>224</v>
      </c>
      <c r="C119" s="31">
        <v>4301051360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78</v>
      </c>
      <c r="N119" s="33"/>
      <c r="O119" s="32">
        <v>45</v>
      </c>
      <c r="P119" s="73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8"/>
      <c r="R119" s="588"/>
      <c r="S119" s="588"/>
      <c r="T119" s="589"/>
      <c r="U119" s="34"/>
      <c r="V119" s="34"/>
      <c r="W119" s="35" t="s">
        <v>70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70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70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72</v>
      </c>
      <c r="Q123" s="599"/>
      <c r="R123" s="599"/>
      <c r="S123" s="599"/>
      <c r="T123" s="599"/>
      <c r="U123" s="599"/>
      <c r="V123" s="600"/>
      <c r="W123" s="37" t="s">
        <v>73</v>
      </c>
      <c r="X123" s="585">
        <f>IFERROR(X118/H118,"0")+IFERROR(X119/H119,"0")+IFERROR(X120/H120,"0")+IFERROR(X121/H121,"0")+IFERROR(X122/H122,"0")</f>
        <v>0</v>
      </c>
      <c r="Y123" s="585">
        <f>IFERROR(Y118/H118,"0")+IFERROR(Y119/H119,"0")+IFERROR(Y120/H120,"0")+IFERROR(Y121/H121,"0")+IFERROR(Y122/H122,"0")</f>
        <v>0</v>
      </c>
      <c r="Z123" s="585">
        <f>IFERROR(IF(Z118="",0,Z118),"0")+IFERROR(IF(Z119="",0,Z119),"0")+IFERROR(IF(Z120="",0,Z120),"0")+IFERROR(IF(Z121="",0,Z121),"0")+IFERROR(IF(Z122="",0,Z122),"0")</f>
        <v>0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72</v>
      </c>
      <c r="Q124" s="599"/>
      <c r="R124" s="599"/>
      <c r="S124" s="599"/>
      <c r="T124" s="599"/>
      <c r="U124" s="599"/>
      <c r="V124" s="600"/>
      <c r="W124" s="37" t="s">
        <v>70</v>
      </c>
      <c r="X124" s="585">
        <f>IFERROR(SUM(X118:X122),"0")</f>
        <v>0</v>
      </c>
      <c r="Y124" s="585">
        <f>IFERROR(SUM(Y118:Y122),"0")</f>
        <v>0</v>
      </c>
      <c r="Z124" s="37"/>
      <c r="AA124" s="586"/>
      <c r="AB124" s="586"/>
      <c r="AC124" s="586"/>
    </row>
    <row r="125" spans="1:68" ht="14.25" customHeight="1" x14ac:dyDescent="0.25">
      <c r="A125" s="596" t="s">
        <v>174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233</v>
      </c>
      <c r="B126" s="54" t="s">
        <v>234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236</v>
      </c>
      <c r="B127" s="54" t="s">
        <v>237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70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72</v>
      </c>
      <c r="Q128" s="599"/>
      <c r="R128" s="599"/>
      <c r="S128" s="599"/>
      <c r="T128" s="599"/>
      <c r="U128" s="599"/>
      <c r="V128" s="600"/>
      <c r="W128" s="37" t="s">
        <v>73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72</v>
      </c>
      <c r="Q129" s="599"/>
      <c r="R129" s="599"/>
      <c r="S129" s="599"/>
      <c r="T129" s="599"/>
      <c r="U129" s="599"/>
      <c r="V129" s="600"/>
      <c r="W129" s="37" t="s">
        <v>70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43" t="s">
        <v>239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103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240</v>
      </c>
      <c r="B132" s="54" t="s">
        <v>241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240</v>
      </c>
      <c r="B133" s="54" t="s">
        <v>243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70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72</v>
      </c>
      <c r="Q134" s="599"/>
      <c r="R134" s="599"/>
      <c r="S134" s="599"/>
      <c r="T134" s="599"/>
      <c r="U134" s="599"/>
      <c r="V134" s="600"/>
      <c r="W134" s="37" t="s">
        <v>73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72</v>
      </c>
      <c r="Q135" s="599"/>
      <c r="R135" s="599"/>
      <c r="S135" s="599"/>
      <c r="T135" s="599"/>
      <c r="U135" s="599"/>
      <c r="V135" s="600"/>
      <c r="W135" s="37" t="s">
        <v>70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6" t="s">
        <v>64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244</v>
      </c>
      <c r="B137" s="54" t="s">
        <v>245</v>
      </c>
      <c r="C137" s="31">
        <v>4301031235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244</v>
      </c>
      <c r="B138" s="54" t="s">
        <v>247</v>
      </c>
      <c r="C138" s="31">
        <v>4301031234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72</v>
      </c>
      <c r="Q139" s="599"/>
      <c r="R139" s="599"/>
      <c r="S139" s="599"/>
      <c r="T139" s="599"/>
      <c r="U139" s="599"/>
      <c r="V139" s="600"/>
      <c r="W139" s="37" t="s">
        <v>73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72</v>
      </c>
      <c r="Q140" s="599"/>
      <c r="R140" s="599"/>
      <c r="S140" s="599"/>
      <c r="T140" s="599"/>
      <c r="U140" s="599"/>
      <c r="V140" s="600"/>
      <c r="W140" s="37" t="s">
        <v>70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6" t="s">
        <v>74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248</v>
      </c>
      <c r="B142" s="54" t="s">
        <v>249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248</v>
      </c>
      <c r="B143" s="54" t="s">
        <v>250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70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72</v>
      </c>
      <c r="Q144" s="599"/>
      <c r="R144" s="599"/>
      <c r="S144" s="599"/>
      <c r="T144" s="599"/>
      <c r="U144" s="599"/>
      <c r="V144" s="600"/>
      <c r="W144" s="37" t="s">
        <v>73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72</v>
      </c>
      <c r="Q145" s="599"/>
      <c r="R145" s="599"/>
      <c r="S145" s="599"/>
      <c r="T145" s="599"/>
      <c r="U145" s="599"/>
      <c r="V145" s="600"/>
      <c r="W145" s="37" t="s">
        <v>70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43" t="s">
        <v>101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103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251</v>
      </c>
      <c r="B148" s="54" t="s">
        <v>252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72</v>
      </c>
      <c r="Q149" s="599"/>
      <c r="R149" s="599"/>
      <c r="S149" s="599"/>
      <c r="T149" s="599"/>
      <c r="U149" s="599"/>
      <c r="V149" s="600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72</v>
      </c>
      <c r="Q150" s="599"/>
      <c r="R150" s="599"/>
      <c r="S150" s="599"/>
      <c r="T150" s="599"/>
      <c r="U150" s="599"/>
      <c r="V150" s="600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64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254</v>
      </c>
      <c r="B152" s="54" t="s">
        <v>255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70</v>
      </c>
      <c r="X152" s="583">
        <v>50</v>
      </c>
      <c r="Y152" s="584">
        <f>IFERROR(IF(X152="",0,CEILING((X152/$H152),1)*$H152),"")</f>
        <v>54</v>
      </c>
      <c r="Z152" s="36">
        <f>IFERROR(IF(Y152=0,"",ROUNDUP(Y152/H152,0)*0.01898),"")</f>
        <v>0.11388000000000001</v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53.250000000000007</v>
      </c>
      <c r="BN152" s="64">
        <f>IFERROR(Y152*I152/H152,"0")</f>
        <v>57.510000000000005</v>
      </c>
      <c r="BO152" s="64">
        <f>IFERROR(1/J152*(X152/H152),"0")</f>
        <v>8.6805555555555552E-2</v>
      </c>
      <c r="BP152" s="64">
        <f>IFERROR(1/J152*(Y152/H152),"0")</f>
        <v>9.375E-2</v>
      </c>
    </row>
    <row r="153" spans="1:68" ht="16.5" customHeight="1" x14ac:dyDescent="0.25">
      <c r="A153" s="54" t="s">
        <v>257</v>
      </c>
      <c r="B153" s="54" t="s">
        <v>258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260</v>
      </c>
      <c r="B154" s="54" t="s">
        <v>261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70</v>
      </c>
      <c r="X154" s="583">
        <v>50</v>
      </c>
      <c r="Y154" s="584">
        <f>IFERROR(IF(X154="",0,CEILING((X154/$H154),1)*$H154),"")</f>
        <v>54</v>
      </c>
      <c r="Z154" s="36">
        <f>IFERROR(IF(Y154=0,"",ROUNDUP(Y154/H154,0)*0.01898),"")</f>
        <v>0.11388000000000001</v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53.250000000000007</v>
      </c>
      <c r="BN154" s="64">
        <f>IFERROR(Y154*I154/H154,"0")</f>
        <v>57.510000000000005</v>
      </c>
      <c r="BO154" s="64">
        <f>IFERROR(1/J154*(X154/H154),"0")</f>
        <v>8.6805555555555552E-2</v>
      </c>
      <c r="BP154" s="64">
        <f>IFERROR(1/J154*(Y154/H154),"0")</f>
        <v>9.375E-2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72</v>
      </c>
      <c r="Q155" s="599"/>
      <c r="R155" s="599"/>
      <c r="S155" s="599"/>
      <c r="T155" s="599"/>
      <c r="U155" s="599"/>
      <c r="V155" s="600"/>
      <c r="W155" s="37" t="s">
        <v>73</v>
      </c>
      <c r="X155" s="585">
        <f>IFERROR(X152/H152,"0")+IFERROR(X153/H153,"0")+IFERROR(X154/H154,"0")</f>
        <v>11.111111111111111</v>
      </c>
      <c r="Y155" s="585">
        <f>IFERROR(Y152/H152,"0")+IFERROR(Y153/H153,"0")+IFERROR(Y154/H154,"0")</f>
        <v>12</v>
      </c>
      <c r="Z155" s="585">
        <f>IFERROR(IF(Z152="",0,Z152),"0")+IFERROR(IF(Z153="",0,Z153),"0")+IFERROR(IF(Z154="",0,Z154),"0")</f>
        <v>0.22776000000000002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72</v>
      </c>
      <c r="Q156" s="599"/>
      <c r="R156" s="599"/>
      <c r="S156" s="599"/>
      <c r="T156" s="599"/>
      <c r="U156" s="599"/>
      <c r="V156" s="600"/>
      <c r="W156" s="37" t="s">
        <v>70</v>
      </c>
      <c r="X156" s="585">
        <f>IFERROR(SUM(X152:X154),"0")</f>
        <v>100</v>
      </c>
      <c r="Y156" s="585">
        <f>IFERROR(SUM(Y152:Y154),"0")</f>
        <v>108</v>
      </c>
      <c r="Z156" s="37"/>
      <c r="AA156" s="586"/>
      <c r="AB156" s="586"/>
      <c r="AC156" s="586"/>
    </row>
    <row r="157" spans="1:68" ht="27.75" customHeight="1" x14ac:dyDescent="0.2">
      <c r="A157" s="625" t="s">
        <v>263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264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139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265</v>
      </c>
      <c r="B160" s="54" t="s">
        <v>266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72</v>
      </c>
      <c r="Q161" s="599"/>
      <c r="R161" s="599"/>
      <c r="S161" s="599"/>
      <c r="T161" s="599"/>
      <c r="U161" s="599"/>
      <c r="V161" s="600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72</v>
      </c>
      <c r="Q162" s="599"/>
      <c r="R162" s="599"/>
      <c r="S162" s="599"/>
      <c r="T162" s="599"/>
      <c r="U162" s="599"/>
      <c r="V162" s="600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64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268</v>
      </c>
      <c r="B164" s="54" t="s">
        <v>269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70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70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274</v>
      </c>
      <c r="B166" s="54" t="s">
        <v>275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70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70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279</v>
      </c>
      <c r="B168" s="54" t="s">
        <v>280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70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281</v>
      </c>
      <c r="B169" s="54" t="s">
        <v>282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284</v>
      </c>
      <c r="B170" s="54" t="s">
        <v>285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70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72</v>
      </c>
      <c r="Q173" s="599"/>
      <c r="R173" s="599"/>
      <c r="S173" s="599"/>
      <c r="T173" s="599"/>
      <c r="U173" s="599"/>
      <c r="V173" s="600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72</v>
      </c>
      <c r="Q174" s="599"/>
      <c r="R174" s="599"/>
      <c r="S174" s="599"/>
      <c r="T174" s="599"/>
      <c r="U174" s="599"/>
      <c r="V174" s="600"/>
      <c r="W174" s="37" t="s">
        <v>70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customHeight="1" x14ac:dyDescent="0.25">
      <c r="A175" s="596" t="s">
        <v>95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291</v>
      </c>
      <c r="B176" s="54" t="s">
        <v>292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296</v>
      </c>
      <c r="B177" s="54" t="s">
        <v>297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299</v>
      </c>
      <c r="B178" s="54" t="s">
        <v>300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72</v>
      </c>
      <c r="Q179" s="599"/>
      <c r="R179" s="599"/>
      <c r="S179" s="599"/>
      <c r="T179" s="599"/>
      <c r="U179" s="599"/>
      <c r="V179" s="600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72</v>
      </c>
      <c r="Q180" s="599"/>
      <c r="R180" s="599"/>
      <c r="S180" s="599"/>
      <c r="T180" s="599"/>
      <c r="U180" s="599"/>
      <c r="V180" s="600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6" t="s">
        <v>301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302</v>
      </c>
      <c r="B182" s="54" t="s">
        <v>303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72</v>
      </c>
      <c r="Q183" s="599"/>
      <c r="R183" s="599"/>
      <c r="S183" s="599"/>
      <c r="T183" s="599"/>
      <c r="U183" s="599"/>
      <c r="V183" s="600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72</v>
      </c>
      <c r="Q184" s="599"/>
      <c r="R184" s="599"/>
      <c r="S184" s="599"/>
      <c r="T184" s="599"/>
      <c r="U184" s="599"/>
      <c r="V184" s="600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304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103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305</v>
      </c>
      <c r="B187" s="54" t="s">
        <v>306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308</v>
      </c>
      <c r="B188" s="54" t="s">
        <v>309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72</v>
      </c>
      <c r="Q189" s="599"/>
      <c r="R189" s="599"/>
      <c r="S189" s="599"/>
      <c r="T189" s="599"/>
      <c r="U189" s="599"/>
      <c r="V189" s="600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72</v>
      </c>
      <c r="Q190" s="599"/>
      <c r="R190" s="599"/>
      <c r="S190" s="599"/>
      <c r="T190" s="599"/>
      <c r="U190" s="599"/>
      <c r="V190" s="600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139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310</v>
      </c>
      <c r="B192" s="54" t="s">
        <v>311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313</v>
      </c>
      <c r="B193" s="54" t="s">
        <v>314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72</v>
      </c>
      <c r="Q194" s="599"/>
      <c r="R194" s="599"/>
      <c r="S194" s="599"/>
      <c r="T194" s="599"/>
      <c r="U194" s="599"/>
      <c r="V194" s="600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72</v>
      </c>
      <c r="Q195" s="599"/>
      <c r="R195" s="599"/>
      <c r="S195" s="599"/>
      <c r="T195" s="599"/>
      <c r="U195" s="599"/>
      <c r="V195" s="600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64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315</v>
      </c>
      <c r="B197" s="54" t="s">
        <v>316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70</v>
      </c>
      <c r="X197" s="583">
        <v>30</v>
      </c>
      <c r="Y197" s="584">
        <f t="shared" ref="Y197:Y204" si="26">IFERROR(IF(X197="",0,CEILING((X197/$H197),1)*$H197),"")</f>
        <v>32.400000000000006</v>
      </c>
      <c r="Z197" s="36">
        <f>IFERROR(IF(Y197=0,"",ROUNDUP(Y197/H197,0)*0.00902),"")</f>
        <v>5.4120000000000001E-2</v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31.166666666666668</v>
      </c>
      <c r="BN197" s="64">
        <f t="shared" ref="BN197:BN204" si="28">IFERROR(Y197*I197/H197,"0")</f>
        <v>33.660000000000004</v>
      </c>
      <c r="BO197" s="64">
        <f t="shared" ref="BO197:BO204" si="29">IFERROR(1/J197*(X197/H197),"0")</f>
        <v>4.208754208754209E-2</v>
      </c>
      <c r="BP197" s="64">
        <f t="shared" ref="BP197:BP204" si="30">IFERROR(1/J197*(Y197/H197),"0")</f>
        <v>4.5454545454545463E-2</v>
      </c>
    </row>
    <row r="198" spans="1:68" ht="27" customHeight="1" x14ac:dyDescent="0.25">
      <c r="A198" s="54" t="s">
        <v>318</v>
      </c>
      <c r="B198" s="54" t="s">
        <v>319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70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70</v>
      </c>
      <c r="X199" s="583">
        <v>30</v>
      </c>
      <c r="Y199" s="584">
        <f t="shared" si="26"/>
        <v>32.400000000000006</v>
      </c>
      <c r="Z199" s="36">
        <f>IFERROR(IF(Y199=0,"",ROUNDUP(Y199/H199,0)*0.00902),"")</f>
        <v>5.4120000000000001E-2</v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31.166666666666668</v>
      </c>
      <c r="BN199" s="64">
        <f t="shared" si="28"/>
        <v>33.660000000000004</v>
      </c>
      <c r="BO199" s="64">
        <f t="shared" si="29"/>
        <v>4.208754208754209E-2</v>
      </c>
      <c r="BP199" s="64">
        <f t="shared" si="30"/>
        <v>4.5454545454545463E-2</v>
      </c>
    </row>
    <row r="200" spans="1:68" ht="27" customHeight="1" x14ac:dyDescent="0.25">
      <c r="A200" s="54" t="s">
        <v>324</v>
      </c>
      <c r="B200" s="54" t="s">
        <v>325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70</v>
      </c>
      <c r="X200" s="583">
        <v>30</v>
      </c>
      <c r="Y200" s="584">
        <f t="shared" si="26"/>
        <v>32.400000000000006</v>
      </c>
      <c r="Z200" s="36">
        <f>IFERROR(IF(Y200=0,"",ROUNDUP(Y200/H200,0)*0.00902),"")</f>
        <v>5.4120000000000001E-2</v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31.166666666666668</v>
      </c>
      <c r="BN200" s="64">
        <f t="shared" si="28"/>
        <v>33.660000000000004</v>
      </c>
      <c r="BO200" s="64">
        <f t="shared" si="29"/>
        <v>4.208754208754209E-2</v>
      </c>
      <c r="BP200" s="64">
        <f t="shared" si="30"/>
        <v>4.5454545454545463E-2</v>
      </c>
    </row>
    <row r="201" spans="1:68" ht="27" customHeight="1" x14ac:dyDescent="0.25">
      <c r="A201" s="54" t="s">
        <v>327</v>
      </c>
      <c r="B201" s="54" t="s">
        <v>328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70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70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70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333</v>
      </c>
      <c r="B204" s="54" t="s">
        <v>334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70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72</v>
      </c>
      <c r="Q205" s="599"/>
      <c r="R205" s="599"/>
      <c r="S205" s="599"/>
      <c r="T205" s="599"/>
      <c r="U205" s="599"/>
      <c r="V205" s="600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16.666666666666664</v>
      </c>
      <c r="Y205" s="585">
        <f>IFERROR(Y197/H197,"0")+IFERROR(Y198/H198,"0")+IFERROR(Y199/H199,"0")+IFERROR(Y200/H200,"0")+IFERROR(Y201/H201,"0")+IFERROR(Y202/H202,"0")+IFERROR(Y203/H203,"0")+IFERROR(Y204/H204,"0")</f>
        <v>18.000000000000004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0.16236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72</v>
      </c>
      <c r="Q206" s="599"/>
      <c r="R206" s="599"/>
      <c r="S206" s="599"/>
      <c r="T206" s="599"/>
      <c r="U206" s="599"/>
      <c r="V206" s="600"/>
      <c r="W206" s="37" t="s">
        <v>70</v>
      </c>
      <c r="X206" s="585">
        <f>IFERROR(SUM(X197:X204),"0")</f>
        <v>90</v>
      </c>
      <c r="Y206" s="585">
        <f>IFERROR(SUM(Y197:Y204),"0")</f>
        <v>97.200000000000017</v>
      </c>
      <c r="Z206" s="37"/>
      <c r="AA206" s="586"/>
      <c r="AB206" s="586"/>
      <c r="AC206" s="586"/>
    </row>
    <row r="207" spans="1:68" ht="14.25" customHeight="1" x14ac:dyDescent="0.25">
      <c r="A207" s="596" t="s">
        <v>74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335</v>
      </c>
      <c r="B208" s="54" t="s">
        <v>336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341</v>
      </c>
      <c r="B210" s="54" t="s">
        <v>342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70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70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70</v>
      </c>
      <c r="X213" s="583">
        <v>0</v>
      </c>
      <c r="Y213" s="584">
        <f t="shared" si="31"/>
        <v>0</v>
      </c>
      <c r="Z213" s="36" t="str">
        <f t="shared" si="36"/>
        <v/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351</v>
      </c>
      <c r="B214" s="54" t="s">
        <v>352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353</v>
      </c>
      <c r="B215" s="54" t="s">
        <v>354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70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70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72</v>
      </c>
      <c r="Q217" s="599"/>
      <c r="R217" s="599"/>
      <c r="S217" s="599"/>
      <c r="T217" s="599"/>
      <c r="U217" s="599"/>
      <c r="V217" s="600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0</v>
      </c>
      <c r="Y217" s="585">
        <f>IFERROR(Y208/H208,"0")+IFERROR(Y209/H209,"0")+IFERROR(Y210/H210,"0")+IFERROR(Y211/H211,"0")+IFERROR(Y212/H212,"0")+IFERROR(Y213/H213,"0")+IFERROR(Y214/H214,"0")+IFERROR(Y215/H215,"0")+IFERROR(Y216/H216,"0")</f>
        <v>0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72</v>
      </c>
      <c r="Q218" s="599"/>
      <c r="R218" s="599"/>
      <c r="S218" s="599"/>
      <c r="T218" s="599"/>
      <c r="U218" s="599"/>
      <c r="V218" s="600"/>
      <c r="W218" s="37" t="s">
        <v>70</v>
      </c>
      <c r="X218" s="585">
        <f>IFERROR(SUM(X208:X216),"0")</f>
        <v>0</v>
      </c>
      <c r="Y218" s="585">
        <f>IFERROR(SUM(Y208:Y216),"0")</f>
        <v>0</v>
      </c>
      <c r="Z218" s="37"/>
      <c r="AA218" s="586"/>
      <c r="AB218" s="586"/>
      <c r="AC218" s="586"/>
    </row>
    <row r="219" spans="1:68" ht="14.25" customHeight="1" x14ac:dyDescent="0.25">
      <c r="A219" s="596" t="s">
        <v>174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359</v>
      </c>
      <c r="B220" s="54" t="s">
        <v>360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362</v>
      </c>
      <c r="B221" s="54" t="s">
        <v>363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70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72</v>
      </c>
      <c r="Q222" s="599"/>
      <c r="R222" s="599"/>
      <c r="S222" s="599"/>
      <c r="T222" s="599"/>
      <c r="U222" s="599"/>
      <c r="V222" s="600"/>
      <c r="W222" s="37" t="s">
        <v>73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72</v>
      </c>
      <c r="Q223" s="599"/>
      <c r="R223" s="599"/>
      <c r="S223" s="599"/>
      <c r="T223" s="599"/>
      <c r="U223" s="599"/>
      <c r="V223" s="600"/>
      <c r="W223" s="37" t="s">
        <v>70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customHeight="1" x14ac:dyDescent="0.25">
      <c r="A224" s="643" t="s">
        <v>365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103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366</v>
      </c>
      <c r="B226" s="54" t="s">
        <v>367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70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382</v>
      </c>
      <c r="B232" s="54" t="s">
        <v>383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70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72</v>
      </c>
      <c r="Q233" s="599"/>
      <c r="R233" s="599"/>
      <c r="S233" s="599"/>
      <c r="T233" s="599"/>
      <c r="U233" s="599"/>
      <c r="V233" s="600"/>
      <c r="W233" s="37" t="s">
        <v>73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72</v>
      </c>
      <c r="Q234" s="599"/>
      <c r="R234" s="599"/>
      <c r="S234" s="599"/>
      <c r="T234" s="599"/>
      <c r="U234" s="599"/>
      <c r="V234" s="600"/>
      <c r="W234" s="37" t="s">
        <v>70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6" t="s">
        <v>139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384</v>
      </c>
      <c r="B236" s="54" t="s">
        <v>385</v>
      </c>
      <c r="C236" s="31">
        <v>4301020340</v>
      </c>
      <c r="D236" s="590">
        <v>4680115885721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8"/>
      <c r="R236" s="588"/>
      <c r="S236" s="588"/>
      <c r="T236" s="589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384</v>
      </c>
      <c r="B237" s="54" t="s">
        <v>387</v>
      </c>
      <c r="C237" s="31">
        <v>4301020377</v>
      </c>
      <c r="D237" s="590">
        <v>4680115885981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8"/>
      <c r="R237" s="588"/>
      <c r="S237" s="588"/>
      <c r="T237" s="589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72</v>
      </c>
      <c r="Q238" s="599"/>
      <c r="R238" s="599"/>
      <c r="S238" s="599"/>
      <c r="T238" s="599"/>
      <c r="U238" s="599"/>
      <c r="V238" s="600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72</v>
      </c>
      <c r="Q239" s="599"/>
      <c r="R239" s="599"/>
      <c r="S239" s="599"/>
      <c r="T239" s="599"/>
      <c r="U239" s="599"/>
      <c r="V239" s="600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388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389</v>
      </c>
      <c r="B241" s="54" t="s">
        <v>390</v>
      </c>
      <c r="C241" s="31">
        <v>4301040362</v>
      </c>
      <c r="D241" s="590">
        <v>4680115886803</v>
      </c>
      <c r="E241" s="591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66" t="s">
        <v>391</v>
      </c>
      <c r="Q241" s="588"/>
      <c r="R241" s="588"/>
      <c r="S241" s="588"/>
      <c r="T241" s="589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392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393</v>
      </c>
      <c r="C242" s="31">
        <v>4301040361</v>
      </c>
      <c r="D242" s="590">
        <v>4680115886803</v>
      </c>
      <c r="E242" s="591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8"/>
      <c r="R242" s="588"/>
      <c r="S242" s="588"/>
      <c r="T242" s="589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392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72</v>
      </c>
      <c r="Q243" s="599"/>
      <c r="R243" s="599"/>
      <c r="S243" s="599"/>
      <c r="T243" s="599"/>
      <c r="U243" s="599"/>
      <c r="V243" s="600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72</v>
      </c>
      <c r="Q244" s="599"/>
      <c r="R244" s="599"/>
      <c r="S244" s="599"/>
      <c r="T244" s="599"/>
      <c r="U244" s="599"/>
      <c r="V244" s="600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6" t="s">
        <v>394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395</v>
      </c>
      <c r="B246" s="54" t="s">
        <v>396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398</v>
      </c>
      <c r="B247" s="54" t="s">
        <v>399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64" t="s">
        <v>400</v>
      </c>
      <c r="Q247" s="588"/>
      <c r="R247" s="588"/>
      <c r="S247" s="588"/>
      <c r="T247" s="589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398</v>
      </c>
      <c r="B248" s="54" t="s">
        <v>401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402</v>
      </c>
      <c r="B249" s="54" t="s">
        <v>403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404</v>
      </c>
      <c r="B250" s="54" t="s">
        <v>405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406</v>
      </c>
      <c r="B251" s="54" t="s">
        <v>407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72</v>
      </c>
      <c r="Q252" s="599"/>
      <c r="R252" s="599"/>
      <c r="S252" s="599"/>
      <c r="T252" s="599"/>
      <c r="U252" s="599"/>
      <c r="V252" s="600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72</v>
      </c>
      <c r="Q253" s="599"/>
      <c r="R253" s="599"/>
      <c r="S253" s="599"/>
      <c r="T253" s="599"/>
      <c r="U253" s="599"/>
      <c r="V253" s="600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43" t="s">
        <v>408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103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409</v>
      </c>
      <c r="B256" s="54" t="s">
        <v>410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412</v>
      </c>
      <c r="B257" s="54" t="s">
        <v>413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70</v>
      </c>
      <c r="X257" s="583">
        <v>300</v>
      </c>
      <c r="Y257" s="584">
        <f>IFERROR(IF(X257="",0,CEILING((X257/$H257),1)*$H257),"")</f>
        <v>302.40000000000003</v>
      </c>
      <c r="Z257" s="36">
        <f>IFERROR(IF(Y257=0,"",ROUNDUP(Y257/H257,0)*0.01898),"")</f>
        <v>0.53144000000000002</v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312.08333333333331</v>
      </c>
      <c r="BN257" s="64">
        <f>IFERROR(Y257*I257/H257,"0")</f>
        <v>314.58000000000004</v>
      </c>
      <c r="BO257" s="64">
        <f>IFERROR(1/J257*(X257/H257),"0")</f>
        <v>0.43402777777777773</v>
      </c>
      <c r="BP257" s="64">
        <f>IFERROR(1/J257*(Y257/H257),"0")</f>
        <v>0.4375</v>
      </c>
    </row>
    <row r="258" spans="1:68" ht="37.5" customHeight="1" x14ac:dyDescent="0.25">
      <c r="A258" s="54" t="s">
        <v>415</v>
      </c>
      <c r="B258" s="54" t="s">
        <v>416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418</v>
      </c>
      <c r="B259" s="54" t="s">
        <v>419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421</v>
      </c>
      <c r="B260" s="54" t="s">
        <v>422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70</v>
      </c>
      <c r="X260" s="583">
        <v>40</v>
      </c>
      <c r="Y260" s="584">
        <f>IFERROR(IF(X260="",0,CEILING((X260/$H260),1)*$H260),"")</f>
        <v>40</v>
      </c>
      <c r="Z260" s="36">
        <f>IFERROR(IF(Y260=0,"",ROUNDUP(Y260/H260,0)*0.00902),"")</f>
        <v>9.0200000000000002E-2</v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42.1</v>
      </c>
      <c r="BN260" s="64">
        <f>IFERROR(Y260*I260/H260,"0")</f>
        <v>42.1</v>
      </c>
      <c r="BO260" s="64">
        <f>IFERROR(1/J260*(X260/H260),"0")</f>
        <v>7.575757575757576E-2</v>
      </c>
      <c r="BP260" s="64">
        <f>IFERROR(1/J260*(Y260/H260),"0")</f>
        <v>7.575757575757576E-2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72</v>
      </c>
      <c r="Q261" s="599"/>
      <c r="R261" s="599"/>
      <c r="S261" s="599"/>
      <c r="T261" s="599"/>
      <c r="U261" s="599"/>
      <c r="V261" s="600"/>
      <c r="W261" s="37" t="s">
        <v>73</v>
      </c>
      <c r="X261" s="585">
        <f>IFERROR(X256/H256,"0")+IFERROR(X257/H257,"0")+IFERROR(X258/H258,"0")+IFERROR(X259/H259,"0")+IFERROR(X260/H260,"0")</f>
        <v>37.777777777777771</v>
      </c>
      <c r="Y261" s="585">
        <f>IFERROR(Y256/H256,"0")+IFERROR(Y257/H257,"0")+IFERROR(Y258/H258,"0")+IFERROR(Y259/H259,"0")+IFERROR(Y260/H260,"0")</f>
        <v>38</v>
      </c>
      <c r="Z261" s="585">
        <f>IFERROR(IF(Z256="",0,Z256),"0")+IFERROR(IF(Z257="",0,Z257),"0")+IFERROR(IF(Z258="",0,Z258),"0")+IFERROR(IF(Z259="",0,Z259),"0")+IFERROR(IF(Z260="",0,Z260),"0")</f>
        <v>0.62163999999999997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72</v>
      </c>
      <c r="Q262" s="599"/>
      <c r="R262" s="599"/>
      <c r="S262" s="599"/>
      <c r="T262" s="599"/>
      <c r="U262" s="599"/>
      <c r="V262" s="600"/>
      <c r="W262" s="37" t="s">
        <v>70</v>
      </c>
      <c r="X262" s="585">
        <f>IFERROR(SUM(X256:X260),"0")</f>
        <v>340</v>
      </c>
      <c r="Y262" s="585">
        <f>IFERROR(SUM(Y256:Y260),"0")</f>
        <v>342.40000000000003</v>
      </c>
      <c r="Z262" s="37"/>
      <c r="AA262" s="586"/>
      <c r="AB262" s="586"/>
      <c r="AC262" s="586"/>
    </row>
    <row r="263" spans="1:68" ht="16.5" customHeight="1" x14ac:dyDescent="0.25">
      <c r="A263" s="643" t="s">
        <v>424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103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425</v>
      </c>
      <c r="B265" s="54" t="s">
        <v>426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427</v>
      </c>
      <c r="B266" s="54" t="s">
        <v>428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433</v>
      </c>
      <c r="B268" s="54" t="s">
        <v>434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85" t="s">
        <v>435</v>
      </c>
      <c r="Q268" s="588"/>
      <c r="R268" s="588"/>
      <c r="S268" s="588"/>
      <c r="T268" s="589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72</v>
      </c>
      <c r="Q269" s="599"/>
      <c r="R269" s="599"/>
      <c r="S269" s="599"/>
      <c r="T269" s="599"/>
      <c r="U269" s="599"/>
      <c r="V269" s="600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72</v>
      </c>
      <c r="Q270" s="599"/>
      <c r="R270" s="599"/>
      <c r="S270" s="599"/>
      <c r="T270" s="599"/>
      <c r="U270" s="599"/>
      <c r="V270" s="600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437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74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438</v>
      </c>
      <c r="B273" s="54" t="s">
        <v>439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441</v>
      </c>
      <c r="B274" s="54" t="s">
        <v>442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70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444</v>
      </c>
      <c r="B275" s="54" t="s">
        <v>445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114</v>
      </c>
      <c r="M275" s="33" t="s">
        <v>78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70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115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72</v>
      </c>
      <c r="Q276" s="599"/>
      <c r="R276" s="599"/>
      <c r="S276" s="599"/>
      <c r="T276" s="599"/>
      <c r="U276" s="599"/>
      <c r="V276" s="600"/>
      <c r="W276" s="37" t="s">
        <v>73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72</v>
      </c>
      <c r="Q277" s="599"/>
      <c r="R277" s="599"/>
      <c r="S277" s="599"/>
      <c r="T277" s="599"/>
      <c r="U277" s="599"/>
      <c r="V277" s="600"/>
      <c r="W277" s="37" t="s">
        <v>70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customHeight="1" x14ac:dyDescent="0.25">
      <c r="A278" s="643" t="s">
        <v>447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64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448</v>
      </c>
      <c r="B280" s="54" t="s">
        <v>449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72</v>
      </c>
      <c r="Q281" s="599"/>
      <c r="R281" s="599"/>
      <c r="S281" s="599"/>
      <c r="T281" s="599"/>
      <c r="U281" s="599"/>
      <c r="V281" s="600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72</v>
      </c>
      <c r="Q282" s="599"/>
      <c r="R282" s="599"/>
      <c r="S282" s="599"/>
      <c r="T282" s="599"/>
      <c r="U282" s="599"/>
      <c r="V282" s="600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74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451</v>
      </c>
      <c r="B284" s="54" t="s">
        <v>452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72</v>
      </c>
      <c r="Q285" s="599"/>
      <c r="R285" s="599"/>
      <c r="S285" s="599"/>
      <c r="T285" s="599"/>
      <c r="U285" s="599"/>
      <c r="V285" s="600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72</v>
      </c>
      <c r="Q286" s="599"/>
      <c r="R286" s="599"/>
      <c r="S286" s="599"/>
      <c r="T286" s="599"/>
      <c r="U286" s="599"/>
      <c r="V286" s="600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454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103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455</v>
      </c>
      <c r="B289" s="54" t="s">
        <v>456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72</v>
      </c>
      <c r="Q290" s="599"/>
      <c r="R290" s="599"/>
      <c r="S290" s="599"/>
      <c r="T290" s="599"/>
      <c r="U290" s="599"/>
      <c r="V290" s="600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72</v>
      </c>
      <c r="Q291" s="599"/>
      <c r="R291" s="599"/>
      <c r="S291" s="599"/>
      <c r="T291" s="599"/>
      <c r="U291" s="599"/>
      <c r="V291" s="600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459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103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460</v>
      </c>
      <c r="B294" s="54" t="s">
        <v>461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463</v>
      </c>
      <c r="B295" s="54" t="s">
        <v>464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463</v>
      </c>
      <c r="B296" s="54" t="s">
        <v>467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70</v>
      </c>
      <c r="X296" s="583">
        <v>604.79999999999995</v>
      </c>
      <c r="Y296" s="584">
        <f t="shared" si="48"/>
        <v>604.80000000000007</v>
      </c>
      <c r="Z296" s="36">
        <f>IFERROR(IF(Y296=0,"",ROUNDUP(Y296/H296,0)*0.01898),"")</f>
        <v>1.06288</v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629.15999999999985</v>
      </c>
      <c r="BN296" s="64">
        <f t="shared" si="50"/>
        <v>629.16000000000008</v>
      </c>
      <c r="BO296" s="64">
        <f t="shared" si="51"/>
        <v>0.87499999999999989</v>
      </c>
      <c r="BP296" s="64">
        <f t="shared" si="52"/>
        <v>0.875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70</v>
      </c>
      <c r="X299" s="583">
        <v>80</v>
      </c>
      <c r="Y299" s="584">
        <f t="shared" si="48"/>
        <v>80</v>
      </c>
      <c r="Z299" s="36">
        <f>IFERROR(IF(Y299=0,"",ROUNDUP(Y299/H299,0)*0.00902),"")</f>
        <v>0.1804</v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84.2</v>
      </c>
      <c r="BN299" s="64">
        <f t="shared" si="50"/>
        <v>84.2</v>
      </c>
      <c r="BO299" s="64">
        <f t="shared" si="51"/>
        <v>0.15151515151515152</v>
      </c>
      <c r="BP299" s="64">
        <f t="shared" si="52"/>
        <v>0.15151515151515152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72</v>
      </c>
      <c r="Q300" s="599"/>
      <c r="R300" s="599"/>
      <c r="S300" s="599"/>
      <c r="T300" s="599"/>
      <c r="U300" s="599"/>
      <c r="V300" s="600"/>
      <c r="W300" s="37" t="s">
        <v>73</v>
      </c>
      <c r="X300" s="585">
        <f>IFERROR(X294/H294,"0")+IFERROR(X295/H295,"0")+IFERROR(X296/H296,"0")+IFERROR(X297/H297,"0")+IFERROR(X298/H298,"0")+IFERROR(X299/H299,"0")</f>
        <v>76</v>
      </c>
      <c r="Y300" s="585">
        <f>IFERROR(Y294/H294,"0")+IFERROR(Y295/H295,"0")+IFERROR(Y296/H296,"0")+IFERROR(Y297/H297,"0")+IFERROR(Y298/H298,"0")+IFERROR(Y299/H299,"0")</f>
        <v>76</v>
      </c>
      <c r="Z300" s="585">
        <f>IFERROR(IF(Z294="",0,Z294),"0")+IFERROR(IF(Z295="",0,Z295),"0")+IFERROR(IF(Z296="",0,Z296),"0")+IFERROR(IF(Z297="",0,Z297),"0")+IFERROR(IF(Z298="",0,Z298),"0")+IFERROR(IF(Z299="",0,Z299),"0")</f>
        <v>1.2432799999999999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72</v>
      </c>
      <c r="Q301" s="599"/>
      <c r="R301" s="599"/>
      <c r="S301" s="599"/>
      <c r="T301" s="599"/>
      <c r="U301" s="599"/>
      <c r="V301" s="600"/>
      <c r="W301" s="37" t="s">
        <v>70</v>
      </c>
      <c r="X301" s="585">
        <f>IFERROR(SUM(X294:X299),"0")</f>
        <v>684.8</v>
      </c>
      <c r="Y301" s="585">
        <f>IFERROR(SUM(Y294:Y299),"0")</f>
        <v>684.80000000000007</v>
      </c>
      <c r="Z301" s="37"/>
      <c r="AA301" s="586"/>
      <c r="AB301" s="586"/>
      <c r="AC301" s="586"/>
    </row>
    <row r="302" spans="1:68" ht="14.25" customHeight="1" x14ac:dyDescent="0.25">
      <c r="A302" s="596" t="s">
        <v>64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70</v>
      </c>
      <c r="X303" s="583">
        <v>200</v>
      </c>
      <c r="Y303" s="584">
        <f t="shared" ref="Y303:Y309" si="53">IFERROR(IF(X303="",0,CEILING((X303/$H303),1)*$H303),"")</f>
        <v>201.60000000000002</v>
      </c>
      <c r="Z303" s="36">
        <f>IFERROR(IF(Y303=0,"",ROUNDUP(Y303/H303,0)*0.00902),"")</f>
        <v>0.43296000000000001</v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212.85714285714286</v>
      </c>
      <c r="BN303" s="64">
        <f t="shared" ref="BN303:BN309" si="55">IFERROR(Y303*I303/H303,"0")</f>
        <v>214.56</v>
      </c>
      <c r="BO303" s="64">
        <f t="shared" ref="BO303:BO309" si="56">IFERROR(1/J303*(X303/H303),"0")</f>
        <v>0.36075036075036077</v>
      </c>
      <c r="BP303" s="64">
        <f t="shared" ref="BP303:BP309" si="57">IFERROR(1/J303*(Y303/H303),"0")</f>
        <v>0.36363636363636365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70</v>
      </c>
      <c r="X304" s="583">
        <v>200</v>
      </c>
      <c r="Y304" s="584">
        <f t="shared" si="53"/>
        <v>201.60000000000002</v>
      </c>
      <c r="Z304" s="36">
        <f>IFERROR(IF(Y304=0,"",ROUNDUP(Y304/H304,0)*0.00902),"")</f>
        <v>0.43296000000000001</v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212.85714285714286</v>
      </c>
      <c r="BN304" s="64">
        <f t="shared" si="55"/>
        <v>214.56</v>
      </c>
      <c r="BO304" s="64">
        <f t="shared" si="56"/>
        <v>0.36075036075036077</v>
      </c>
      <c r="BP304" s="64">
        <f t="shared" si="57"/>
        <v>0.36363636363636365</v>
      </c>
    </row>
    <row r="305" spans="1:68" ht="27" customHeight="1" x14ac:dyDescent="0.25">
      <c r="A305" s="54" t="s">
        <v>483</v>
      </c>
      <c r="B305" s="54" t="s">
        <v>484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70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491</v>
      </c>
      <c r="B308" s="54" t="s">
        <v>492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70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72</v>
      </c>
      <c r="Q310" s="599"/>
      <c r="R310" s="599"/>
      <c r="S310" s="599"/>
      <c r="T310" s="599"/>
      <c r="U310" s="599"/>
      <c r="V310" s="600"/>
      <c r="W310" s="37" t="s">
        <v>73</v>
      </c>
      <c r="X310" s="585">
        <f>IFERROR(X303/H303,"0")+IFERROR(X304/H304,"0")+IFERROR(X305/H305,"0")+IFERROR(X306/H306,"0")+IFERROR(X307/H307,"0")+IFERROR(X308/H308,"0")+IFERROR(X309/H309,"0")</f>
        <v>95.238095238095241</v>
      </c>
      <c r="Y310" s="585">
        <f>IFERROR(Y303/H303,"0")+IFERROR(Y304/H304,"0")+IFERROR(Y305/H305,"0")+IFERROR(Y306/H306,"0")+IFERROR(Y307/H307,"0")+IFERROR(Y308/H308,"0")+IFERROR(Y309/H309,"0")</f>
        <v>96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0.86592000000000002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72</v>
      </c>
      <c r="Q311" s="599"/>
      <c r="R311" s="599"/>
      <c r="S311" s="599"/>
      <c r="T311" s="599"/>
      <c r="U311" s="599"/>
      <c r="V311" s="600"/>
      <c r="W311" s="37" t="s">
        <v>70</v>
      </c>
      <c r="X311" s="585">
        <f>IFERROR(SUM(X303:X309),"0")</f>
        <v>400</v>
      </c>
      <c r="Y311" s="585">
        <f>IFERROR(SUM(Y303:Y309),"0")</f>
        <v>403.20000000000005</v>
      </c>
      <c r="Z311" s="37"/>
      <c r="AA311" s="586"/>
      <c r="AB311" s="586"/>
      <c r="AC311" s="586"/>
    </row>
    <row r="312" spans="1:68" ht="14.25" customHeight="1" x14ac:dyDescent="0.25">
      <c r="A312" s="596" t="s">
        <v>74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70</v>
      </c>
      <c r="X313" s="583">
        <v>2000</v>
      </c>
      <c r="Y313" s="584">
        <f>IFERROR(IF(X313="",0,CEILING((X313/$H313),1)*$H313),"")</f>
        <v>2004.6</v>
      </c>
      <c r="Z313" s="36">
        <f>IFERROR(IF(Y313=0,"",ROUNDUP(Y313/H313,0)*0.01898),"")</f>
        <v>4.8778600000000001</v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2131.5384615384614</v>
      </c>
      <c r="BN313" s="64">
        <f>IFERROR(Y313*I313/H313,"0")</f>
        <v>2136.4409999999998</v>
      </c>
      <c r="BO313" s="64">
        <f>IFERROR(1/J313*(X313/H313),"0")</f>
        <v>4.0064102564102564</v>
      </c>
      <c r="BP313" s="64">
        <f>IFERROR(1/J313*(Y313/H313),"0")</f>
        <v>4.015625</v>
      </c>
    </row>
    <row r="314" spans="1:68" ht="27" customHeight="1" x14ac:dyDescent="0.25">
      <c r="A314" s="54" t="s">
        <v>499</v>
      </c>
      <c r="B314" s="54" t="s">
        <v>500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502</v>
      </c>
      <c r="B315" s="54" t="s">
        <v>503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70</v>
      </c>
      <c r="X316" s="583">
        <v>6</v>
      </c>
      <c r="Y316" s="584">
        <f>IFERROR(IF(X316="",0,CEILING((X316/$H316),1)*$H316),"")</f>
        <v>6</v>
      </c>
      <c r="Z316" s="36">
        <f>IFERROR(IF(Y316=0,"",ROUNDUP(Y316/H316,0)*0.00651),"")</f>
        <v>1.302E-2</v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6.492</v>
      </c>
      <c r="BN316" s="64">
        <f>IFERROR(Y316*I316/H316,"0")</f>
        <v>6.492</v>
      </c>
      <c r="BO316" s="64">
        <f>IFERROR(1/J316*(X316/H316),"0")</f>
        <v>1.098901098901099E-2</v>
      </c>
      <c r="BP316" s="64">
        <f>IFERROR(1/J316*(Y316/H316),"0")</f>
        <v>1.098901098901099E-2</v>
      </c>
    </row>
    <row r="317" spans="1:68" ht="27" customHeight="1" x14ac:dyDescent="0.25">
      <c r="A317" s="54" t="s">
        <v>508</v>
      </c>
      <c r="B317" s="54" t="s">
        <v>509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72</v>
      </c>
      <c r="Q318" s="599"/>
      <c r="R318" s="599"/>
      <c r="S318" s="599"/>
      <c r="T318" s="599"/>
      <c r="U318" s="599"/>
      <c r="V318" s="600"/>
      <c r="W318" s="37" t="s">
        <v>73</v>
      </c>
      <c r="X318" s="585">
        <f>IFERROR(X313/H313,"0")+IFERROR(X314/H314,"0")+IFERROR(X315/H315,"0")+IFERROR(X316/H316,"0")+IFERROR(X317/H317,"0")</f>
        <v>258.41025641025641</v>
      </c>
      <c r="Y318" s="585">
        <f>IFERROR(Y313/H313,"0")+IFERROR(Y314/H314,"0")+IFERROR(Y315/H315,"0")+IFERROR(Y316/H316,"0")+IFERROR(Y317/H317,"0")</f>
        <v>259</v>
      </c>
      <c r="Z318" s="585">
        <f>IFERROR(IF(Z313="",0,Z313),"0")+IFERROR(IF(Z314="",0,Z314),"0")+IFERROR(IF(Z315="",0,Z315),"0")+IFERROR(IF(Z316="",0,Z316),"0")+IFERROR(IF(Z317="",0,Z317),"0")</f>
        <v>4.8908800000000001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72</v>
      </c>
      <c r="Q319" s="599"/>
      <c r="R319" s="599"/>
      <c r="S319" s="599"/>
      <c r="T319" s="599"/>
      <c r="U319" s="599"/>
      <c r="V319" s="600"/>
      <c r="W319" s="37" t="s">
        <v>70</v>
      </c>
      <c r="X319" s="585">
        <f>IFERROR(SUM(X313:X317),"0")</f>
        <v>2006</v>
      </c>
      <c r="Y319" s="585">
        <f>IFERROR(SUM(Y313:Y317),"0")</f>
        <v>2010.6</v>
      </c>
      <c r="Z319" s="37"/>
      <c r="AA319" s="586"/>
      <c r="AB319" s="586"/>
      <c r="AC319" s="586"/>
    </row>
    <row r="320" spans="1:68" ht="14.25" customHeight="1" x14ac:dyDescent="0.25">
      <c r="A320" s="596" t="s">
        <v>174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70</v>
      </c>
      <c r="X322" s="583">
        <v>0</v>
      </c>
      <c r="Y322" s="584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70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72</v>
      </c>
      <c r="Q324" s="599"/>
      <c r="R324" s="599"/>
      <c r="S324" s="599"/>
      <c r="T324" s="599"/>
      <c r="U324" s="599"/>
      <c r="V324" s="600"/>
      <c r="W324" s="37" t="s">
        <v>73</v>
      </c>
      <c r="X324" s="585">
        <f>IFERROR(X321/H321,"0")+IFERROR(X322/H322,"0")+IFERROR(X323/H323,"0")</f>
        <v>0</v>
      </c>
      <c r="Y324" s="585">
        <f>IFERROR(Y321/H321,"0")+IFERROR(Y322/H322,"0")+IFERROR(Y323/H323,"0")</f>
        <v>0</v>
      </c>
      <c r="Z324" s="585">
        <f>IFERROR(IF(Z321="",0,Z321),"0")+IFERROR(IF(Z322="",0,Z322),"0")+IFERROR(IF(Z323="",0,Z323),"0")</f>
        <v>0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72</v>
      </c>
      <c r="Q325" s="599"/>
      <c r="R325" s="599"/>
      <c r="S325" s="599"/>
      <c r="T325" s="599"/>
      <c r="U325" s="599"/>
      <c r="V325" s="600"/>
      <c r="W325" s="37" t="s">
        <v>70</v>
      </c>
      <c r="X325" s="585">
        <f>IFERROR(SUM(X321:X323),"0")</f>
        <v>0</v>
      </c>
      <c r="Y325" s="585">
        <f>IFERROR(SUM(Y321:Y323),"0")</f>
        <v>0</v>
      </c>
      <c r="Z325" s="37"/>
      <c r="AA325" s="586"/>
      <c r="AB325" s="586"/>
      <c r="AC325" s="586"/>
    </row>
    <row r="326" spans="1:68" ht="14.25" customHeight="1" x14ac:dyDescent="0.25">
      <c r="A326" s="596" t="s">
        <v>95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90">
        <v>4607091388381</v>
      </c>
      <c r="E327" s="591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4" t="s">
        <v>522</v>
      </c>
      <c r="Q327" s="588"/>
      <c r="R327" s="588"/>
      <c r="S327" s="588"/>
      <c r="T327" s="589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4301032055</v>
      </c>
      <c r="D328" s="590">
        <v>4680115886476</v>
      </c>
      <c r="E328" s="591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6" t="s">
        <v>526</v>
      </c>
      <c r="Q328" s="588"/>
      <c r="R328" s="588"/>
      <c r="S328" s="588"/>
      <c r="T328" s="589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57" t="s">
        <v>530</v>
      </c>
      <c r="Q329" s="588"/>
      <c r="R329" s="588"/>
      <c r="S329" s="588"/>
      <c r="T329" s="589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70</v>
      </c>
      <c r="X331" s="583">
        <v>2.5499999999999998</v>
      </c>
      <c r="Y331" s="584">
        <f>IFERROR(IF(X331="",0,CEILING((X331/$H331),1)*$H331),"")</f>
        <v>2.5499999999999998</v>
      </c>
      <c r="Z331" s="36">
        <f>IFERROR(IF(Y331=0,"",ROUNDUP(Y331/H331,0)*0.00651),"")</f>
        <v>6.5100000000000002E-3</v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2.88</v>
      </c>
      <c r="BN331" s="64">
        <f>IFERROR(Y331*I331/H331,"0")</f>
        <v>2.88</v>
      </c>
      <c r="BO331" s="64">
        <f>IFERROR(1/J331*(X331/H331),"0")</f>
        <v>5.4945054945054949E-3</v>
      </c>
      <c r="BP331" s="64">
        <f>IFERROR(1/J331*(Y331/H331),"0")</f>
        <v>5.4945054945054949E-3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72</v>
      </c>
      <c r="Q332" s="599"/>
      <c r="R332" s="599"/>
      <c r="S332" s="599"/>
      <c r="T332" s="599"/>
      <c r="U332" s="599"/>
      <c r="V332" s="600"/>
      <c r="W332" s="37" t="s">
        <v>73</v>
      </c>
      <c r="X332" s="585">
        <f>IFERROR(X327/H327,"0")+IFERROR(X328/H328,"0")+IFERROR(X329/H329,"0")+IFERROR(X330/H330,"0")+IFERROR(X331/H331,"0")</f>
        <v>1</v>
      </c>
      <c r="Y332" s="585">
        <f>IFERROR(Y327/H327,"0")+IFERROR(Y328/H328,"0")+IFERROR(Y329/H329,"0")+IFERROR(Y330/H330,"0")+IFERROR(Y331/H331,"0")</f>
        <v>1</v>
      </c>
      <c r="Z332" s="585">
        <f>IFERROR(IF(Z327="",0,Z327),"0")+IFERROR(IF(Z328="",0,Z328),"0")+IFERROR(IF(Z329="",0,Z329),"0")+IFERROR(IF(Z330="",0,Z330),"0")+IFERROR(IF(Z331="",0,Z331),"0")</f>
        <v>6.5100000000000002E-3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72</v>
      </c>
      <c r="Q333" s="599"/>
      <c r="R333" s="599"/>
      <c r="S333" s="599"/>
      <c r="T333" s="599"/>
      <c r="U333" s="599"/>
      <c r="V333" s="600"/>
      <c r="W333" s="37" t="s">
        <v>70</v>
      </c>
      <c r="X333" s="585">
        <f>IFERROR(SUM(X327:X331),"0")</f>
        <v>2.5499999999999998</v>
      </c>
      <c r="Y333" s="585">
        <f>IFERROR(SUM(Y327:Y331),"0")</f>
        <v>2.5499999999999998</v>
      </c>
      <c r="Z333" s="37"/>
      <c r="AA333" s="586"/>
      <c r="AB333" s="586"/>
      <c r="AC333" s="586"/>
    </row>
    <row r="334" spans="1:68" ht="14.25" customHeight="1" x14ac:dyDescent="0.25">
      <c r="A334" s="596" t="s">
        <v>536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72</v>
      </c>
      <c r="Q338" s="599"/>
      <c r="R338" s="599"/>
      <c r="S338" s="599"/>
      <c r="T338" s="599"/>
      <c r="U338" s="599"/>
      <c r="V338" s="600"/>
      <c r="W338" s="37" t="s">
        <v>73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72</v>
      </c>
      <c r="Q339" s="599"/>
      <c r="R339" s="599"/>
      <c r="S339" s="599"/>
      <c r="T339" s="599"/>
      <c r="U339" s="599"/>
      <c r="V339" s="600"/>
      <c r="W339" s="37" t="s">
        <v>70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43" t="s">
        <v>545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74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70</v>
      </c>
      <c r="X342" s="583">
        <v>20</v>
      </c>
      <c r="Y342" s="584">
        <f>IFERROR(IF(X342="",0,CEILING((X342/$H342),1)*$H342),"")</f>
        <v>24.299999999999997</v>
      </c>
      <c r="Z342" s="36">
        <f>IFERROR(IF(Y342=0,"",ROUNDUP(Y342/H342,0)*0.01898),"")</f>
        <v>5.6940000000000004E-2</v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21.281481481481482</v>
      </c>
      <c r="BN342" s="64">
        <f>IFERROR(Y342*I342/H342,"0")</f>
        <v>25.856999999999996</v>
      </c>
      <c r="BO342" s="64">
        <f>IFERROR(1/J342*(X342/H342),"0")</f>
        <v>3.8580246913580252E-2</v>
      </c>
      <c r="BP342" s="64">
        <f>IFERROR(1/J342*(Y342/H342),"0")</f>
        <v>4.6875E-2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70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70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72</v>
      </c>
      <c r="Q345" s="599"/>
      <c r="R345" s="599"/>
      <c r="S345" s="599"/>
      <c r="T345" s="599"/>
      <c r="U345" s="599"/>
      <c r="V345" s="600"/>
      <c r="W345" s="37" t="s">
        <v>73</v>
      </c>
      <c r="X345" s="585">
        <f>IFERROR(X342/H342,"0")+IFERROR(X343/H343,"0")+IFERROR(X344/H344,"0")</f>
        <v>2.4691358024691361</v>
      </c>
      <c r="Y345" s="585">
        <f>IFERROR(Y342/H342,"0")+IFERROR(Y343/H343,"0")+IFERROR(Y344/H344,"0")</f>
        <v>3</v>
      </c>
      <c r="Z345" s="585">
        <f>IFERROR(IF(Z342="",0,Z342),"0")+IFERROR(IF(Z343="",0,Z343),"0")+IFERROR(IF(Z344="",0,Z344),"0")</f>
        <v>5.6940000000000004E-2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72</v>
      </c>
      <c r="Q346" s="599"/>
      <c r="R346" s="599"/>
      <c r="S346" s="599"/>
      <c r="T346" s="599"/>
      <c r="U346" s="599"/>
      <c r="V346" s="600"/>
      <c r="W346" s="37" t="s">
        <v>70</v>
      </c>
      <c r="X346" s="585">
        <f>IFERROR(SUM(X342:X344),"0")</f>
        <v>20</v>
      </c>
      <c r="Y346" s="585">
        <f>IFERROR(SUM(Y342:Y344),"0")</f>
        <v>24.299999999999997</v>
      </c>
      <c r="Z346" s="37"/>
      <c r="AA346" s="586"/>
      <c r="AB346" s="586"/>
      <c r="AC346" s="586"/>
    </row>
    <row r="347" spans="1:68" ht="27.75" customHeight="1" x14ac:dyDescent="0.2">
      <c r="A347" s="625" t="s">
        <v>555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556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103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70</v>
      </c>
      <c r="X350" s="583">
        <v>60</v>
      </c>
      <c r="Y350" s="584">
        <f t="shared" ref="Y350:Y356" si="58">IFERROR(IF(X350="",0,CEILING((X350/$H350),1)*$H350),"")</f>
        <v>60</v>
      </c>
      <c r="Z350" s="36">
        <f>IFERROR(IF(Y350=0,"",ROUNDUP(Y350/H350,0)*0.02175),"")</f>
        <v>8.6999999999999994E-2</v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61.92</v>
      </c>
      <c r="BN350" s="64">
        <f t="shared" ref="BN350:BN356" si="60">IFERROR(Y350*I350/H350,"0")</f>
        <v>61.92</v>
      </c>
      <c r="BO350" s="64">
        <f t="shared" ref="BO350:BO356" si="61">IFERROR(1/J350*(X350/H350),"0")</f>
        <v>8.3333333333333329E-2</v>
      </c>
      <c r="BP350" s="64">
        <f t="shared" ref="BP350:BP356" si="62">IFERROR(1/J350*(Y350/H350),"0")</f>
        <v>8.3333333333333329E-2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70</v>
      </c>
      <c r="X351" s="583">
        <v>300</v>
      </c>
      <c r="Y351" s="584">
        <f t="shared" si="58"/>
        <v>300</v>
      </c>
      <c r="Z351" s="36">
        <f>IFERROR(IF(Y351=0,"",ROUNDUP(Y351/H351,0)*0.02175),"")</f>
        <v>0.43499999999999994</v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309.60000000000002</v>
      </c>
      <c r="BN351" s="64">
        <f t="shared" si="60"/>
        <v>309.60000000000002</v>
      </c>
      <c r="BO351" s="64">
        <f t="shared" si="61"/>
        <v>0.41666666666666663</v>
      </c>
      <c r="BP351" s="64">
        <f t="shared" si="62"/>
        <v>0.41666666666666663</v>
      </c>
    </row>
    <row r="352" spans="1:68" ht="37.5" customHeight="1" x14ac:dyDescent="0.25">
      <c r="A352" s="54" t="s">
        <v>563</v>
      </c>
      <c r="B352" s="54" t="s">
        <v>564</v>
      </c>
      <c r="C352" s="31">
        <v>4301011867</v>
      </c>
      <c r="D352" s="590">
        <v>4680115884830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 t="s">
        <v>125</v>
      </c>
      <c r="M352" s="33" t="s">
        <v>68</v>
      </c>
      <c r="N352" s="33"/>
      <c r="O352" s="32">
        <v>60</v>
      </c>
      <c r="P352" s="7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8"/>
      <c r="R352" s="588"/>
      <c r="S352" s="588"/>
      <c r="T352" s="589"/>
      <c r="U352" s="34"/>
      <c r="V352" s="34"/>
      <c r="W352" s="35" t="s">
        <v>70</v>
      </c>
      <c r="X352" s="583">
        <v>720</v>
      </c>
      <c r="Y352" s="584">
        <f t="shared" si="58"/>
        <v>720</v>
      </c>
      <c r="Z352" s="36">
        <f>IFERROR(IF(Y352=0,"",ROUNDUP(Y352/H352,0)*0.02175),"")</f>
        <v>1.044</v>
      </c>
      <c r="AA352" s="56"/>
      <c r="AB352" s="57"/>
      <c r="AC352" s="407" t="s">
        <v>565</v>
      </c>
      <c r="AG352" s="64"/>
      <c r="AJ352" s="68" t="s">
        <v>127</v>
      </c>
      <c r="AK352" s="68">
        <v>720</v>
      </c>
      <c r="BB352" s="408" t="s">
        <v>1</v>
      </c>
      <c r="BM352" s="64">
        <f t="shared" si="59"/>
        <v>743.04000000000008</v>
      </c>
      <c r="BN352" s="64">
        <f t="shared" si="60"/>
        <v>743.04000000000008</v>
      </c>
      <c r="BO352" s="64">
        <f t="shared" si="61"/>
        <v>1</v>
      </c>
      <c r="BP352" s="64">
        <f t="shared" si="62"/>
        <v>1</v>
      </c>
    </row>
    <row r="353" spans="1:68" ht="27" customHeight="1" x14ac:dyDescent="0.25">
      <c r="A353" s="54" t="s">
        <v>566</v>
      </c>
      <c r="B353" s="54" t="s">
        <v>567</v>
      </c>
      <c r="C353" s="31">
        <v>4301011832</v>
      </c>
      <c r="D353" s="590">
        <v>4607091383997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/>
      <c r="M353" s="33" t="s">
        <v>93</v>
      </c>
      <c r="N353" s="33"/>
      <c r="O353" s="32">
        <v>60</v>
      </c>
      <c r="P353" s="7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88"/>
      <c r="R353" s="588"/>
      <c r="S353" s="588"/>
      <c r="T353" s="589"/>
      <c r="U353" s="34"/>
      <c r="V353" s="34"/>
      <c r="W353" s="35" t="s">
        <v>70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customHeight="1" x14ac:dyDescent="0.25">
      <c r="A354" s="54" t="s">
        <v>569</v>
      </c>
      <c r="B354" s="54" t="s">
        <v>570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572</v>
      </c>
      <c r="B355" s="54" t="s">
        <v>573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70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565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72</v>
      </c>
      <c r="Q357" s="599"/>
      <c r="R357" s="599"/>
      <c r="S357" s="599"/>
      <c r="T357" s="599"/>
      <c r="U357" s="599"/>
      <c r="V357" s="600"/>
      <c r="W357" s="37" t="s">
        <v>73</v>
      </c>
      <c r="X357" s="585">
        <f>IFERROR(X350/H350,"0")+IFERROR(X351/H351,"0")+IFERROR(X352/H352,"0")+IFERROR(X353/H353,"0")+IFERROR(X354/H354,"0")+IFERROR(X355/H355,"0")+IFERROR(X356/H356,"0")</f>
        <v>72</v>
      </c>
      <c r="Y357" s="585">
        <f>IFERROR(Y350/H350,"0")+IFERROR(Y351/H351,"0")+IFERROR(Y352/H352,"0")+IFERROR(Y353/H353,"0")+IFERROR(Y354/H354,"0")+IFERROR(Y355/H355,"0")+IFERROR(Y356/H356,"0")</f>
        <v>72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1.5659999999999998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72</v>
      </c>
      <c r="Q358" s="599"/>
      <c r="R358" s="599"/>
      <c r="S358" s="599"/>
      <c r="T358" s="599"/>
      <c r="U358" s="599"/>
      <c r="V358" s="600"/>
      <c r="W358" s="37" t="s">
        <v>70</v>
      </c>
      <c r="X358" s="585">
        <f>IFERROR(SUM(X350:X356),"0")</f>
        <v>1080</v>
      </c>
      <c r="Y358" s="585">
        <f>IFERROR(SUM(Y350:Y356),"0")</f>
        <v>1080</v>
      </c>
      <c r="Z358" s="37"/>
      <c r="AA358" s="586"/>
      <c r="AB358" s="586"/>
      <c r="AC358" s="586"/>
    </row>
    <row r="359" spans="1:68" ht="14.25" customHeight="1" x14ac:dyDescent="0.25">
      <c r="A359" s="596" t="s">
        <v>139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70</v>
      </c>
      <c r="X360" s="583">
        <v>720</v>
      </c>
      <c r="Y360" s="584">
        <f>IFERROR(IF(X360="",0,CEILING((X360/$H360),1)*$H360),"")</f>
        <v>720</v>
      </c>
      <c r="Z360" s="36">
        <f>IFERROR(IF(Y360=0,"",ROUNDUP(Y360/H360,0)*0.02175),"")</f>
        <v>1.044</v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743.04000000000008</v>
      </c>
      <c r="BN360" s="64">
        <f>IFERROR(Y360*I360/H360,"0")</f>
        <v>743.04000000000008</v>
      </c>
      <c r="BO360" s="64">
        <f>IFERROR(1/J360*(X360/H360),"0")</f>
        <v>1</v>
      </c>
      <c r="BP360" s="64">
        <f>IFERROR(1/J360*(Y360/H360),"0")</f>
        <v>1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70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72</v>
      </c>
      <c r="Q362" s="599"/>
      <c r="R362" s="599"/>
      <c r="S362" s="599"/>
      <c r="T362" s="599"/>
      <c r="U362" s="599"/>
      <c r="V362" s="600"/>
      <c r="W362" s="37" t="s">
        <v>73</v>
      </c>
      <c r="X362" s="585">
        <f>IFERROR(X360/H360,"0")+IFERROR(X361/H361,"0")</f>
        <v>48</v>
      </c>
      <c r="Y362" s="585">
        <f>IFERROR(Y360/H360,"0")+IFERROR(Y361/H361,"0")</f>
        <v>48</v>
      </c>
      <c r="Z362" s="585">
        <f>IFERROR(IF(Z360="",0,Z360),"0")+IFERROR(IF(Z361="",0,Z361),"0")</f>
        <v>1.044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72</v>
      </c>
      <c r="Q363" s="599"/>
      <c r="R363" s="599"/>
      <c r="S363" s="599"/>
      <c r="T363" s="599"/>
      <c r="U363" s="599"/>
      <c r="V363" s="600"/>
      <c r="W363" s="37" t="s">
        <v>70</v>
      </c>
      <c r="X363" s="585">
        <f>IFERROR(SUM(X360:X361),"0")</f>
        <v>720</v>
      </c>
      <c r="Y363" s="585">
        <f>IFERROR(SUM(Y360:Y361),"0")</f>
        <v>720</v>
      </c>
      <c r="Z363" s="37"/>
      <c r="AA363" s="586"/>
      <c r="AB363" s="586"/>
      <c r="AC363" s="586"/>
    </row>
    <row r="364" spans="1:68" ht="14.25" customHeight="1" x14ac:dyDescent="0.25">
      <c r="A364" s="596" t="s">
        <v>74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581</v>
      </c>
      <c r="B365" s="54" t="s">
        <v>582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70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72</v>
      </c>
      <c r="Q367" s="599"/>
      <c r="R367" s="599"/>
      <c r="S367" s="599"/>
      <c r="T367" s="599"/>
      <c r="U367" s="599"/>
      <c r="V367" s="600"/>
      <c r="W367" s="37" t="s">
        <v>73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72</v>
      </c>
      <c r="Q368" s="599"/>
      <c r="R368" s="599"/>
      <c r="S368" s="599"/>
      <c r="T368" s="599"/>
      <c r="U368" s="599"/>
      <c r="V368" s="600"/>
      <c r="W368" s="37" t="s">
        <v>70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6" t="s">
        <v>174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72</v>
      </c>
      <c r="Q371" s="599"/>
      <c r="R371" s="599"/>
      <c r="S371" s="599"/>
      <c r="T371" s="599"/>
      <c r="U371" s="599"/>
      <c r="V371" s="600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72</v>
      </c>
      <c r="Q372" s="599"/>
      <c r="R372" s="599"/>
      <c r="S372" s="599"/>
      <c r="T372" s="599"/>
      <c r="U372" s="599"/>
      <c r="V372" s="600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customHeight="1" x14ac:dyDescent="0.25">
      <c r="A373" s="643" t="s">
        <v>590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103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591</v>
      </c>
      <c r="B375" s="54" t="s">
        <v>592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70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599</v>
      </c>
      <c r="B378" s="54" t="s">
        <v>600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72</v>
      </c>
      <c r="Q379" s="599"/>
      <c r="R379" s="599"/>
      <c r="S379" s="599"/>
      <c r="T379" s="599"/>
      <c r="U379" s="599"/>
      <c r="V379" s="600"/>
      <c r="W379" s="37" t="s">
        <v>73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72</v>
      </c>
      <c r="Q380" s="599"/>
      <c r="R380" s="599"/>
      <c r="S380" s="599"/>
      <c r="T380" s="599"/>
      <c r="U380" s="599"/>
      <c r="V380" s="600"/>
      <c r="W380" s="37" t="s">
        <v>70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customHeight="1" x14ac:dyDescent="0.25">
      <c r="A381" s="596" t="s">
        <v>64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601</v>
      </c>
      <c r="B382" s="54" t="s">
        <v>602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72</v>
      </c>
      <c r="Q383" s="599"/>
      <c r="R383" s="599"/>
      <c r="S383" s="599"/>
      <c r="T383" s="599"/>
      <c r="U383" s="599"/>
      <c r="V383" s="600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72</v>
      </c>
      <c r="Q384" s="599"/>
      <c r="R384" s="599"/>
      <c r="S384" s="599"/>
      <c r="T384" s="599"/>
      <c r="U384" s="599"/>
      <c r="V384" s="600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74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70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72</v>
      </c>
      <c r="Q388" s="599"/>
      <c r="R388" s="599"/>
      <c r="S388" s="599"/>
      <c r="T388" s="599"/>
      <c r="U388" s="599"/>
      <c r="V388" s="600"/>
      <c r="W388" s="37" t="s">
        <v>73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72</v>
      </c>
      <c r="Q389" s="599"/>
      <c r="R389" s="599"/>
      <c r="S389" s="599"/>
      <c r="T389" s="599"/>
      <c r="U389" s="599"/>
      <c r="V389" s="600"/>
      <c r="W389" s="37" t="s">
        <v>70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customHeight="1" x14ac:dyDescent="0.25">
      <c r="A390" s="596" t="s">
        <v>174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609</v>
      </c>
      <c r="B391" s="54" t="s">
        <v>610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72</v>
      </c>
      <c r="Q392" s="599"/>
      <c r="R392" s="599"/>
      <c r="S392" s="599"/>
      <c r="T392" s="599"/>
      <c r="U392" s="599"/>
      <c r="V392" s="600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72</v>
      </c>
      <c r="Q393" s="599"/>
      <c r="R393" s="599"/>
      <c r="S393" s="599"/>
      <c r="T393" s="599"/>
      <c r="U393" s="599"/>
      <c r="V393" s="600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612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613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64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4301031406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617</v>
      </c>
      <c r="B399" s="54" t="s">
        <v>620</v>
      </c>
      <c r="C399" s="31">
        <v>4301031382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624</v>
      </c>
      <c r="B401" s="54" t="s">
        <v>625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70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70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631</v>
      </c>
      <c r="B404" s="54" t="s">
        <v>632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70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72</v>
      </c>
      <c r="Q407" s="599"/>
      <c r="R407" s="599"/>
      <c r="S407" s="599"/>
      <c r="T407" s="599"/>
      <c r="U407" s="599"/>
      <c r="V407" s="600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72</v>
      </c>
      <c r="Q408" s="599"/>
      <c r="R408" s="599"/>
      <c r="S408" s="599"/>
      <c r="T408" s="599"/>
      <c r="U408" s="599"/>
      <c r="V408" s="600"/>
      <c r="W408" s="37" t="s">
        <v>70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customHeight="1" x14ac:dyDescent="0.25">
      <c r="A409" s="596" t="s">
        <v>74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639</v>
      </c>
      <c r="B410" s="54" t="s">
        <v>640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642</v>
      </c>
      <c r="B411" s="54" t="s">
        <v>643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72</v>
      </c>
      <c r="Q412" s="599"/>
      <c r="R412" s="599"/>
      <c r="S412" s="599"/>
      <c r="T412" s="599"/>
      <c r="U412" s="599"/>
      <c r="V412" s="600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72</v>
      </c>
      <c r="Q413" s="599"/>
      <c r="R413" s="599"/>
      <c r="S413" s="599"/>
      <c r="T413" s="599"/>
      <c r="U413" s="599"/>
      <c r="V413" s="600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645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139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646</v>
      </c>
      <c r="B416" s="54" t="s">
        <v>647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72</v>
      </c>
      <c r="Q418" s="599"/>
      <c r="R418" s="599"/>
      <c r="S418" s="599"/>
      <c r="T418" s="599"/>
      <c r="U418" s="599"/>
      <c r="V418" s="600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72</v>
      </c>
      <c r="Q419" s="599"/>
      <c r="R419" s="599"/>
      <c r="S419" s="599"/>
      <c r="T419" s="599"/>
      <c r="U419" s="599"/>
      <c r="V419" s="600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64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655</v>
      </c>
      <c r="B422" s="54" t="s">
        <v>656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658</v>
      </c>
      <c r="B423" s="54" t="s">
        <v>659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72</v>
      </c>
      <c r="Q425" s="599"/>
      <c r="R425" s="599"/>
      <c r="S425" s="599"/>
      <c r="T425" s="599"/>
      <c r="U425" s="599"/>
      <c r="V425" s="600"/>
      <c r="W425" s="37" t="s">
        <v>73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72</v>
      </c>
      <c r="Q426" s="599"/>
      <c r="R426" s="599"/>
      <c r="S426" s="599"/>
      <c r="T426" s="599"/>
      <c r="U426" s="599"/>
      <c r="V426" s="600"/>
      <c r="W426" s="37" t="s">
        <v>70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43" t="s">
        <v>663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64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72</v>
      </c>
      <c r="Q430" s="599"/>
      <c r="R430" s="599"/>
      <c r="S430" s="599"/>
      <c r="T430" s="599"/>
      <c r="U430" s="599"/>
      <c r="V430" s="600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72</v>
      </c>
      <c r="Q431" s="599"/>
      <c r="R431" s="599"/>
      <c r="S431" s="599"/>
      <c r="T431" s="599"/>
      <c r="U431" s="599"/>
      <c r="V431" s="600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43" t="s">
        <v>667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64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668</v>
      </c>
      <c r="B434" s="54" t="s">
        <v>669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72</v>
      </c>
      <c r="Q435" s="599"/>
      <c r="R435" s="599"/>
      <c r="S435" s="599"/>
      <c r="T435" s="599"/>
      <c r="U435" s="599"/>
      <c r="V435" s="600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72</v>
      </c>
      <c r="Q436" s="599"/>
      <c r="R436" s="599"/>
      <c r="S436" s="599"/>
      <c r="T436" s="599"/>
      <c r="U436" s="599"/>
      <c r="V436" s="600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671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671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103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70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customHeight="1" x14ac:dyDescent="0.25">
      <c r="A441" s="54" t="s">
        <v>675</v>
      </c>
      <c r="B441" s="54" t="s">
        <v>676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90">
        <v>4680115885226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8"/>
      <c r="R442" s="588"/>
      <c r="S442" s="588"/>
      <c r="T442" s="589"/>
      <c r="U442" s="34"/>
      <c r="V442" s="34"/>
      <c r="W442" s="35" t="s">
        <v>70</v>
      </c>
      <c r="X442" s="583">
        <v>150</v>
      </c>
      <c r="Y442" s="584">
        <f t="shared" si="69"/>
        <v>153.12</v>
      </c>
      <c r="Z442" s="36">
        <f t="shared" si="70"/>
        <v>0.34683999999999998</v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160.22727272727272</v>
      </c>
      <c r="BN442" s="64">
        <f t="shared" si="72"/>
        <v>163.56</v>
      </c>
      <c r="BO442" s="64">
        <f t="shared" si="73"/>
        <v>0.27316433566433568</v>
      </c>
      <c r="BP442" s="64">
        <f t="shared" si="74"/>
        <v>0.27884615384615385</v>
      </c>
    </row>
    <row r="443" spans="1:68" ht="27" customHeight="1" x14ac:dyDescent="0.25">
      <c r="A443" s="54" t="s">
        <v>681</v>
      </c>
      <c r="B443" s="54" t="s">
        <v>682</v>
      </c>
      <c r="C443" s="31">
        <v>4301012145</v>
      </c>
      <c r="D443" s="590">
        <v>4607091383522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8" t="s">
        <v>683</v>
      </c>
      <c r="Q443" s="588"/>
      <c r="R443" s="588"/>
      <c r="S443" s="588"/>
      <c r="T443" s="589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685</v>
      </c>
      <c r="B444" s="54" t="s">
        <v>686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70</v>
      </c>
      <c r="X445" s="583">
        <v>150</v>
      </c>
      <c r="Y445" s="584">
        <f t="shared" si="69"/>
        <v>153.12</v>
      </c>
      <c r="Z445" s="36">
        <f t="shared" si="70"/>
        <v>0.34683999999999998</v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160.22727272727272</v>
      </c>
      <c r="BN445" s="64">
        <f t="shared" si="72"/>
        <v>163.56</v>
      </c>
      <c r="BO445" s="64">
        <f t="shared" si="73"/>
        <v>0.27316433566433568</v>
      </c>
      <c r="BP445" s="64">
        <f t="shared" si="74"/>
        <v>0.27884615384615385</v>
      </c>
    </row>
    <row r="446" spans="1:68" ht="16.5" customHeight="1" x14ac:dyDescent="0.25">
      <c r="A446" s="54" t="s">
        <v>691</v>
      </c>
      <c r="B446" s="54" t="s">
        <v>692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694</v>
      </c>
      <c r="B447" s="54" t="s">
        <v>695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4301011778</v>
      </c>
      <c r="D448" s="590">
        <v>4680115880603</v>
      </c>
      <c r="E448" s="591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88"/>
      <c r="R448" s="588"/>
      <c r="S448" s="588"/>
      <c r="T448" s="589"/>
      <c r="U448" s="34"/>
      <c r="V448" s="34"/>
      <c r="W448" s="35" t="s">
        <v>70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696</v>
      </c>
      <c r="B449" s="54" t="s">
        <v>698</v>
      </c>
      <c r="C449" s="31">
        <v>4301012035</v>
      </c>
      <c r="D449" s="590">
        <v>4680115880603</v>
      </c>
      <c r="E449" s="591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88"/>
      <c r="R449" s="588"/>
      <c r="S449" s="588"/>
      <c r="T449" s="589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3" t="s">
        <v>701</v>
      </c>
      <c r="Q450" s="588"/>
      <c r="R450" s="588"/>
      <c r="S450" s="588"/>
      <c r="T450" s="589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702</v>
      </c>
      <c r="B451" s="54" t="s">
        <v>703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704</v>
      </c>
      <c r="B452" s="54" t="s">
        <v>705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706</v>
      </c>
      <c r="B453" s="54" t="s">
        <v>707</v>
      </c>
      <c r="C453" s="31">
        <v>4301011784</v>
      </c>
      <c r="D453" s="590">
        <v>4607091389982</v>
      </c>
      <c r="E453" s="591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70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706</v>
      </c>
      <c r="B454" s="54" t="s">
        <v>708</v>
      </c>
      <c r="C454" s="31">
        <v>4301012034</v>
      </c>
      <c r="D454" s="590">
        <v>4607091389982</v>
      </c>
      <c r="E454" s="591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72</v>
      </c>
      <c r="Q455" s="599"/>
      <c r="R455" s="599"/>
      <c r="S455" s="599"/>
      <c r="T455" s="599"/>
      <c r="U455" s="599"/>
      <c r="V455" s="600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56.818181818181813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58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0.69367999999999996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72</v>
      </c>
      <c r="Q456" s="599"/>
      <c r="R456" s="599"/>
      <c r="S456" s="599"/>
      <c r="T456" s="599"/>
      <c r="U456" s="599"/>
      <c r="V456" s="600"/>
      <c r="W456" s="37" t="s">
        <v>70</v>
      </c>
      <c r="X456" s="585">
        <f>IFERROR(SUM(X440:X454),"0")</f>
        <v>300</v>
      </c>
      <c r="Y456" s="585">
        <f>IFERROR(SUM(Y440:Y454),"0")</f>
        <v>306.24</v>
      </c>
      <c r="Z456" s="37"/>
      <c r="AA456" s="586"/>
      <c r="AB456" s="586"/>
      <c r="AC456" s="586"/>
    </row>
    <row r="457" spans="1:68" ht="14.25" customHeight="1" x14ac:dyDescent="0.25">
      <c r="A457" s="596" t="s">
        <v>139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70</v>
      </c>
      <c r="X458" s="583">
        <v>150</v>
      </c>
      <c r="Y458" s="584">
        <f>IFERROR(IF(X458="",0,CEILING((X458/$H458),1)*$H458),"")</f>
        <v>153.12</v>
      </c>
      <c r="Z458" s="36">
        <f>IFERROR(IF(Y458=0,"",ROUNDUP(Y458/H458,0)*0.01196),"")</f>
        <v>0.34683999999999998</v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160.22727272727272</v>
      </c>
      <c r="BN458" s="64">
        <f>IFERROR(Y458*I458/H458,"0")</f>
        <v>163.56</v>
      </c>
      <c r="BO458" s="64">
        <f>IFERROR(1/J458*(X458/H458),"0")</f>
        <v>0.27316433566433568</v>
      </c>
      <c r="BP458" s="64">
        <f>IFERROR(1/J458*(Y458/H458),"0")</f>
        <v>0.27884615384615385</v>
      </c>
    </row>
    <row r="459" spans="1:68" ht="16.5" customHeight="1" x14ac:dyDescent="0.25">
      <c r="A459" s="54" t="s">
        <v>712</v>
      </c>
      <c r="B459" s="54" t="s">
        <v>713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714</v>
      </c>
      <c r="B460" s="54" t="s">
        <v>715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72</v>
      </c>
      <c r="Q461" s="599"/>
      <c r="R461" s="599"/>
      <c r="S461" s="599"/>
      <c r="T461" s="599"/>
      <c r="U461" s="599"/>
      <c r="V461" s="600"/>
      <c r="W461" s="37" t="s">
        <v>73</v>
      </c>
      <c r="X461" s="585">
        <f>IFERROR(X458/H458,"0")+IFERROR(X459/H459,"0")+IFERROR(X460/H460,"0")</f>
        <v>28.409090909090907</v>
      </c>
      <c r="Y461" s="585">
        <f>IFERROR(Y458/H458,"0")+IFERROR(Y459/H459,"0")+IFERROR(Y460/H460,"0")</f>
        <v>29</v>
      </c>
      <c r="Z461" s="585">
        <f>IFERROR(IF(Z458="",0,Z458),"0")+IFERROR(IF(Z459="",0,Z459),"0")+IFERROR(IF(Z460="",0,Z460),"0")</f>
        <v>0.34683999999999998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72</v>
      </c>
      <c r="Q462" s="599"/>
      <c r="R462" s="599"/>
      <c r="S462" s="599"/>
      <c r="T462" s="599"/>
      <c r="U462" s="599"/>
      <c r="V462" s="600"/>
      <c r="W462" s="37" t="s">
        <v>70</v>
      </c>
      <c r="X462" s="585">
        <f>IFERROR(SUM(X458:X460),"0")</f>
        <v>150</v>
      </c>
      <c r="Y462" s="585">
        <f>IFERROR(SUM(Y458:Y460),"0")</f>
        <v>153.12</v>
      </c>
      <c r="Z462" s="37"/>
      <c r="AA462" s="586"/>
      <c r="AB462" s="586"/>
      <c r="AC462" s="586"/>
    </row>
    <row r="463" spans="1:68" ht="14.25" customHeight="1" x14ac:dyDescent="0.25">
      <c r="A463" s="596" t="s">
        <v>64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70</v>
      </c>
      <c r="X464" s="583">
        <v>50</v>
      </c>
      <c r="Y464" s="584">
        <f t="shared" ref="Y464:Y470" si="75">IFERROR(IF(X464="",0,CEILING((X464/$H464),1)*$H464),"")</f>
        <v>52.800000000000004</v>
      </c>
      <c r="Z464" s="36">
        <f>IFERROR(IF(Y464=0,"",ROUNDUP(Y464/H464,0)*0.01196),"")</f>
        <v>0.1196</v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53.409090909090907</v>
      </c>
      <c r="BN464" s="64">
        <f t="shared" ref="BN464:BN470" si="77">IFERROR(Y464*I464/H464,"0")</f>
        <v>56.400000000000006</v>
      </c>
      <c r="BO464" s="64">
        <f t="shared" ref="BO464:BO470" si="78">IFERROR(1/J464*(X464/H464),"0")</f>
        <v>9.1054778554778545E-2</v>
      </c>
      <c r="BP464" s="64">
        <f t="shared" ref="BP464:BP470" si="79">IFERROR(1/J464*(Y464/H464),"0")</f>
        <v>9.6153846153846159E-2</v>
      </c>
    </row>
    <row r="465" spans="1:68" ht="27" customHeight="1" x14ac:dyDescent="0.25">
      <c r="A465" s="54" t="s">
        <v>719</v>
      </c>
      <c r="B465" s="54" t="s">
        <v>720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70</v>
      </c>
      <c r="X465" s="583">
        <v>50</v>
      </c>
      <c r="Y465" s="584">
        <f t="shared" si="75"/>
        <v>52.800000000000004</v>
      </c>
      <c r="Z465" s="36">
        <f>IFERROR(IF(Y465=0,"",ROUNDUP(Y465/H465,0)*0.01196),"")</f>
        <v>0.1196</v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53.409090909090907</v>
      </c>
      <c r="BN465" s="64">
        <f t="shared" si="77"/>
        <v>56.400000000000006</v>
      </c>
      <c r="BO465" s="64">
        <f t="shared" si="78"/>
        <v>9.1054778554778545E-2</v>
      </c>
      <c r="BP465" s="64">
        <f t="shared" si="79"/>
        <v>9.6153846153846159E-2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70</v>
      </c>
      <c r="X466" s="583">
        <v>50</v>
      </c>
      <c r="Y466" s="584">
        <f t="shared" si="75"/>
        <v>52.800000000000004</v>
      </c>
      <c r="Z466" s="36">
        <f>IFERROR(IF(Y466=0,"",ROUNDUP(Y466/H466,0)*0.01196),"")</f>
        <v>0.1196</v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53.409090909090907</v>
      </c>
      <c r="BN466" s="64">
        <f t="shared" si="77"/>
        <v>56.400000000000006</v>
      </c>
      <c r="BO466" s="64">
        <f t="shared" si="78"/>
        <v>9.1054778554778545E-2</v>
      </c>
      <c r="BP466" s="64">
        <f t="shared" si="79"/>
        <v>9.6153846153846159E-2</v>
      </c>
    </row>
    <row r="467" spans="1:68" ht="27" customHeight="1" x14ac:dyDescent="0.25">
      <c r="A467" s="54" t="s">
        <v>725</v>
      </c>
      <c r="B467" s="54" t="s">
        <v>726</v>
      </c>
      <c r="C467" s="31">
        <v>4301031351</v>
      </c>
      <c r="D467" s="590">
        <v>4680115882072</v>
      </c>
      <c r="E467" s="591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725</v>
      </c>
      <c r="B468" s="54" t="s">
        <v>727</v>
      </c>
      <c r="C468" s="31">
        <v>4301031419</v>
      </c>
      <c r="D468" s="590">
        <v>4680115882072</v>
      </c>
      <c r="E468" s="591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728</v>
      </c>
      <c r="B469" s="54" t="s">
        <v>729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70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730</v>
      </c>
      <c r="B470" s="54" t="s">
        <v>731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70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72</v>
      </c>
      <c r="Q471" s="599"/>
      <c r="R471" s="599"/>
      <c r="S471" s="599"/>
      <c r="T471" s="599"/>
      <c r="U471" s="599"/>
      <c r="V471" s="600"/>
      <c r="W471" s="37" t="s">
        <v>73</v>
      </c>
      <c r="X471" s="585">
        <f>IFERROR(X464/H464,"0")+IFERROR(X465/H465,"0")+IFERROR(X466/H466,"0")+IFERROR(X467/H467,"0")+IFERROR(X468/H468,"0")+IFERROR(X469/H469,"0")+IFERROR(X470/H470,"0")</f>
        <v>28.409090909090907</v>
      </c>
      <c r="Y471" s="585">
        <f>IFERROR(Y464/H464,"0")+IFERROR(Y465/H465,"0")+IFERROR(Y466/H466,"0")+IFERROR(Y467/H467,"0")+IFERROR(Y468/H468,"0")+IFERROR(Y469/H469,"0")+IFERROR(Y470/H470,"0")</f>
        <v>30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0.35880000000000001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72</v>
      </c>
      <c r="Q472" s="599"/>
      <c r="R472" s="599"/>
      <c r="S472" s="599"/>
      <c r="T472" s="599"/>
      <c r="U472" s="599"/>
      <c r="V472" s="600"/>
      <c r="W472" s="37" t="s">
        <v>70</v>
      </c>
      <c r="X472" s="585">
        <f>IFERROR(SUM(X464:X470),"0")</f>
        <v>150</v>
      </c>
      <c r="Y472" s="585">
        <f>IFERROR(SUM(Y464:Y470),"0")</f>
        <v>158.4</v>
      </c>
      <c r="Z472" s="37"/>
      <c r="AA472" s="586"/>
      <c r="AB472" s="586"/>
      <c r="AC472" s="586"/>
    </row>
    <row r="473" spans="1:68" ht="14.25" customHeight="1" x14ac:dyDescent="0.25">
      <c r="A473" s="596" t="s">
        <v>74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732</v>
      </c>
      <c r="B474" s="54" t="s">
        <v>733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735</v>
      </c>
      <c r="B475" s="54" t="s">
        <v>736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738</v>
      </c>
      <c r="B476" s="54" t="s">
        <v>739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72</v>
      </c>
      <c r="Q477" s="599"/>
      <c r="R477" s="599"/>
      <c r="S477" s="599"/>
      <c r="T477" s="599"/>
      <c r="U477" s="599"/>
      <c r="V477" s="600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72</v>
      </c>
      <c r="Q478" s="599"/>
      <c r="R478" s="599"/>
      <c r="S478" s="599"/>
      <c r="T478" s="599"/>
      <c r="U478" s="599"/>
      <c r="V478" s="600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741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741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103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742</v>
      </c>
      <c r="B482" s="54" t="s">
        <v>743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5" t="s">
        <v>744</v>
      </c>
      <c r="Q482" s="588"/>
      <c r="R482" s="588"/>
      <c r="S482" s="588"/>
      <c r="T482" s="589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67" t="s">
        <v>748</v>
      </c>
      <c r="Q483" s="588"/>
      <c r="R483" s="588"/>
      <c r="S483" s="588"/>
      <c r="T483" s="589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750</v>
      </c>
      <c r="B484" s="54" t="s">
        <v>751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07" t="s">
        <v>752</v>
      </c>
      <c r="Q484" s="588"/>
      <c r="R484" s="588"/>
      <c r="S484" s="588"/>
      <c r="T484" s="589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754</v>
      </c>
      <c r="B485" s="54" t="s">
        <v>755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8" t="s">
        <v>756</v>
      </c>
      <c r="Q485" s="588"/>
      <c r="R485" s="588"/>
      <c r="S485" s="588"/>
      <c r="T485" s="589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72</v>
      </c>
      <c r="Q486" s="599"/>
      <c r="R486" s="599"/>
      <c r="S486" s="599"/>
      <c r="T486" s="599"/>
      <c r="U486" s="599"/>
      <c r="V486" s="600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72</v>
      </c>
      <c r="Q487" s="599"/>
      <c r="R487" s="599"/>
      <c r="S487" s="599"/>
      <c r="T487" s="599"/>
      <c r="U487" s="599"/>
      <c r="V487" s="600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6" t="s">
        <v>139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757</v>
      </c>
      <c r="B489" s="54" t="s">
        <v>758</v>
      </c>
      <c r="C489" s="31">
        <v>4301020269</v>
      </c>
      <c r="D489" s="590">
        <v>4640242180519</v>
      </c>
      <c r="E489" s="591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79" t="s">
        <v>759</v>
      </c>
      <c r="Q489" s="588"/>
      <c r="R489" s="588"/>
      <c r="S489" s="588"/>
      <c r="T489" s="589"/>
      <c r="U489" s="34"/>
      <c r="V489" s="34"/>
      <c r="W489" s="35" t="s">
        <v>70</v>
      </c>
      <c r="X489" s="583">
        <v>200</v>
      </c>
      <c r="Y489" s="584">
        <f>IFERROR(IF(X489="",0,CEILING((X489/$H489),1)*$H489),"")</f>
        <v>205.20000000000002</v>
      </c>
      <c r="Z489" s="36">
        <f>IFERROR(IF(Y489=0,"",ROUNDUP(Y489/H489,0)*0.01898),"")</f>
        <v>0.36062</v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208.05555555555554</v>
      </c>
      <c r="BN489" s="64">
        <f>IFERROR(Y489*I489/H489,"0")</f>
        <v>213.46499999999997</v>
      </c>
      <c r="BO489" s="64">
        <f>IFERROR(1/J489*(X489/H489),"0")</f>
        <v>0.28935185185185186</v>
      </c>
      <c r="BP489" s="64">
        <f>IFERROR(1/J489*(Y489/H489),"0")</f>
        <v>0.296875</v>
      </c>
    </row>
    <row r="490" spans="1:68" ht="27" customHeight="1" x14ac:dyDescent="0.25">
      <c r="A490" s="54" t="s">
        <v>757</v>
      </c>
      <c r="B490" s="54" t="s">
        <v>761</v>
      </c>
      <c r="C490" s="31">
        <v>4301020400</v>
      </c>
      <c r="D490" s="590">
        <v>4640242180519</v>
      </c>
      <c r="E490" s="591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6" t="s">
        <v>762</v>
      </c>
      <c r="Q490" s="588"/>
      <c r="R490" s="588"/>
      <c r="S490" s="588"/>
      <c r="T490" s="589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764</v>
      </c>
      <c r="B491" s="54" t="s">
        <v>765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81" t="s">
        <v>766</v>
      </c>
      <c r="Q491" s="588"/>
      <c r="R491" s="588"/>
      <c r="S491" s="588"/>
      <c r="T491" s="589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767</v>
      </c>
      <c r="B492" s="54" t="s">
        <v>768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1" t="s">
        <v>769</v>
      </c>
      <c r="Q492" s="588"/>
      <c r="R492" s="588"/>
      <c r="S492" s="588"/>
      <c r="T492" s="589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72</v>
      </c>
      <c r="Q493" s="599"/>
      <c r="R493" s="599"/>
      <c r="S493" s="599"/>
      <c r="T493" s="599"/>
      <c r="U493" s="599"/>
      <c r="V493" s="600"/>
      <c r="W493" s="37" t="s">
        <v>73</v>
      </c>
      <c r="X493" s="585">
        <f>IFERROR(X489/H489,"0")+IFERROR(X490/H490,"0")+IFERROR(X491/H491,"0")+IFERROR(X492/H492,"0")</f>
        <v>18.518518518518519</v>
      </c>
      <c r="Y493" s="585">
        <f>IFERROR(Y489/H489,"0")+IFERROR(Y490/H490,"0")+IFERROR(Y491/H491,"0")+IFERROR(Y492/H492,"0")</f>
        <v>19</v>
      </c>
      <c r="Z493" s="585">
        <f>IFERROR(IF(Z489="",0,Z489),"0")+IFERROR(IF(Z490="",0,Z490),"0")+IFERROR(IF(Z491="",0,Z491),"0")+IFERROR(IF(Z492="",0,Z492),"0")</f>
        <v>0.36062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72</v>
      </c>
      <c r="Q494" s="599"/>
      <c r="R494" s="599"/>
      <c r="S494" s="599"/>
      <c r="T494" s="599"/>
      <c r="U494" s="599"/>
      <c r="V494" s="600"/>
      <c r="W494" s="37" t="s">
        <v>70</v>
      </c>
      <c r="X494" s="585">
        <f>IFERROR(SUM(X489:X492),"0")</f>
        <v>200</v>
      </c>
      <c r="Y494" s="585">
        <f>IFERROR(SUM(Y489:Y492),"0")</f>
        <v>205.20000000000002</v>
      </c>
      <c r="Z494" s="37"/>
      <c r="AA494" s="586"/>
      <c r="AB494" s="586"/>
      <c r="AC494" s="586"/>
    </row>
    <row r="495" spans="1:68" ht="14.25" customHeight="1" x14ac:dyDescent="0.25">
      <c r="A495" s="596" t="s">
        <v>64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771</v>
      </c>
      <c r="B496" s="54" t="s">
        <v>772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67" t="s">
        <v>773</v>
      </c>
      <c r="Q496" s="588"/>
      <c r="R496" s="588"/>
      <c r="S496" s="588"/>
      <c r="T496" s="589"/>
      <c r="U496" s="34"/>
      <c r="V496" s="34"/>
      <c r="W496" s="35" t="s">
        <v>70</v>
      </c>
      <c r="X496" s="583">
        <v>400</v>
      </c>
      <c r="Y496" s="584">
        <f>IFERROR(IF(X496="",0,CEILING((X496/$H496),1)*$H496),"")</f>
        <v>403.20000000000005</v>
      </c>
      <c r="Z496" s="36">
        <f>IFERROR(IF(Y496=0,"",ROUNDUP(Y496/H496,0)*0.00902),"")</f>
        <v>0.86592000000000002</v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425.71428571428572</v>
      </c>
      <c r="BN496" s="64">
        <f>IFERROR(Y496*I496/H496,"0")</f>
        <v>429.12</v>
      </c>
      <c r="BO496" s="64">
        <f>IFERROR(1/J496*(X496/H496),"0")</f>
        <v>0.72150072150072153</v>
      </c>
      <c r="BP496" s="64">
        <f>IFERROR(1/J496*(Y496/H496),"0")</f>
        <v>0.72727272727272729</v>
      </c>
    </row>
    <row r="497" spans="1:68" ht="27" customHeight="1" x14ac:dyDescent="0.25">
      <c r="A497" s="54" t="s">
        <v>775</v>
      </c>
      <c r="B497" s="54" t="s">
        <v>776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04" t="s">
        <v>777</v>
      </c>
      <c r="Q497" s="588"/>
      <c r="R497" s="588"/>
      <c r="S497" s="588"/>
      <c r="T497" s="589"/>
      <c r="U497" s="34"/>
      <c r="V497" s="34"/>
      <c r="W497" s="35" t="s">
        <v>70</v>
      </c>
      <c r="X497" s="583">
        <v>400</v>
      </c>
      <c r="Y497" s="584">
        <f>IFERROR(IF(X497="",0,CEILING((X497/$H497),1)*$H497),"")</f>
        <v>403.20000000000005</v>
      </c>
      <c r="Z497" s="36">
        <f>IFERROR(IF(Y497=0,"",ROUNDUP(Y497/H497,0)*0.00902),"")</f>
        <v>0.86592000000000002</v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425.71428571428572</v>
      </c>
      <c r="BN497" s="64">
        <f>IFERROR(Y497*I497/H497,"0")</f>
        <v>429.12</v>
      </c>
      <c r="BO497" s="64">
        <f>IFERROR(1/J497*(X497/H497),"0")</f>
        <v>0.72150072150072153</v>
      </c>
      <c r="BP497" s="64">
        <f>IFERROR(1/J497*(Y497/H497),"0")</f>
        <v>0.72727272727272729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72</v>
      </c>
      <c r="Q498" s="599"/>
      <c r="R498" s="599"/>
      <c r="S498" s="599"/>
      <c r="T498" s="599"/>
      <c r="U498" s="599"/>
      <c r="V498" s="600"/>
      <c r="W498" s="37" t="s">
        <v>73</v>
      </c>
      <c r="X498" s="585">
        <f>IFERROR(X496/H496,"0")+IFERROR(X497/H497,"0")</f>
        <v>190.47619047619048</v>
      </c>
      <c r="Y498" s="585">
        <f>IFERROR(Y496/H496,"0")+IFERROR(Y497/H497,"0")</f>
        <v>192</v>
      </c>
      <c r="Z498" s="585">
        <f>IFERROR(IF(Z496="",0,Z496),"0")+IFERROR(IF(Z497="",0,Z497),"0")</f>
        <v>1.73184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72</v>
      </c>
      <c r="Q499" s="599"/>
      <c r="R499" s="599"/>
      <c r="S499" s="599"/>
      <c r="T499" s="599"/>
      <c r="U499" s="599"/>
      <c r="V499" s="600"/>
      <c r="W499" s="37" t="s">
        <v>70</v>
      </c>
      <c r="X499" s="585">
        <f>IFERROR(SUM(X496:X497),"0")</f>
        <v>800</v>
      </c>
      <c r="Y499" s="585">
        <f>IFERROR(SUM(Y496:Y497),"0")</f>
        <v>806.40000000000009</v>
      </c>
      <c r="Z499" s="37"/>
      <c r="AA499" s="586"/>
      <c r="AB499" s="586"/>
      <c r="AC499" s="586"/>
    </row>
    <row r="500" spans="1:68" ht="14.25" customHeight="1" x14ac:dyDescent="0.25">
      <c r="A500" s="596" t="s">
        <v>74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779</v>
      </c>
      <c r="B501" s="54" t="s">
        <v>780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58" t="s">
        <v>781</v>
      </c>
      <c r="Q501" s="588"/>
      <c r="R501" s="588"/>
      <c r="S501" s="588"/>
      <c r="T501" s="589"/>
      <c r="U501" s="34"/>
      <c r="V501" s="34"/>
      <c r="W501" s="35" t="s">
        <v>70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779</v>
      </c>
      <c r="B502" s="54" t="s">
        <v>783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60" t="s">
        <v>781</v>
      </c>
      <c r="Q502" s="588"/>
      <c r="R502" s="588"/>
      <c r="S502" s="588"/>
      <c r="T502" s="589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784</v>
      </c>
      <c r="B503" s="54" t="s">
        <v>785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9" t="s">
        <v>786</v>
      </c>
      <c r="Q503" s="588"/>
      <c r="R503" s="588"/>
      <c r="S503" s="588"/>
      <c r="T503" s="589"/>
      <c r="U503" s="34" t="s">
        <v>787</v>
      </c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72</v>
      </c>
      <c r="Q504" s="599"/>
      <c r="R504" s="599"/>
      <c r="S504" s="599"/>
      <c r="T504" s="599"/>
      <c r="U504" s="599"/>
      <c r="V504" s="600"/>
      <c r="W504" s="37" t="s">
        <v>73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72</v>
      </c>
      <c r="Q505" s="599"/>
      <c r="R505" s="599"/>
      <c r="S505" s="599"/>
      <c r="T505" s="599"/>
      <c r="U505" s="599"/>
      <c r="V505" s="600"/>
      <c r="W505" s="37" t="s">
        <v>70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customHeight="1" x14ac:dyDescent="0.25">
      <c r="A506" s="596" t="s">
        <v>174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788</v>
      </c>
      <c r="B507" s="54" t="s">
        <v>789</v>
      </c>
      <c r="C507" s="31">
        <v>4301060485</v>
      </c>
      <c r="D507" s="590">
        <v>4640242180120</v>
      </c>
      <c r="E507" s="591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6" t="s">
        <v>790</v>
      </c>
      <c r="Q507" s="588"/>
      <c r="R507" s="588"/>
      <c r="S507" s="588"/>
      <c r="T507" s="589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791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788</v>
      </c>
      <c r="B508" s="54" t="s">
        <v>792</v>
      </c>
      <c r="C508" s="31">
        <v>4301060496</v>
      </c>
      <c r="D508" s="590">
        <v>4640242180120</v>
      </c>
      <c r="E508" s="591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8" t="s">
        <v>793</v>
      </c>
      <c r="Q508" s="588"/>
      <c r="R508" s="588"/>
      <c r="S508" s="588"/>
      <c r="T508" s="589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791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794</v>
      </c>
      <c r="B509" s="54" t="s">
        <v>795</v>
      </c>
      <c r="C509" s="31">
        <v>4301060486</v>
      </c>
      <c r="D509" s="590">
        <v>4640242180137</v>
      </c>
      <c r="E509" s="591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893" t="s">
        <v>796</v>
      </c>
      <c r="Q509" s="588"/>
      <c r="R509" s="588"/>
      <c r="S509" s="588"/>
      <c r="T509" s="589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794</v>
      </c>
      <c r="B510" s="54" t="s">
        <v>798</v>
      </c>
      <c r="C510" s="31">
        <v>4301060498</v>
      </c>
      <c r="D510" s="590">
        <v>4640242180137</v>
      </c>
      <c r="E510" s="591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5" t="s">
        <v>799</v>
      </c>
      <c r="Q510" s="588"/>
      <c r="R510" s="588"/>
      <c r="S510" s="588"/>
      <c r="T510" s="589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797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72</v>
      </c>
      <c r="Q511" s="599"/>
      <c r="R511" s="599"/>
      <c r="S511" s="599"/>
      <c r="T511" s="599"/>
      <c r="U511" s="599"/>
      <c r="V511" s="600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72</v>
      </c>
      <c r="Q512" s="599"/>
      <c r="R512" s="599"/>
      <c r="S512" s="599"/>
      <c r="T512" s="599"/>
      <c r="U512" s="599"/>
      <c r="V512" s="600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800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139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801</v>
      </c>
      <c r="B515" s="54" t="s">
        <v>802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9" t="s">
        <v>803</v>
      </c>
      <c r="Q515" s="588"/>
      <c r="R515" s="588"/>
      <c r="S515" s="588"/>
      <c r="T515" s="589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804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72</v>
      </c>
      <c r="Q516" s="599"/>
      <c r="R516" s="599"/>
      <c r="S516" s="599"/>
      <c r="T516" s="599"/>
      <c r="U516" s="599"/>
      <c r="V516" s="600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72</v>
      </c>
      <c r="Q517" s="599"/>
      <c r="R517" s="599"/>
      <c r="S517" s="599"/>
      <c r="T517" s="599"/>
      <c r="U517" s="599"/>
      <c r="V517" s="600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805</v>
      </c>
      <c r="Q518" s="716"/>
      <c r="R518" s="716"/>
      <c r="S518" s="716"/>
      <c r="T518" s="716"/>
      <c r="U518" s="716"/>
      <c r="V518" s="717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8735.5499999999993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8799.81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806</v>
      </c>
      <c r="Q519" s="716"/>
      <c r="R519" s="716"/>
      <c r="S519" s="716"/>
      <c r="T519" s="716"/>
      <c r="U519" s="716"/>
      <c r="V519" s="717"/>
      <c r="W519" s="37" t="s">
        <v>70</v>
      </c>
      <c r="X519" s="585">
        <f>IFERROR(SUM(BM22:BM515),"0")</f>
        <v>9176.8783355163378</v>
      </c>
      <c r="Y519" s="585">
        <f>IFERROR(SUM(BN22:BN515),"0")</f>
        <v>9244.8600000000024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807</v>
      </c>
      <c r="Q520" s="716"/>
      <c r="R520" s="716"/>
      <c r="S520" s="716"/>
      <c r="T520" s="716"/>
      <c r="U520" s="716"/>
      <c r="V520" s="717"/>
      <c r="W520" s="37" t="s">
        <v>808</v>
      </c>
      <c r="X520" s="38">
        <f>ROUNDUP(SUM(BO22:BO515),0)</f>
        <v>15</v>
      </c>
      <c r="Y520" s="38">
        <f>ROUNDUP(SUM(BP22:BP515),0)</f>
        <v>15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809</v>
      </c>
      <c r="Q521" s="716"/>
      <c r="R521" s="716"/>
      <c r="S521" s="716"/>
      <c r="T521" s="716"/>
      <c r="U521" s="716"/>
      <c r="V521" s="717"/>
      <c r="W521" s="37" t="s">
        <v>70</v>
      </c>
      <c r="X521" s="585">
        <f>GrossWeightTotal+PalletQtyTotal*25</f>
        <v>9551.8783355163378</v>
      </c>
      <c r="Y521" s="585">
        <f>GrossWeightTotalR+PalletQtyTotalR*25</f>
        <v>9619.8600000000024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810</v>
      </c>
      <c r="Q522" s="716"/>
      <c r="R522" s="716"/>
      <c r="S522" s="716"/>
      <c r="T522" s="716"/>
      <c r="U522" s="716"/>
      <c r="V522" s="717"/>
      <c r="W522" s="37" t="s">
        <v>808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1143.8226341559675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1154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811</v>
      </c>
      <c r="Q523" s="716"/>
      <c r="R523" s="716"/>
      <c r="S523" s="716"/>
      <c r="T523" s="716"/>
      <c r="U523" s="716"/>
      <c r="V523" s="717"/>
      <c r="W523" s="39" t="s">
        <v>812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17.257670000000005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813</v>
      </c>
      <c r="B525" s="580" t="s">
        <v>63</v>
      </c>
      <c r="C525" s="593" t="s">
        <v>101</v>
      </c>
      <c r="D525" s="737"/>
      <c r="E525" s="737"/>
      <c r="F525" s="737"/>
      <c r="G525" s="737"/>
      <c r="H525" s="640"/>
      <c r="I525" s="593" t="s">
        <v>263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555</v>
      </c>
      <c r="U525" s="640"/>
      <c r="V525" s="593" t="s">
        <v>612</v>
      </c>
      <c r="W525" s="737"/>
      <c r="X525" s="737"/>
      <c r="Y525" s="640"/>
      <c r="Z525" s="580" t="s">
        <v>671</v>
      </c>
      <c r="AA525" s="593" t="s">
        <v>741</v>
      </c>
      <c r="AB525" s="640"/>
      <c r="AC525" s="52"/>
      <c r="AF525" s="581"/>
    </row>
    <row r="526" spans="1:68" ht="14.25" customHeight="1" thickTop="1" x14ac:dyDescent="0.2">
      <c r="A526" s="852" t="s">
        <v>814</v>
      </c>
      <c r="B526" s="593" t="s">
        <v>63</v>
      </c>
      <c r="C526" s="593" t="s">
        <v>102</v>
      </c>
      <c r="D526" s="593" t="s">
        <v>119</v>
      </c>
      <c r="E526" s="593" t="s">
        <v>181</v>
      </c>
      <c r="F526" s="593" t="s">
        <v>204</v>
      </c>
      <c r="G526" s="593" t="s">
        <v>239</v>
      </c>
      <c r="H526" s="593" t="s">
        <v>101</v>
      </c>
      <c r="I526" s="593" t="s">
        <v>264</v>
      </c>
      <c r="J526" s="593" t="s">
        <v>304</v>
      </c>
      <c r="K526" s="593" t="s">
        <v>365</v>
      </c>
      <c r="L526" s="593" t="s">
        <v>408</v>
      </c>
      <c r="M526" s="593" t="s">
        <v>424</v>
      </c>
      <c r="N526" s="581"/>
      <c r="O526" s="593" t="s">
        <v>437</v>
      </c>
      <c r="P526" s="593" t="s">
        <v>447</v>
      </c>
      <c r="Q526" s="593" t="s">
        <v>454</v>
      </c>
      <c r="R526" s="593" t="s">
        <v>459</v>
      </c>
      <c r="S526" s="593" t="s">
        <v>545</v>
      </c>
      <c r="T526" s="593" t="s">
        <v>556</v>
      </c>
      <c r="U526" s="593" t="s">
        <v>590</v>
      </c>
      <c r="V526" s="593" t="s">
        <v>613</v>
      </c>
      <c r="W526" s="593" t="s">
        <v>645</v>
      </c>
      <c r="X526" s="593" t="s">
        <v>663</v>
      </c>
      <c r="Y526" s="593" t="s">
        <v>667</v>
      </c>
      <c r="Z526" s="593" t="s">
        <v>671</v>
      </c>
      <c r="AA526" s="593" t="s">
        <v>741</v>
      </c>
      <c r="AB526" s="593" t="s">
        <v>800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815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205.20000000000002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1492.2</v>
      </c>
      <c r="E528" s="46">
        <f>IFERROR(Y89*1,"0")+IFERROR(Y90*1,"0")+IFERROR(Y91*1,"0")+IFERROR(Y95*1,"0")+IFERROR(Y96*1,"0")+IFERROR(Y97*1,"0")+IFERROR(Y98*1,"0")+IFERROR(Y99*1,"0")+IFERROR(Y100*1,"0")</f>
        <v>0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108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97.200000000000017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342.40000000000003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3101.15</v>
      </c>
      <c r="S528" s="46">
        <f>IFERROR(Y342*1,"0")+IFERROR(Y343*1,"0")+IFERROR(Y344*1,"0")</f>
        <v>24.299999999999997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1800</v>
      </c>
      <c r="U528" s="46">
        <f>IFERROR(Y375*1,"0")+IFERROR(Y376*1,"0")+IFERROR(Y377*1,"0")+IFERROR(Y378*1,"0")+IFERROR(Y382*1,"0")+IFERROR(Y386*1,"0")+IFERROR(Y387*1,"0")+IFERROR(Y391*1,"0")</f>
        <v>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617.75999999999988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1011.6000000000001</v>
      </c>
      <c r="AB528" s="46">
        <f>IFERROR(Y515*1,"0")</f>
        <v>0</v>
      </c>
      <c r="AC528" s="52"/>
      <c r="AF528" s="581"/>
    </row>
  </sheetData>
  <sheetProtection algorithmName="SHA-512" hashValue="caX1q5NwbI4mlntC4IzYcN7G8STlfkMzElq9oQysjv94W+pv5UNYzZdxC7wIEXGNnjCwZjS5acRklXNQTL1h+A==" saltValue="qZeOZkI/S0HNDpSKTbe+2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1 X106 X275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2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818</v>
      </c>
      <c r="D6" s="47" t="s">
        <v>819</v>
      </c>
      <c r="E6" s="47"/>
    </row>
    <row r="8" spans="2:8" x14ac:dyDescent="0.2">
      <c r="B8" s="47" t="s">
        <v>19</v>
      </c>
      <c r="C8" s="47" t="s">
        <v>818</v>
      </c>
      <c r="D8" s="47"/>
      <c r="E8" s="47"/>
    </row>
    <row r="10" spans="2:8" x14ac:dyDescent="0.2">
      <c r="B10" s="47" t="s">
        <v>820</v>
      </c>
      <c r="C10" s="47"/>
      <c r="D10" s="47"/>
      <c r="E10" s="47"/>
    </row>
    <row r="11" spans="2:8" x14ac:dyDescent="0.2">
      <c r="B11" s="47" t="s">
        <v>821</v>
      </c>
      <c r="C11" s="47"/>
      <c r="D11" s="47"/>
      <c r="E11" s="47"/>
    </row>
    <row r="12" spans="2:8" x14ac:dyDescent="0.2">
      <c r="B12" s="47" t="s">
        <v>822</v>
      </c>
      <c r="C12" s="47"/>
      <c r="D12" s="47"/>
      <c r="E12" s="47"/>
    </row>
    <row r="13" spans="2:8" x14ac:dyDescent="0.2">
      <c r="B13" s="47" t="s">
        <v>823</v>
      </c>
      <c r="C13" s="47"/>
      <c r="D13" s="47"/>
      <c r="E13" s="47"/>
    </row>
    <row r="14" spans="2:8" x14ac:dyDescent="0.2">
      <c r="B14" s="47" t="s">
        <v>824</v>
      </c>
      <c r="C14" s="47"/>
      <c r="D14" s="47"/>
      <c r="E14" s="47"/>
    </row>
    <row r="15" spans="2:8" x14ac:dyDescent="0.2">
      <c r="B15" s="47" t="s">
        <v>825</v>
      </c>
      <c r="C15" s="47"/>
      <c r="D15" s="47"/>
      <c r="E15" s="47"/>
    </row>
    <row r="16" spans="2:8" x14ac:dyDescent="0.2">
      <c r="B16" s="47" t="s">
        <v>826</v>
      </c>
      <c r="C16" s="47"/>
      <c r="D16" s="47"/>
      <c r="E16" s="47"/>
    </row>
    <row r="17" spans="2:5" x14ac:dyDescent="0.2">
      <c r="B17" s="47" t="s">
        <v>827</v>
      </c>
      <c r="C17" s="47"/>
      <c r="D17" s="47"/>
      <c r="E17" s="47"/>
    </row>
    <row r="18" spans="2:5" x14ac:dyDescent="0.2">
      <c r="B18" s="47" t="s">
        <v>828</v>
      </c>
      <c r="C18" s="47"/>
      <c r="D18" s="47"/>
      <c r="E18" s="47"/>
    </row>
    <row r="19" spans="2:5" x14ac:dyDescent="0.2">
      <c r="B19" s="47" t="s">
        <v>829</v>
      </c>
      <c r="C19" s="47"/>
      <c r="D19" s="47"/>
      <c r="E19" s="47"/>
    </row>
    <row r="20" spans="2:5" x14ac:dyDescent="0.2">
      <c r="B20" s="47" t="s">
        <v>830</v>
      </c>
      <c r="C20" s="47"/>
      <c r="D20" s="47"/>
      <c r="E20" s="47"/>
    </row>
  </sheetData>
  <sheetProtection algorithmName="SHA-512" hashValue="ggmYvAoRhcLVMtpeDpNTLmCv114xqGMRER2Z227/gouZ3lSUJJCvvPn2yItBuzEPpi9Dp9UiTxQ80ul/9JpvHw==" saltValue="nmbMPnoPIxZKFqnmB6X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2025-06-24T08:16:53Z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