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4,06,25 Пушкарный\"/>
    </mc:Choice>
  </mc:AlternateContent>
  <xr:revisionPtr revIDLastSave="0" documentId="13_ncr:1_{39BFF173-49DB-47C9-8178-5DA66FAF32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Z496" i="2"/>
  <c r="Y496" i="2"/>
  <c r="BN496" i="2" s="1"/>
  <c r="X494" i="2"/>
  <c r="X493" i="2"/>
  <c r="BO492" i="2"/>
  <c r="BM492" i="2"/>
  <c r="Z492" i="2"/>
  <c r="Y492" i="2"/>
  <c r="BP492" i="2" s="1"/>
  <c r="BO491" i="2"/>
  <c r="BM491" i="2"/>
  <c r="Y491" i="2"/>
  <c r="BP491" i="2" s="1"/>
  <c r="BO490" i="2"/>
  <c r="BM490" i="2"/>
  <c r="Y490" i="2"/>
  <c r="BP490" i="2" s="1"/>
  <c r="BO489" i="2"/>
  <c r="BM489" i="2"/>
  <c r="Z489" i="2"/>
  <c r="Y489" i="2"/>
  <c r="X487" i="2"/>
  <c r="X486" i="2"/>
  <c r="BO485" i="2"/>
  <c r="BM485" i="2"/>
  <c r="Y485" i="2"/>
  <c r="Z485" i="2" s="1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Z464" i="2"/>
  <c r="Y464" i="2"/>
  <c r="BN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BP450" i="2" s="1"/>
  <c r="BP449" i="2"/>
  <c r="BO449" i="2"/>
  <c r="BM449" i="2"/>
  <c r="Y449" i="2"/>
  <c r="P449" i="2"/>
  <c r="BO448" i="2"/>
  <c r="BM448" i="2"/>
  <c r="Y448" i="2"/>
  <c r="BP448" i="2" s="1"/>
  <c r="P448" i="2"/>
  <c r="BO447" i="2"/>
  <c r="BM447" i="2"/>
  <c r="Z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Z429" i="2"/>
  <c r="Z430" i="2" s="1"/>
  <c r="Y429" i="2"/>
  <c r="X528" i="2" s="1"/>
  <c r="P429" i="2"/>
  <c r="X426" i="2"/>
  <c r="X425" i="2"/>
  <c r="BO424" i="2"/>
  <c r="BM424" i="2"/>
  <c r="Y424" i="2"/>
  <c r="P424" i="2"/>
  <c r="BO423" i="2"/>
  <c r="BN423" i="2"/>
  <c r="BM423" i="2"/>
  <c r="Z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W528" i="2" s="1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O406" i="2"/>
  <c r="BM406" i="2"/>
  <c r="Y406" i="2"/>
  <c r="BP406" i="2" s="1"/>
  <c r="P406" i="2"/>
  <c r="BO405" i="2"/>
  <c r="BM405" i="2"/>
  <c r="Z405" i="2"/>
  <c r="Y405" i="2"/>
  <c r="BN405" i="2" s="1"/>
  <c r="P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Z399" i="2"/>
  <c r="Y399" i="2"/>
  <c r="BN399" i="2" s="1"/>
  <c r="P399" i="2"/>
  <c r="BO398" i="2"/>
  <c r="BN398" i="2"/>
  <c r="BM398" i="2"/>
  <c r="Z398" i="2"/>
  <c r="Y398" i="2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Z375" i="2"/>
  <c r="Y375" i="2"/>
  <c r="BN375" i="2" s="1"/>
  <c r="P375" i="2"/>
  <c r="X372" i="2"/>
  <c r="X371" i="2"/>
  <c r="BO370" i="2"/>
  <c r="BM370" i="2"/>
  <c r="Y370" i="2"/>
  <c r="Y371" i="2" s="1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X363" i="2"/>
  <c r="X362" i="2"/>
  <c r="BO361" i="2"/>
  <c r="BM361" i="2"/>
  <c r="Y361" i="2"/>
  <c r="BN361" i="2" s="1"/>
  <c r="P361" i="2"/>
  <c r="BO360" i="2"/>
  <c r="BM360" i="2"/>
  <c r="Y360" i="2"/>
  <c r="P360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N352" i="2" s="1"/>
  <c r="P352" i="2"/>
  <c r="BO351" i="2"/>
  <c r="BM351" i="2"/>
  <c r="Y351" i="2"/>
  <c r="BN351" i="2" s="1"/>
  <c r="P351" i="2"/>
  <c r="BO350" i="2"/>
  <c r="BM350" i="2"/>
  <c r="Y350" i="2"/>
  <c r="P350" i="2"/>
  <c r="X346" i="2"/>
  <c r="X345" i="2"/>
  <c r="BO344" i="2"/>
  <c r="BM344" i="2"/>
  <c r="Z344" i="2"/>
  <c r="Y344" i="2"/>
  <c r="BN344" i="2" s="1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BN337" i="2" s="1"/>
  <c r="P337" i="2"/>
  <c r="BO336" i="2"/>
  <c r="BM336" i="2"/>
  <c r="Y336" i="2"/>
  <c r="P336" i="2"/>
  <c r="BP335" i="2"/>
  <c r="BO335" i="2"/>
  <c r="BM335" i="2"/>
  <c r="Y335" i="2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P328" i="2"/>
  <c r="BO328" i="2"/>
  <c r="BN328" i="2"/>
  <c r="BM328" i="2"/>
  <c r="Z328" i="2"/>
  <c r="Y328" i="2"/>
  <c r="BP327" i="2"/>
  <c r="BO327" i="2"/>
  <c r="BN327" i="2"/>
  <c r="BM327" i="2"/>
  <c r="Z327" i="2"/>
  <c r="Y327" i="2"/>
  <c r="X325" i="2"/>
  <c r="X324" i="2"/>
  <c r="BO323" i="2"/>
  <c r="BM323" i="2"/>
  <c r="Y323" i="2"/>
  <c r="P323" i="2"/>
  <c r="BO322" i="2"/>
  <c r="BM322" i="2"/>
  <c r="Y322" i="2"/>
  <c r="BN322" i="2" s="1"/>
  <c r="P322" i="2"/>
  <c r="BO321" i="2"/>
  <c r="BM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Z314" i="2"/>
  <c r="Y314" i="2"/>
  <c r="BN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BP306" i="2" s="1"/>
  <c r="P306" i="2"/>
  <c r="BP305" i="2"/>
  <c r="BO305" i="2"/>
  <c r="BM305" i="2"/>
  <c r="Y305" i="2"/>
  <c r="P305" i="2"/>
  <c r="BO304" i="2"/>
  <c r="BM304" i="2"/>
  <c r="Y304" i="2"/>
  <c r="BN304" i="2" s="1"/>
  <c r="P304" i="2"/>
  <c r="BO303" i="2"/>
  <c r="BM303" i="2"/>
  <c r="Y303" i="2"/>
  <c r="BP303" i="2" s="1"/>
  <c r="P303" i="2"/>
  <c r="X301" i="2"/>
  <c r="X300" i="2"/>
  <c r="BO299" i="2"/>
  <c r="BM299" i="2"/>
  <c r="Z299" i="2"/>
  <c r="Y299" i="2"/>
  <c r="P299" i="2"/>
  <c r="BO298" i="2"/>
  <c r="BM298" i="2"/>
  <c r="Y298" i="2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N295" i="2" s="1"/>
  <c r="P295" i="2"/>
  <c r="BO294" i="2"/>
  <c r="BM294" i="2"/>
  <c r="Y294" i="2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BN280" i="2" s="1"/>
  <c r="P280" i="2"/>
  <c r="X277" i="2"/>
  <c r="X276" i="2"/>
  <c r="BO275" i="2"/>
  <c r="BM275" i="2"/>
  <c r="Z275" i="2"/>
  <c r="Y275" i="2"/>
  <c r="P275" i="2"/>
  <c r="BO274" i="2"/>
  <c r="BM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Z260" i="2"/>
  <c r="Y260" i="2"/>
  <c r="BN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O241" i="2"/>
  <c r="BM241" i="2"/>
  <c r="Y241" i="2"/>
  <c r="BP241" i="2" s="1"/>
  <c r="X239" i="2"/>
  <c r="X238" i="2"/>
  <c r="BP237" i="2"/>
  <c r="BO237" i="2"/>
  <c r="BM237" i="2"/>
  <c r="Y237" i="2"/>
  <c r="P237" i="2"/>
  <c r="BO236" i="2"/>
  <c r="BM236" i="2"/>
  <c r="Y236" i="2"/>
  <c r="Y239" i="2" s="1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N211" i="2"/>
  <c r="BM211" i="2"/>
  <c r="Z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Z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N178" i="2"/>
  <c r="BM178" i="2"/>
  <c r="Z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P164" i="2"/>
  <c r="BO164" i="2"/>
  <c r="BN164" i="2"/>
  <c r="BM164" i="2"/>
  <c r="Z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Z152" i="2" s="1"/>
  <c r="P152" i="2"/>
  <c r="X150" i="2"/>
  <c r="Y149" i="2"/>
  <c r="X149" i="2"/>
  <c r="BP148" i="2"/>
  <c r="BO148" i="2"/>
  <c r="BN148" i="2"/>
  <c r="BM148" i="2"/>
  <c r="Z148" i="2"/>
  <c r="Z149" i="2" s="1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Y139" i="2" s="1"/>
  <c r="P137" i="2"/>
  <c r="X135" i="2"/>
  <c r="X134" i="2"/>
  <c r="BO133" i="2"/>
  <c r="BM133" i="2"/>
  <c r="Y133" i="2"/>
  <c r="BN133" i="2" s="1"/>
  <c r="P133" i="2"/>
  <c r="BP132" i="2"/>
  <c r="BO132" i="2"/>
  <c r="BM132" i="2"/>
  <c r="Y132" i="2"/>
  <c r="P132" i="2"/>
  <c r="X129" i="2"/>
  <c r="X128" i="2"/>
  <c r="BO127" i="2"/>
  <c r="BM127" i="2"/>
  <c r="Y127" i="2"/>
  <c r="BN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F528" i="2" s="1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BN99" i="2" s="1"/>
  <c r="P99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Z89" i="2" s="1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Z78" i="2"/>
  <c r="Y78" i="2"/>
  <c r="BN78" i="2" s="1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Y71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P42" i="2"/>
  <c r="BO42" i="2"/>
  <c r="BN42" i="2"/>
  <c r="BM42" i="2"/>
  <c r="Z42" i="2"/>
  <c r="Y42" i="2"/>
  <c r="P42" i="2"/>
  <c r="BO41" i="2"/>
  <c r="BM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10" i="2" s="1"/>
  <c r="D7" i="2"/>
  <c r="Q6" i="2"/>
  <c r="P2" i="2"/>
  <c r="Y72" i="2" l="1"/>
  <c r="Y291" i="2"/>
  <c r="Y37" i="2"/>
  <c r="Z68" i="2"/>
  <c r="Z75" i="2"/>
  <c r="BN75" i="2"/>
  <c r="BP89" i="2"/>
  <c r="BP98" i="2"/>
  <c r="Z120" i="2"/>
  <c r="BN120" i="2"/>
  <c r="Z126" i="2"/>
  <c r="BN126" i="2"/>
  <c r="Z137" i="2"/>
  <c r="BN137" i="2"/>
  <c r="BP137" i="2"/>
  <c r="Z172" i="2"/>
  <c r="BN172" i="2"/>
  <c r="Z201" i="2"/>
  <c r="BN201" i="2"/>
  <c r="Z208" i="2"/>
  <c r="Z221" i="2"/>
  <c r="BN221" i="2"/>
  <c r="Z236" i="2"/>
  <c r="BN236" i="2"/>
  <c r="BP236" i="2"/>
  <c r="Z241" i="2"/>
  <c r="BN241" i="2"/>
  <c r="Z249" i="2"/>
  <c r="Z267" i="2"/>
  <c r="BN267" i="2"/>
  <c r="Z273" i="2"/>
  <c r="BN273" i="2"/>
  <c r="Z280" i="2"/>
  <c r="Z281" i="2" s="1"/>
  <c r="Y281" i="2"/>
  <c r="Z295" i="2"/>
  <c r="Z303" i="2"/>
  <c r="BN303" i="2"/>
  <c r="Z304" i="2"/>
  <c r="Z308" i="2"/>
  <c r="BN308" i="2"/>
  <c r="Z321" i="2"/>
  <c r="BN321" i="2"/>
  <c r="Z337" i="2"/>
  <c r="Z351" i="2"/>
  <c r="Z352" i="2"/>
  <c r="Z361" i="2"/>
  <c r="Z365" i="2"/>
  <c r="BN365" i="2"/>
  <c r="Z370" i="2"/>
  <c r="Z371" i="2" s="1"/>
  <c r="Z382" i="2"/>
  <c r="Z383" i="2" s="1"/>
  <c r="BN382" i="2"/>
  <c r="Y384" i="2"/>
  <c r="Z403" i="2"/>
  <c r="BN403" i="2"/>
  <c r="Z406" i="2"/>
  <c r="BN406" i="2"/>
  <c r="Z434" i="2"/>
  <c r="Z435" i="2" s="1"/>
  <c r="Y435" i="2"/>
  <c r="Z448" i="2"/>
  <c r="BN448" i="2"/>
  <c r="Z467" i="2"/>
  <c r="BN467" i="2"/>
  <c r="Z474" i="2"/>
  <c r="BP484" i="2"/>
  <c r="BN257" i="2"/>
  <c r="BN445" i="2"/>
  <c r="Z445" i="2"/>
  <c r="H9" i="2"/>
  <c r="A10" i="2"/>
  <c r="BN313" i="2"/>
  <c r="Z313" i="2"/>
  <c r="BP344" i="2"/>
  <c r="Y346" i="2"/>
  <c r="Z322" i="2"/>
  <c r="BP322" i="2"/>
  <c r="BP297" i="2"/>
  <c r="BN89" i="2"/>
  <c r="Z257" i="2"/>
  <c r="C528" i="2"/>
  <c r="BN61" i="2"/>
  <c r="X520" i="2"/>
  <c r="Z61" i="2"/>
  <c r="X518" i="2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Z243" i="2" s="1"/>
  <c r="BN247" i="2"/>
  <c r="Z247" i="2"/>
  <c r="Y261" i="2"/>
  <c r="Z258" i="2"/>
  <c r="Z276" i="2"/>
  <c r="BP274" i="2"/>
  <c r="BN274" i="2"/>
  <c r="Z274" i="2"/>
  <c r="BN294" i="2"/>
  <c r="Z294" i="2"/>
  <c r="BP298" i="2"/>
  <c r="BN298" i="2"/>
  <c r="Z298" i="2"/>
  <c r="Y325" i="2"/>
  <c r="BN323" i="2"/>
  <c r="Z323" i="2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Z139" i="2" s="1"/>
  <c r="BN138" i="2"/>
  <c r="Z143" i="2"/>
  <c r="Z144" i="2" s="1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Z238" i="2" s="1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Z362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Z477" i="2"/>
  <c r="Z252" i="2"/>
  <c r="Z179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15" i="2" s="1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Z418" i="2" s="1"/>
  <c r="BN429" i="2"/>
  <c r="Z442" i="2"/>
  <c r="Z450" i="2"/>
  <c r="Z460" i="2"/>
  <c r="Z470" i="2"/>
  <c r="Z490" i="2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2" i="2" s="1"/>
  <c r="Z95" i="2"/>
  <c r="Z27" i="2"/>
  <c r="Z32" i="2" s="1"/>
  <c r="Y44" i="2"/>
  <c r="Z52" i="2"/>
  <c r="Z58" i="2" s="1"/>
  <c r="Z62" i="2"/>
  <c r="Z121" i="2"/>
  <c r="Z123" i="2" s="1"/>
  <c r="Y135" i="2"/>
  <c r="Z169" i="2"/>
  <c r="Z173" i="2" s="1"/>
  <c r="Z192" i="2"/>
  <c r="Z194" i="2" s="1"/>
  <c r="Z202" i="2"/>
  <c r="Z205" i="2" s="1"/>
  <c r="Z212" i="2"/>
  <c r="Z284" i="2"/>
  <c r="Z285" i="2" s="1"/>
  <c r="Y319" i="2"/>
  <c r="Z331" i="2"/>
  <c r="Z366" i="2"/>
  <c r="Z367" i="2" s="1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Z217" i="2" l="1"/>
  <c r="Z493" i="2"/>
  <c r="Z310" i="2"/>
  <c r="Z332" i="2"/>
  <c r="Z324" i="2"/>
  <c r="Z357" i="2"/>
  <c r="X521" i="2"/>
  <c r="Y518" i="2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2" i="2"/>
  <c r="Z269" i="2"/>
  <c r="Z109" i="2"/>
  <c r="Z523" i="2" l="1"/>
  <c r="Y521" i="2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<sst xmlns="http://schemas.openxmlformats.org/spreadsheetml/2006/main" count="3898" uniqueCount="832">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</sst>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03" t="s">
        <v>8</v>
      </c>
      <c r="B5" s="903"/>
      <c r="C5" s="903"/>
      <c r="D5" s="925"/>
      <c r="E5" s="925"/>
      <c r="F5" s="926" t="s">
        <v>14</v>
      </c>
      <c r="G5" s="926"/>
      <c r="H5" s="925"/>
      <c r="I5" s="925"/>
      <c r="J5" s="925"/>
      <c r="K5" s="925"/>
      <c r="L5" s="925"/>
      <c r="M5" s="925"/>
      <c r="N5" s="72"/>
      <c r="P5" s="27" t="s">
        <v>4</v>
      </c>
      <c r="Q5" s="927">
        <v>45834</v>
      </c>
      <c r="R5" s="927"/>
      <c r="T5" s="928" t="s">
        <v>3</v>
      </c>
      <c r="U5" s="929"/>
      <c r="V5" s="930" t="s">
        <v>818</v>
      </c>
      <c r="W5" s="931"/>
      <c r="AB5" s="59"/>
      <c r="AC5" s="59"/>
      <c r="AD5" s="59"/>
      <c r="AE5" s="59"/>
    </row>
    <row r="6" spans="1:32" s="17" customFormat="1" ht="24" customHeight="1" x14ac:dyDescent="0.2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 x14ac:dyDescent="0.2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 x14ac:dyDescent="0.2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 x14ac:dyDescent="0.2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 x14ac:dyDescent="0.2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customHeight="1" x14ac:dyDescent="0.25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customHeight="1" x14ac:dyDescent="0.25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691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718.83194444444439</v>
      </c>
      <c r="BN41" s="78">
        <f>IFERROR(Y41*I41/H41,"0")</f>
        <v>719.04</v>
      </c>
      <c r="BO41" s="78">
        <f>IFERROR(1/J41*(X41/H41),"0")</f>
        <v>0.99971064814814803</v>
      </c>
      <c r="BP41" s="78">
        <f>IFERROR(1/J41*(Y41/H41),"0")</f>
        <v>1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07">
        <v>4680115882539</v>
      </c>
      <c r="E42" s="60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07">
        <v>4607091385687</v>
      </c>
      <c r="E43" s="607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192</v>
      </c>
      <c r="Y43" s="55">
        <f>IFERROR(IF(X43="",0,CEILING((X43/$H43),1)*$H43),"")</f>
        <v>192</v>
      </c>
      <c r="Z43" s="41">
        <f>IFERROR(IF(Y43=0,"",ROUNDUP(Y43/H43,0)*0.00902),"")</f>
        <v>0.43296000000000001</v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202.07999999999998</v>
      </c>
      <c r="BN43" s="78">
        <f>IFERROR(Y43*I43/H43,"0")</f>
        <v>202.07999999999998</v>
      </c>
      <c r="BO43" s="78">
        <f>IFERROR(1/J43*(X43/H43),"0")</f>
        <v>0.36363636363636365</v>
      </c>
      <c r="BP43" s="78">
        <f>IFERROR(1/J43*(Y43/H43),"0")</f>
        <v>0.36363636363636365</v>
      </c>
    </row>
    <row r="44" spans="1:68" x14ac:dyDescent="0.2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111.98148148148147</v>
      </c>
      <c r="Y44" s="43">
        <f>IFERROR(Y41/H41,"0")+IFERROR(Y42/H42,"0")+IFERROR(Y43/H43,"0")</f>
        <v>112</v>
      </c>
      <c r="Z44" s="43">
        <f>IFERROR(IF(Z41="",0,Z41),"0")+IFERROR(IF(Z42="",0,Z42),"0")+IFERROR(IF(Z43="",0,Z43),"0")</f>
        <v>1.64768</v>
      </c>
      <c r="AA44" s="67"/>
      <c r="AB44" s="67"/>
      <c r="AC44" s="67"/>
    </row>
    <row r="45" spans="1:68" x14ac:dyDescent="0.2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883</v>
      </c>
      <c r="Y45" s="43">
        <f>IFERROR(SUM(Y41:Y43),"0")</f>
        <v>883.2</v>
      </c>
      <c r="Z45" s="42"/>
      <c r="AA45" s="67"/>
      <c r="AB45" s="67"/>
      <c r="AC45" s="67"/>
    </row>
    <row r="46" spans="1:68" ht="14.25" customHeight="1" x14ac:dyDescent="0.25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customHeight="1" x14ac:dyDescent="0.25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20</v>
      </c>
      <c r="Y52" s="55">
        <f t="shared" ref="Y52:Y57" si="6">IFERROR(IF(X52="",0,CEILING((X52/$H52),1)*$H52),"")</f>
        <v>22.4</v>
      </c>
      <c r="Z52" s="41">
        <f>IFERROR(IF(Y52=0,"",ROUNDUP(Y52/H52,0)*0.01898),"")</f>
        <v>3.7960000000000001E-2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20.776785714285715</v>
      </c>
      <c r="BN52" s="78">
        <f t="shared" ref="BN52:BN57" si="8">IFERROR(Y52*I52/H52,"0")</f>
        <v>23.27</v>
      </c>
      <c r="BO52" s="78">
        <f t="shared" ref="BO52:BO57" si="9">IFERROR(1/J52*(X52/H52),"0")</f>
        <v>2.7901785714285716E-2</v>
      </c>
      <c r="BP52" s="78">
        <f t="shared" ref="BP52:BP57" si="10">IFERROR(1/J52*(Y52/H52),"0")</f>
        <v>3.125E-2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42</v>
      </c>
      <c r="Y56" s="55">
        <f t="shared" si="6"/>
        <v>42</v>
      </c>
      <c r="Z56" s="41">
        <f>IFERROR(IF(Y56=0,"",ROUNDUP(Y56/H56,0)*0.00651),"")</f>
        <v>0.13020000000000001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45.599999999999994</v>
      </c>
      <c r="BN56" s="78">
        <f t="shared" si="8"/>
        <v>45.599999999999994</v>
      </c>
      <c r="BO56" s="78">
        <f t="shared" si="9"/>
        <v>0.1098901098901099</v>
      </c>
      <c r="BP56" s="78">
        <f t="shared" si="10"/>
        <v>0.1098901098901099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21.785714285714285</v>
      </c>
      <c r="Y58" s="43">
        <f>IFERROR(Y52/H52,"0")+IFERROR(Y53/H53,"0")+IFERROR(Y54/H54,"0")+IFERROR(Y55/H55,"0")+IFERROR(Y56/H56,"0")+IFERROR(Y57/H57,"0")</f>
        <v>22</v>
      </c>
      <c r="Z58" s="43">
        <f>IFERROR(IF(Z52="",0,Z52),"0")+IFERROR(IF(Z53="",0,Z53),"0")+IFERROR(IF(Z54="",0,Z54),"0")+IFERROR(IF(Z55="",0,Z55),"0")+IFERROR(IF(Z56="",0,Z56),"0")+IFERROR(IF(Z57="",0,Z57),"0")</f>
        <v>0.16816</v>
      </c>
      <c r="AA58" s="67"/>
      <c r="AB58" s="67"/>
      <c r="AC58" s="67"/>
    </row>
    <row r="59" spans="1:68" x14ac:dyDescent="0.2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62</v>
      </c>
      <c r="Y59" s="43">
        <f>IFERROR(SUM(Y52:Y57),"0")</f>
        <v>64.400000000000006</v>
      </c>
      <c r="Z59" s="42"/>
      <c r="AA59" s="67"/>
      <c r="AB59" s="67"/>
      <c r="AC59" s="67"/>
    </row>
    <row r="60" spans="1:68" ht="14.25" customHeight="1" x14ac:dyDescent="0.25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691</v>
      </c>
      <c r="Y61" s="55">
        <f>IFERROR(IF(X61="",0,CEILING((X61/$H61),1)*$H61),"")</f>
        <v>691.2</v>
      </c>
      <c r="Z61" s="41">
        <f>IFERROR(IF(Y61=0,"",ROUNDUP(Y61/H61,0)*0.01898),"")</f>
        <v>1.21472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718.83194444444439</v>
      </c>
      <c r="BN61" s="78">
        <f>IFERROR(Y61*I61/H61,"0")</f>
        <v>719.04</v>
      </c>
      <c r="BO61" s="78">
        <f>IFERROR(1/J61*(X61/H61),"0")</f>
        <v>0.99971064814814803</v>
      </c>
      <c r="BP61" s="78">
        <f>IFERROR(1/J61*(Y61/H61),"0")</f>
        <v>1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245.98148148148144</v>
      </c>
      <c r="Y65" s="43">
        <f>IFERROR(Y61/H61,"0")+IFERROR(Y62/H62,"0")+IFERROR(Y63/H63,"0")+IFERROR(Y64/H64,"0")</f>
        <v>246</v>
      </c>
      <c r="Z65" s="43">
        <f>IFERROR(IF(Z61="",0,Z61),"0")+IFERROR(IF(Z62="",0,Z62),"0")+IFERROR(IF(Z63="",0,Z63),"0")+IFERROR(IF(Z64="",0,Z64),"0")</f>
        <v>2.39954</v>
      </c>
      <c r="AA65" s="67"/>
      <c r="AB65" s="67"/>
      <c r="AC65" s="67"/>
    </row>
    <row r="66" spans="1:68" x14ac:dyDescent="0.2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1182.4000000000001</v>
      </c>
      <c r="Y66" s="43">
        <f>IFERROR(SUM(Y61:Y64),"0")</f>
        <v>1182.6000000000001</v>
      </c>
      <c r="Z66" s="42"/>
      <c r="AA66" s="67"/>
      <c r="AB66" s="67"/>
      <c r="AC66" s="67"/>
    </row>
    <row r="67" spans="1:68" ht="14.25" customHeight="1" x14ac:dyDescent="0.25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160</v>
      </c>
      <c r="Y76" s="55">
        <f t="shared" si="11"/>
        <v>168</v>
      </c>
      <c r="Z76" s="41">
        <f>IFERROR(IF(Y76=0,"",ROUNDUP(Y76/H76,0)*0.01898),"")</f>
        <v>0.37959999999999999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169.65714285714284</v>
      </c>
      <c r="BN76" s="78">
        <f t="shared" si="13"/>
        <v>178.14</v>
      </c>
      <c r="BO76" s="78">
        <f t="shared" si="14"/>
        <v>0.29761904761904762</v>
      </c>
      <c r="BP76" s="78">
        <f t="shared" si="15"/>
        <v>0.3125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19.047619047619047</v>
      </c>
      <c r="Y80" s="43">
        <f>IFERROR(Y74/H74,"0")+IFERROR(Y75/H75,"0")+IFERROR(Y76/H76,"0")+IFERROR(Y77/H77,"0")+IFERROR(Y78/H78,"0")+IFERROR(Y79/H79,"0")</f>
        <v>20</v>
      </c>
      <c r="Z80" s="43">
        <f>IFERROR(IF(Z74="",0,Z74),"0")+IFERROR(IF(Z75="",0,Z75),"0")+IFERROR(IF(Z76="",0,Z76),"0")+IFERROR(IF(Z77="",0,Z77),"0")+IFERROR(IF(Z78="",0,Z78),"0")+IFERROR(IF(Z79="",0,Z79),"0")</f>
        <v>0.37959999999999999</v>
      </c>
      <c r="AA80" s="67"/>
      <c r="AB80" s="67"/>
      <c r="AC80" s="67"/>
    </row>
    <row r="81" spans="1:68" x14ac:dyDescent="0.2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160</v>
      </c>
      <c r="Y81" s="43">
        <f>IFERROR(SUM(Y74:Y79),"0")</f>
        <v>168</v>
      </c>
      <c r="Z81" s="42"/>
      <c r="AA81" s="67"/>
      <c r="AB81" s="67"/>
      <c r="AC81" s="67"/>
    </row>
    <row r="82" spans="1:68" ht="14.25" customHeight="1" x14ac:dyDescent="0.25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customHeight="1" x14ac:dyDescent="0.25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600</v>
      </c>
      <c r="Y89" s="55">
        <f>IFERROR(IF(X89="",0,CEILING((X89/$H89),1)*$H89),"")</f>
        <v>604.80000000000007</v>
      </c>
      <c r="Z89" s="41">
        <f>IFERROR(IF(Y89=0,"",ROUNDUP(Y89/H89,0)*0.01898),"")</f>
        <v>1.06288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624.16666666666663</v>
      </c>
      <c r="BN89" s="78">
        <f>IFERROR(Y89*I89/H89,"0")</f>
        <v>629.16000000000008</v>
      </c>
      <c r="BO89" s="78">
        <f>IFERROR(1/J89*(X89/H89),"0")</f>
        <v>0.86805555555555547</v>
      </c>
      <c r="BP89" s="78">
        <f>IFERROR(1/J89*(Y89/H89),"0")</f>
        <v>0.875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 x14ac:dyDescent="0.2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103.55555555555554</v>
      </c>
      <c r="Y92" s="43">
        <f>IFERROR(Y89/H89,"0")+IFERROR(Y90/H90,"0")+IFERROR(Y91/H91,"0")</f>
        <v>104</v>
      </c>
      <c r="Z92" s="43">
        <f>IFERROR(IF(Z89="",0,Z89),"0")+IFERROR(IF(Z90="",0,Z90),"0")+IFERROR(IF(Z91="",0,Z91),"0")</f>
        <v>1.4958400000000001</v>
      </c>
      <c r="AA92" s="67"/>
      <c r="AB92" s="67"/>
      <c r="AC92" s="67"/>
    </row>
    <row r="93" spans="1:68" x14ac:dyDescent="0.2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816</v>
      </c>
      <c r="Y93" s="43">
        <f>IFERROR(SUM(Y89:Y91),"0")</f>
        <v>820.80000000000007</v>
      </c>
      <c r="Z93" s="42"/>
      <c r="AA93" s="67"/>
      <c r="AB93" s="67"/>
      <c r="AC93" s="67"/>
    </row>
    <row r="94" spans="1:68" ht="14.25" customHeight="1" x14ac:dyDescent="0.25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100</v>
      </c>
      <c r="Y96" s="55">
        <f t="shared" si="16"/>
        <v>105.3</v>
      </c>
      <c r="Z96" s="41">
        <f>IFERROR(IF(Y96=0,"",ROUNDUP(Y96/H96,0)*0.01898),"")</f>
        <v>0.24674000000000001</v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106.4074074074074</v>
      </c>
      <c r="BN96" s="78">
        <f t="shared" si="18"/>
        <v>112.047</v>
      </c>
      <c r="BO96" s="78">
        <f t="shared" si="19"/>
        <v>0.19290123456790123</v>
      </c>
      <c r="BP96" s="78">
        <f t="shared" si="20"/>
        <v>0.203125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12.345679012345679</v>
      </c>
      <c r="Y101" s="43">
        <f>IFERROR(Y95/H95,"0")+IFERROR(Y96/H96,"0")+IFERROR(Y97/H97,"0")+IFERROR(Y98/H98,"0")+IFERROR(Y99/H99,"0")+IFERROR(Y100/H100,"0")</f>
        <v>13</v>
      </c>
      <c r="Z101" s="43">
        <f>IFERROR(IF(Z95="",0,Z95),"0")+IFERROR(IF(Z96="",0,Z96),"0")+IFERROR(IF(Z97="",0,Z97),"0")+IFERROR(IF(Z98="",0,Z98),"0")+IFERROR(IF(Z99="",0,Z99),"0")+IFERROR(IF(Z100="",0,Z100),"0")</f>
        <v>0.24674000000000001</v>
      </c>
      <c r="AA101" s="67"/>
      <c r="AB101" s="67"/>
      <c r="AC101" s="67"/>
    </row>
    <row r="102" spans="1:68" x14ac:dyDescent="0.2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100</v>
      </c>
      <c r="Y102" s="43">
        <f>IFERROR(SUM(Y95:Y100),"0")</f>
        <v>105.3</v>
      </c>
      <c r="Z102" s="42"/>
      <c r="AA102" s="67"/>
      <c r="AB102" s="67"/>
      <c r="AC102" s="67"/>
    </row>
    <row r="103" spans="1:68" ht="16.5" customHeight="1" x14ac:dyDescent="0.25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customHeight="1" x14ac:dyDescent="0.25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1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150</v>
      </c>
      <c r="Y119" s="55">
        <f>IFERROR(IF(X119="",0,CEILING((X119/$H119),1)*$H119),"")</f>
        <v>153.9</v>
      </c>
      <c r="Z119" s="41">
        <f>IFERROR(IF(Y119=0,"",ROUNDUP(Y119/H119,0)*0.01898),"")</f>
        <v>0.36062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159.49999999999997</v>
      </c>
      <c r="BN119" s="78">
        <f>IFERROR(Y119*I119/H119,"0")</f>
        <v>163.64700000000002</v>
      </c>
      <c r="BO119" s="78">
        <f>IFERROR(1/J119*(X119/H119),"0")</f>
        <v>0.28935185185185186</v>
      </c>
      <c r="BP119" s="78">
        <f>IFERROR(1/J119*(Y119/H119),"0")</f>
        <v>0.296875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18.518518518518519</v>
      </c>
      <c r="Y123" s="43">
        <f>IFERROR(Y118/H118,"0")+IFERROR(Y119/H119,"0")+IFERROR(Y120/H120,"0")+IFERROR(Y121/H121,"0")+IFERROR(Y122/H122,"0")</f>
        <v>19</v>
      </c>
      <c r="Z123" s="43">
        <f>IFERROR(IF(Z118="",0,Z118),"0")+IFERROR(IF(Z119="",0,Z119),"0")+IFERROR(IF(Z120="",0,Z120),"0")+IFERROR(IF(Z121="",0,Z121),"0")+IFERROR(IF(Z122="",0,Z122),"0")</f>
        <v>0.36062</v>
      </c>
      <c r="AA123" s="67"/>
      <c r="AB123" s="67"/>
      <c r="AC123" s="67"/>
    </row>
    <row r="124" spans="1:68" x14ac:dyDescent="0.2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150</v>
      </c>
      <c r="Y124" s="43">
        <f>IFERROR(SUM(Y118:Y122),"0")</f>
        <v>153.9</v>
      </c>
      <c r="Z124" s="42"/>
      <c r="AA124" s="67"/>
      <c r="AB124" s="67"/>
      <c r="AC124" s="67"/>
    </row>
    <row r="125" spans="1:68" ht="14.25" customHeight="1" x14ac:dyDescent="0.25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customHeight="1" x14ac:dyDescent="0.25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customHeight="1" x14ac:dyDescent="0.25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60</v>
      </c>
      <c r="Y152" s="55">
        <f>IFERROR(IF(X152="",0,CEILING((X152/$H152),1)*$H152),"")</f>
        <v>63</v>
      </c>
      <c r="Z152" s="41">
        <f>IFERROR(IF(Y152=0,"",ROUNDUP(Y152/H152,0)*0.01898),"")</f>
        <v>0.13286000000000001</v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63.900000000000006</v>
      </c>
      <c r="BN152" s="78">
        <f>IFERROR(Y152*I152/H152,"0")</f>
        <v>67.094999999999999</v>
      </c>
      <c r="BO152" s="78">
        <f>IFERROR(1/J152*(X152/H152),"0")</f>
        <v>0.10416666666666667</v>
      </c>
      <c r="BP152" s="78">
        <f>IFERROR(1/J152*(Y152/H152),"0")</f>
        <v>0.109375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150</v>
      </c>
      <c r="Y154" s="55">
        <f>IFERROR(IF(X154="",0,CEILING((X154/$H154),1)*$H154),"")</f>
        <v>153</v>
      </c>
      <c r="Z154" s="41">
        <f>IFERROR(IF(Y154=0,"",ROUNDUP(Y154/H154,0)*0.01898),"")</f>
        <v>0.32266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159.75000000000003</v>
      </c>
      <c r="BN154" s="78">
        <f>IFERROR(Y154*I154/H154,"0")</f>
        <v>162.94500000000002</v>
      </c>
      <c r="BO154" s="78">
        <f>IFERROR(1/J154*(X154/H154),"0")</f>
        <v>0.26041666666666669</v>
      </c>
      <c r="BP154" s="78">
        <f>IFERROR(1/J154*(Y154/H154),"0")</f>
        <v>0.265625</v>
      </c>
    </row>
    <row r="155" spans="1:68" x14ac:dyDescent="0.2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23.333333333333336</v>
      </c>
      <c r="Y155" s="43">
        <f>IFERROR(Y152/H152,"0")+IFERROR(Y153/H153,"0")+IFERROR(Y154/H154,"0")</f>
        <v>24</v>
      </c>
      <c r="Z155" s="43">
        <f>IFERROR(IF(Z152="",0,Z152),"0")+IFERROR(IF(Z153="",0,Z153),"0")+IFERROR(IF(Z154="",0,Z154),"0")</f>
        <v>0.45552000000000004</v>
      </c>
      <c r="AA155" s="67"/>
      <c r="AB155" s="67"/>
      <c r="AC155" s="67"/>
    </row>
    <row r="156" spans="1:68" x14ac:dyDescent="0.2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210</v>
      </c>
      <c r="Y156" s="43">
        <f>IFERROR(SUM(Y152:Y154),"0")</f>
        <v>216</v>
      </c>
      <c r="Z156" s="42"/>
      <c r="AA156" s="67"/>
      <c r="AB156" s="67"/>
      <c r="AC156" s="67"/>
    </row>
    <row r="157" spans="1:68" ht="27.75" customHeight="1" x14ac:dyDescent="0.2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customHeight="1" x14ac:dyDescent="0.25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customHeight="1" x14ac:dyDescent="0.25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customHeight="1" x14ac:dyDescent="0.25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300</v>
      </c>
      <c r="Y199" s="55">
        <f t="shared" si="26"/>
        <v>302.40000000000003</v>
      </c>
      <c r="Z199" s="41">
        <f>IFERROR(IF(Y199=0,"",ROUNDUP(Y199/H199,0)*0.00902),"")</f>
        <v>0.50512000000000001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311.66666666666663</v>
      </c>
      <c r="BN199" s="78">
        <f t="shared" si="28"/>
        <v>314.16000000000003</v>
      </c>
      <c r="BO199" s="78">
        <f t="shared" si="29"/>
        <v>0.42087542087542085</v>
      </c>
      <c r="BP199" s="78">
        <f t="shared" si="30"/>
        <v>0.42424242424242425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55.55555555555555</v>
      </c>
      <c r="Y205" s="43">
        <f>IFERROR(Y197/H197,"0")+IFERROR(Y198/H198,"0")+IFERROR(Y199/H199,"0")+IFERROR(Y200/H200,"0")+IFERROR(Y201/H201,"0")+IFERROR(Y202/H202,"0")+IFERROR(Y203/H203,"0")+IFERROR(Y204/H204,"0")</f>
        <v>56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0.50512000000000001</v>
      </c>
      <c r="AA205" s="67"/>
      <c r="AB205" s="67"/>
      <c r="AC205" s="67"/>
    </row>
    <row r="206" spans="1:68" x14ac:dyDescent="0.2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300</v>
      </c>
      <c r="Y206" s="43">
        <f>IFERROR(SUM(Y197:Y204),"0")</f>
        <v>302.40000000000003</v>
      </c>
      <c r="Z206" s="42"/>
      <c r="AA206" s="67"/>
      <c r="AB206" s="67"/>
      <c r="AC206" s="67"/>
    </row>
    <row r="207" spans="1:68" ht="14.25" customHeight="1" x14ac:dyDescent="0.25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customHeight="1" x14ac:dyDescent="0.25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07">
        <v>4680115886803</v>
      </c>
      <c r="E241" s="607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">
        <v>402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07">
        <v>4680115886803</v>
      </c>
      <c r="E242" s="607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customHeight="1" x14ac:dyDescent="0.25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700</v>
      </c>
      <c r="Y257" s="55">
        <f>IFERROR(IF(X257="",0,CEILING((X257/$H257),1)*$H257),"")</f>
        <v>702</v>
      </c>
      <c r="Z257" s="41">
        <f>IFERROR(IF(Y257=0,"",ROUNDUP(Y257/H257,0)*0.01898),"")</f>
        <v>1.2337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728.19444444444434</v>
      </c>
      <c r="BN257" s="78">
        <f>IFERROR(Y257*I257/H257,"0")</f>
        <v>730.27499999999986</v>
      </c>
      <c r="BO257" s="78">
        <f>IFERROR(1/J257*(X257/H257),"0")</f>
        <v>1.0127314814814814</v>
      </c>
      <c r="BP257" s="78">
        <f>IFERROR(1/J257*(Y257/H257),"0")</f>
        <v>1.015625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80</v>
      </c>
      <c r="Y260" s="55">
        <f>IFERROR(IF(X260="",0,CEILING((X260/$H260),1)*$H260),"")</f>
        <v>80</v>
      </c>
      <c r="Z260" s="41">
        <f>IFERROR(IF(Y260=0,"",ROUNDUP(Y260/H260,0)*0.00902),"")</f>
        <v>0.1804</v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84.2</v>
      </c>
      <c r="BN260" s="78">
        <f>IFERROR(Y260*I260/H260,"0")</f>
        <v>84.2</v>
      </c>
      <c r="BO260" s="78">
        <f>IFERROR(1/J260*(X260/H260),"0")</f>
        <v>0.15151515151515152</v>
      </c>
      <c r="BP260" s="78">
        <f>IFERROR(1/J260*(Y260/H260),"0")</f>
        <v>0.15151515151515152</v>
      </c>
    </row>
    <row r="261" spans="1:68" x14ac:dyDescent="0.2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84.81481481481481</v>
      </c>
      <c r="Y261" s="43">
        <f>IFERROR(Y256/H256,"0")+IFERROR(Y257/H257,"0")+IFERROR(Y258/H258,"0")+IFERROR(Y259/H259,"0")+IFERROR(Y260/H260,"0")</f>
        <v>85</v>
      </c>
      <c r="Z261" s="43">
        <f>IFERROR(IF(Z256="",0,Z256),"0")+IFERROR(IF(Z257="",0,Z257),"0")+IFERROR(IF(Z258="",0,Z258),"0")+IFERROR(IF(Z259="",0,Z259),"0")+IFERROR(IF(Z260="",0,Z260),"0")</f>
        <v>1.4140999999999999</v>
      </c>
      <c r="AA261" s="67"/>
      <c r="AB261" s="67"/>
      <c r="AC261" s="67"/>
    </row>
    <row r="262" spans="1:68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780</v>
      </c>
      <c r="Y262" s="43">
        <f>IFERROR(SUM(Y256:Y260),"0")</f>
        <v>782</v>
      </c>
      <c r="Z262" s="42"/>
      <c r="AA262" s="67"/>
      <c r="AB262" s="67"/>
      <c r="AC262" s="67"/>
    </row>
    <row r="263" spans="1:68" ht="16.5" customHeight="1" x14ac:dyDescent="0.25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customHeight="1" x14ac:dyDescent="0.25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customHeight="1" x14ac:dyDescent="0.25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customHeight="1" x14ac:dyDescent="0.25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customHeight="1" x14ac:dyDescent="0.25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customHeight="1" x14ac:dyDescent="0.25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150</v>
      </c>
      <c r="Y297" s="55">
        <f t="shared" si="48"/>
        <v>151.20000000000002</v>
      </c>
      <c r="Z297" s="41">
        <f>IFERROR(IF(Y297=0,"",ROUNDUP(Y297/H297,0)*0.01898),"")</f>
        <v>0.26572000000000001</v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156.04166666666666</v>
      </c>
      <c r="BN297" s="78">
        <f t="shared" si="50"/>
        <v>157.29000000000002</v>
      </c>
      <c r="BO297" s="78">
        <f t="shared" si="51"/>
        <v>0.21701388888888887</v>
      </c>
      <c r="BP297" s="78">
        <f t="shared" si="52"/>
        <v>0.21875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13.888888888888888</v>
      </c>
      <c r="Y300" s="43">
        <f>IFERROR(Y294/H294,"0")+IFERROR(Y295/H295,"0")+IFERROR(Y296/H296,"0")+IFERROR(Y297/H297,"0")+IFERROR(Y298/H298,"0")+IFERROR(Y299/H299,"0")</f>
        <v>14</v>
      </c>
      <c r="Z300" s="43">
        <f>IFERROR(IF(Z294="",0,Z294),"0")+IFERROR(IF(Z295="",0,Z295),"0")+IFERROR(IF(Z296="",0,Z296),"0")+IFERROR(IF(Z297="",0,Z297),"0")+IFERROR(IF(Z298="",0,Z298),"0")+IFERROR(IF(Z299="",0,Z299),"0")</f>
        <v>0.26572000000000001</v>
      </c>
      <c r="AA300" s="67"/>
      <c r="AB300" s="67"/>
      <c r="AC300" s="67"/>
    </row>
    <row r="301" spans="1:68" x14ac:dyDescent="0.2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150</v>
      </c>
      <c r="Y301" s="43">
        <f>IFERROR(SUM(Y294:Y299),"0")</f>
        <v>151.20000000000002</v>
      </c>
      <c r="Z301" s="42"/>
      <c r="AA301" s="67"/>
      <c r="AB301" s="67"/>
      <c r="AC301" s="67"/>
    </row>
    <row r="302" spans="1:68" ht="14.25" customHeight="1" x14ac:dyDescent="0.25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200</v>
      </c>
      <c r="Y303" s="55">
        <f t="shared" ref="Y303:Y309" si="53">IFERROR(IF(X303="",0,CEILING((X303/$H303),1)*$H303),"")</f>
        <v>201.60000000000002</v>
      </c>
      <c r="Z303" s="41">
        <f>IFERROR(IF(Y303=0,"",ROUNDUP(Y303/H303,0)*0.00902),"")</f>
        <v>0.43296000000000001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212.85714285714286</v>
      </c>
      <c r="BN303" s="78">
        <f t="shared" ref="BN303:BN309" si="55">IFERROR(Y303*I303/H303,"0")</f>
        <v>214.56</v>
      </c>
      <c r="BO303" s="78">
        <f t="shared" ref="BO303:BO309" si="56">IFERROR(1/J303*(X303/H303),"0")</f>
        <v>0.36075036075036077</v>
      </c>
      <c r="BP303" s="78">
        <f t="shared" ref="BP303:BP309" si="57">IFERROR(1/J303*(Y303/H303),"0")</f>
        <v>0.36363636363636365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300</v>
      </c>
      <c r="Y304" s="55">
        <f t="shared" si="53"/>
        <v>302.40000000000003</v>
      </c>
      <c r="Z304" s="41">
        <f>IFERROR(IF(Y304=0,"",ROUNDUP(Y304/H304,0)*0.00902),"")</f>
        <v>0.64944000000000002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319.28571428571428</v>
      </c>
      <c r="BN304" s="78">
        <f t="shared" si="55"/>
        <v>321.83999999999997</v>
      </c>
      <c r="BO304" s="78">
        <f t="shared" si="56"/>
        <v>0.54112554112554112</v>
      </c>
      <c r="BP304" s="78">
        <f t="shared" si="57"/>
        <v>0.54545454545454541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119.04761904761905</v>
      </c>
      <c r="Y310" s="43">
        <f>IFERROR(Y303/H303,"0")+IFERROR(Y304/H304,"0")+IFERROR(Y305/H305,"0")+IFERROR(Y306/H306,"0")+IFERROR(Y307/H307,"0")+IFERROR(Y308/H308,"0")+IFERROR(Y309/H309,"0")</f>
        <v>120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1.0824</v>
      </c>
      <c r="AA310" s="67"/>
      <c r="AB310" s="67"/>
      <c r="AC310" s="67"/>
    </row>
    <row r="311" spans="1:68" x14ac:dyDescent="0.2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500</v>
      </c>
      <c r="Y311" s="43">
        <f>IFERROR(SUM(Y303:Y309),"0")</f>
        <v>504.00000000000006</v>
      </c>
      <c r="Z311" s="42"/>
      <c r="AA311" s="67"/>
      <c r="AB311" s="67"/>
      <c r="AC311" s="67"/>
    </row>
    <row r="312" spans="1:68" ht="14.25" customHeight="1" x14ac:dyDescent="0.25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400</v>
      </c>
      <c r="Y322" s="55">
        <f>IFERROR(IF(X322="",0,CEILING((X322/$H322),1)*$H322),"")</f>
        <v>405.59999999999997</v>
      </c>
      <c r="Z322" s="41">
        <f>IFERROR(IF(Y322=0,"",ROUNDUP(Y322/H322,0)*0.01898),"")</f>
        <v>0.98696000000000006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426.6153846153847</v>
      </c>
      <c r="BN322" s="78">
        <f>IFERROR(Y322*I322/H322,"0")</f>
        <v>432.58800000000002</v>
      </c>
      <c r="BO322" s="78">
        <f>IFERROR(1/J322*(X322/H322),"0")</f>
        <v>0.80128205128205132</v>
      </c>
      <c r="BP322" s="78">
        <f>IFERROR(1/J322*(Y322/H322),"0")</f>
        <v>0.8125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51.282051282051285</v>
      </c>
      <c r="Y324" s="43">
        <f>IFERROR(Y321/H321,"0")+IFERROR(Y322/H322,"0")+IFERROR(Y323/H323,"0")</f>
        <v>52</v>
      </c>
      <c r="Z324" s="43">
        <f>IFERROR(IF(Z321="",0,Z321),"0")+IFERROR(IF(Z322="",0,Z322),"0")+IFERROR(IF(Z323="",0,Z323),"0")</f>
        <v>0.98696000000000006</v>
      </c>
      <c r="AA324" s="67"/>
      <c r="AB324" s="67"/>
      <c r="AC324" s="67"/>
    </row>
    <row r="325" spans="1:68" x14ac:dyDescent="0.2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400</v>
      </c>
      <c r="Y325" s="43">
        <f>IFERROR(SUM(Y321:Y323),"0")</f>
        <v>405.59999999999997</v>
      </c>
      <c r="Z325" s="42"/>
      <c r="AA325" s="67"/>
      <c r="AB325" s="67"/>
      <c r="AC325" s="67"/>
    </row>
    <row r="326" spans="1:68" ht="14.25" customHeight="1" x14ac:dyDescent="0.25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50</v>
      </c>
      <c r="Y331" s="55">
        <f>IFERROR(IF(X331="",0,CEILING((X331/$H331),1)*$H331),"")</f>
        <v>51</v>
      </c>
      <c r="Z331" s="41">
        <f>IFERROR(IF(Y331=0,"",ROUNDUP(Y331/H331,0)*0.00651),"")</f>
        <v>0.13020000000000001</v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56.470588235294123</v>
      </c>
      <c r="BN331" s="78">
        <f>IFERROR(Y331*I331/H331,"0")</f>
        <v>57.6</v>
      </c>
      <c r="BO331" s="78">
        <f>IFERROR(1/J331*(X331/H331),"0")</f>
        <v>0.10773540185304893</v>
      </c>
      <c r="BP331" s="78">
        <f>IFERROR(1/J331*(Y331/H331),"0")</f>
        <v>0.1098901098901099</v>
      </c>
    </row>
    <row r="332" spans="1:68" x14ac:dyDescent="0.2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19.607843137254903</v>
      </c>
      <c r="Y332" s="43">
        <f>IFERROR(Y327/H327,"0")+IFERROR(Y328/H328,"0")+IFERROR(Y329/H329,"0")+IFERROR(Y330/H330,"0")+IFERROR(Y331/H331,"0")</f>
        <v>20</v>
      </c>
      <c r="Z332" s="43">
        <f>IFERROR(IF(Z327="",0,Z327),"0")+IFERROR(IF(Z328="",0,Z328),"0")+IFERROR(IF(Z329="",0,Z329),"0")+IFERROR(IF(Z330="",0,Z330),"0")+IFERROR(IF(Z331="",0,Z331),"0")</f>
        <v>0.13020000000000001</v>
      </c>
      <c r="AA332" s="67"/>
      <c r="AB332" s="67"/>
      <c r="AC332" s="67"/>
    </row>
    <row r="333" spans="1:68" x14ac:dyDescent="0.2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50</v>
      </c>
      <c r="Y333" s="43">
        <f>IFERROR(SUM(Y327:Y331),"0")</f>
        <v>51</v>
      </c>
      <c r="Z333" s="42"/>
      <c r="AA333" s="67"/>
      <c r="AB333" s="67"/>
      <c r="AC333" s="67"/>
    </row>
    <row r="334" spans="1:68" ht="14.25" customHeight="1" x14ac:dyDescent="0.25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customHeight="1" x14ac:dyDescent="0.25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200</v>
      </c>
      <c r="Y342" s="55">
        <f>IFERROR(IF(X342="",0,CEILING((X342/$H342),1)*$H342),"")</f>
        <v>202.5</v>
      </c>
      <c r="Z342" s="41">
        <f>IFERROR(IF(Y342=0,"",ROUNDUP(Y342/H342,0)*0.01898),"")</f>
        <v>0.47450000000000003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212.81481481481481</v>
      </c>
      <c r="BN342" s="78">
        <f>IFERROR(Y342*I342/H342,"0")</f>
        <v>215.47499999999999</v>
      </c>
      <c r="BO342" s="78">
        <f>IFERROR(1/J342*(X342/H342),"0")</f>
        <v>0.38580246913580246</v>
      </c>
      <c r="BP342" s="78">
        <f>IFERROR(1/J342*(Y342/H342),"0")</f>
        <v>0.390625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105</v>
      </c>
      <c r="Y344" s="55">
        <f>IFERROR(IF(X344="",0,CEILING((X344/$H344),1)*$H344),"")</f>
        <v>105</v>
      </c>
      <c r="Z344" s="41">
        <f>IFERROR(IF(Y344=0,"",ROUNDUP(Y344/H344,0)*0.00651),"")</f>
        <v>0.32550000000000001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116.99999999999999</v>
      </c>
      <c r="BN344" s="78">
        <f>IFERROR(Y344*I344/H344,"0")</f>
        <v>116.99999999999999</v>
      </c>
      <c r="BO344" s="78">
        <f>IFERROR(1/J344*(X344/H344),"0")</f>
        <v>0.27472527472527475</v>
      </c>
      <c r="BP344" s="78">
        <f>IFERROR(1/J344*(Y344/H344),"0")</f>
        <v>0.27472527472527475</v>
      </c>
    </row>
    <row r="345" spans="1:68" x14ac:dyDescent="0.2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74.691358024691354</v>
      </c>
      <c r="Y345" s="43">
        <f>IFERROR(Y342/H342,"0")+IFERROR(Y343/H343,"0")+IFERROR(Y344/H344,"0")</f>
        <v>75</v>
      </c>
      <c r="Z345" s="43">
        <f>IFERROR(IF(Z342="",0,Z342),"0")+IFERROR(IF(Z343="",0,Z343),"0")+IFERROR(IF(Z344="",0,Z344),"0")</f>
        <v>0.8</v>
      </c>
      <c r="AA345" s="67"/>
      <c r="AB345" s="67"/>
      <c r="AC345" s="67"/>
    </row>
    <row r="346" spans="1:68" x14ac:dyDescent="0.2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305</v>
      </c>
      <c r="Y346" s="43">
        <f>IFERROR(SUM(Y342:Y344),"0")</f>
        <v>307.5</v>
      </c>
      <c r="Z346" s="42"/>
      <c r="AA346" s="67"/>
      <c r="AB346" s="67"/>
      <c r="AC346" s="67"/>
    </row>
    <row r="347" spans="1:68" ht="27.75" customHeight="1" x14ac:dyDescent="0.2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customHeight="1" x14ac:dyDescent="0.25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customHeight="1" x14ac:dyDescent="0.25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720</v>
      </c>
      <c r="Y350" s="55">
        <f t="shared" ref="Y350:Y356" si="58">IFERROR(IF(X350="",0,CEILING((X350/$H350),1)*$H350),"")</f>
        <v>720</v>
      </c>
      <c r="Z350" s="41">
        <f>IFERROR(IF(Y350=0,"",ROUNDUP(Y350/H350,0)*0.02175),"")</f>
        <v>1.044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743.04000000000008</v>
      </c>
      <c r="BN350" s="78">
        <f t="shared" ref="BN350:BN356" si="60">IFERROR(Y350*I350/H350,"0")</f>
        <v>743.04000000000008</v>
      </c>
      <c r="BO350" s="78">
        <f t="shared" ref="BO350:BO356" si="61">IFERROR(1/J350*(X350/H350),"0")</f>
        <v>1</v>
      </c>
      <c r="BP350" s="78">
        <f t="shared" ref="BP350:BP356" si="62">IFERROR(1/J350*(Y350/H350),"0")</f>
        <v>1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1440</v>
      </c>
      <c r="Y351" s="55">
        <f t="shared" si="58"/>
        <v>1440</v>
      </c>
      <c r="Z351" s="41">
        <f>IFERROR(IF(Y351=0,"",ROUNDUP(Y351/H351,0)*0.02175),"")</f>
        <v>2.0880000000000001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1486.0800000000002</v>
      </c>
      <c r="BN351" s="78">
        <f t="shared" si="60"/>
        <v>1486.0800000000002</v>
      </c>
      <c r="BO351" s="78">
        <f t="shared" si="61"/>
        <v>2</v>
      </c>
      <c r="BP351" s="78">
        <f t="shared" si="62"/>
        <v>2</v>
      </c>
    </row>
    <row r="352" spans="1:68" ht="37.5" customHeight="1" x14ac:dyDescent="0.25">
      <c r="A352" s="63" t="s">
        <v>574</v>
      </c>
      <c r="B352" s="63" t="s">
        <v>575</v>
      </c>
      <c r="C352" s="36">
        <v>4301011867</v>
      </c>
      <c r="D352" s="607">
        <v>4680115884830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6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07">
        <v>4607091383997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144</v>
      </c>
      <c r="Y357" s="43">
        <f>IFERROR(Y350/H350,"0")+IFERROR(Y351/H351,"0")+IFERROR(Y352/H352,"0")+IFERROR(Y353/H353,"0")+IFERROR(Y354/H354,"0")+IFERROR(Y355/H355,"0")+IFERROR(Y356/H356,"0")</f>
        <v>144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3.1320000000000001</v>
      </c>
      <c r="AA357" s="67"/>
      <c r="AB357" s="67"/>
      <c r="AC357" s="67"/>
    </row>
    <row r="358" spans="1:68" x14ac:dyDescent="0.2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2160</v>
      </c>
      <c r="Y358" s="43">
        <f>IFERROR(SUM(Y350:Y356),"0")</f>
        <v>2160</v>
      </c>
      <c r="Z358" s="42"/>
      <c r="AA358" s="67"/>
      <c r="AB358" s="67"/>
      <c r="AC358" s="67"/>
    </row>
    <row r="359" spans="1:68" ht="14.25" customHeight="1" x14ac:dyDescent="0.25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7200</v>
      </c>
      <c r="Y360" s="55">
        <f>IFERROR(IF(X360="",0,CEILING((X360/$H360),1)*$H360),"")</f>
        <v>7200</v>
      </c>
      <c r="Z360" s="41">
        <f>IFERROR(IF(Y360=0,"",ROUNDUP(Y360/H360,0)*0.02175),"")</f>
        <v>10.44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7430.4</v>
      </c>
      <c r="BN360" s="78">
        <f>IFERROR(Y360*I360/H360,"0")</f>
        <v>7430.4</v>
      </c>
      <c r="BO360" s="78">
        <f>IFERROR(1/J360*(X360/H360),"0")</f>
        <v>10</v>
      </c>
      <c r="BP360" s="78">
        <f>IFERROR(1/J360*(Y360/H360),"0")</f>
        <v>10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480</v>
      </c>
      <c r="Y362" s="43">
        <f>IFERROR(Y360/H360,"0")+IFERROR(Y361/H361,"0")</f>
        <v>480</v>
      </c>
      <c r="Z362" s="43">
        <f>IFERROR(IF(Z360="",0,Z360),"0")+IFERROR(IF(Z361="",0,Z361),"0")</f>
        <v>10.44</v>
      </c>
      <c r="AA362" s="67"/>
      <c r="AB362" s="67"/>
      <c r="AC362" s="67"/>
    </row>
    <row r="363" spans="1:68" x14ac:dyDescent="0.2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7200</v>
      </c>
      <c r="Y363" s="43">
        <f>IFERROR(SUM(Y360:Y361),"0")</f>
        <v>7200</v>
      </c>
      <c r="Z363" s="42"/>
      <c r="AA363" s="67"/>
      <c r="AB363" s="67"/>
      <c r="AC363" s="67"/>
    </row>
    <row r="364" spans="1:68" ht="14.25" customHeight="1" x14ac:dyDescent="0.25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customHeight="1" x14ac:dyDescent="0.25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customHeight="1" x14ac:dyDescent="0.25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customHeight="1" x14ac:dyDescent="0.25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customHeight="1" x14ac:dyDescent="0.25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60</v>
      </c>
      <c r="Y421" s="55">
        <f>IFERROR(IF(X421="",0,CEILING((X421/$H421),1)*$H421),"")</f>
        <v>64.800000000000011</v>
      </c>
      <c r="Z421" s="41">
        <f>IFERROR(IF(Y421=0,"",ROUNDUP(Y421/H421,0)*0.00902),"")</f>
        <v>0.10824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62.333333333333336</v>
      </c>
      <c r="BN421" s="78">
        <f>IFERROR(Y421*I421/H421,"0")</f>
        <v>67.320000000000007</v>
      </c>
      <c r="BO421" s="78">
        <f>IFERROR(1/J421*(X421/H421),"0")</f>
        <v>8.4175084175084181E-2</v>
      </c>
      <c r="BP421" s="78">
        <f>IFERROR(1/J421*(Y421/H421),"0")</f>
        <v>9.0909090909090925E-2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11.111111111111111</v>
      </c>
      <c r="Y425" s="43">
        <f>IFERROR(Y421/H421,"0")+IFERROR(Y422/H422,"0")+IFERROR(Y423/H423,"0")+IFERROR(Y424/H424,"0")</f>
        <v>12.000000000000002</v>
      </c>
      <c r="Z425" s="43">
        <f>IFERROR(IF(Z421="",0,Z421),"0")+IFERROR(IF(Z422="",0,Z422),"0")+IFERROR(IF(Z423="",0,Z423),"0")+IFERROR(IF(Z424="",0,Z424),"0")</f>
        <v>0.10824</v>
      </c>
      <c r="AA425" s="67"/>
      <c r="AB425" s="67"/>
      <c r="AC425" s="67"/>
    </row>
    <row r="426" spans="1:68" x14ac:dyDescent="0.2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60</v>
      </c>
      <c r="Y426" s="43">
        <f>IFERROR(SUM(Y421:Y424),"0")</f>
        <v>64.800000000000011</v>
      </c>
      <c r="Z426" s="42"/>
      <c r="AA426" s="67"/>
      <c r="AB426" s="67"/>
      <c r="AC426" s="67"/>
    </row>
    <row r="427" spans="1:68" ht="16.5" customHeight="1" x14ac:dyDescent="0.25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customHeight="1" x14ac:dyDescent="0.25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customHeight="1" x14ac:dyDescent="0.25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customHeight="1" x14ac:dyDescent="0.25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customHeight="1" x14ac:dyDescent="0.25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1100</v>
      </c>
      <c r="Y458" s="55">
        <f>IFERROR(IF(X458="",0,CEILING((X458/$H458),1)*$H458),"")</f>
        <v>1103.52</v>
      </c>
      <c r="Z458" s="41">
        <f>IFERROR(IF(Y458=0,"",ROUNDUP(Y458/H458,0)*0.01196),"")</f>
        <v>2.4996399999999999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1175</v>
      </c>
      <c r="BN458" s="78">
        <f>IFERROR(Y458*I458/H458,"0")</f>
        <v>1178.76</v>
      </c>
      <c r="BO458" s="78">
        <f>IFERROR(1/J458*(X458/H458),"0")</f>
        <v>2.0032051282051282</v>
      </c>
      <c r="BP458" s="78">
        <f>IFERROR(1/J458*(Y458/H458),"0")</f>
        <v>2.0096153846153846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208.33333333333331</v>
      </c>
      <c r="Y461" s="43">
        <f>IFERROR(Y458/H458,"0")+IFERROR(Y459/H459,"0")+IFERROR(Y460/H460,"0")</f>
        <v>209</v>
      </c>
      <c r="Z461" s="43">
        <f>IFERROR(IF(Z458="",0,Z458),"0")+IFERROR(IF(Z459="",0,Z459),"0")+IFERROR(IF(Z460="",0,Z460),"0")</f>
        <v>2.4996399999999999</v>
      </c>
      <c r="AA461" s="67"/>
      <c r="AB461" s="67"/>
      <c r="AC461" s="67"/>
    </row>
    <row r="462" spans="1:68" x14ac:dyDescent="0.2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1100</v>
      </c>
      <c r="Y462" s="43">
        <f>IFERROR(SUM(Y458:Y460),"0")</f>
        <v>1103.52</v>
      </c>
      <c r="Z462" s="42"/>
      <c r="AA462" s="67"/>
      <c r="AB462" s="67"/>
      <c r="AC462" s="67"/>
    </row>
    <row r="463" spans="1:68" ht="14.25" customHeight="1" x14ac:dyDescent="0.25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200</v>
      </c>
      <c r="Y466" s="55">
        <f t="shared" si="75"/>
        <v>200.64000000000001</v>
      </c>
      <c r="Z466" s="41">
        <f>IFERROR(IF(Y466=0,"",ROUNDUP(Y466/H466,0)*0.01196),"")</f>
        <v>0.45448</v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213.63636363636363</v>
      </c>
      <c r="BN466" s="78">
        <f t="shared" si="77"/>
        <v>214.32</v>
      </c>
      <c r="BO466" s="78">
        <f t="shared" si="78"/>
        <v>0.36421911421911418</v>
      </c>
      <c r="BP466" s="78">
        <f t="shared" si="79"/>
        <v>0.36538461538461542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37.878787878787875</v>
      </c>
      <c r="Y471" s="43">
        <f>IFERROR(Y464/H464,"0")+IFERROR(Y465/H465,"0")+IFERROR(Y466/H466,"0")+IFERROR(Y467/H467,"0")+IFERROR(Y468/H468,"0")+IFERROR(Y469/H469,"0")+IFERROR(Y470/H470,"0")</f>
        <v>38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0.45448</v>
      </c>
      <c r="AA471" s="67"/>
      <c r="AB471" s="67"/>
      <c r="AC471" s="67"/>
    </row>
    <row r="472" spans="1:68" x14ac:dyDescent="0.2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200</v>
      </c>
      <c r="Y472" s="43">
        <f>IFERROR(SUM(Y464:Y470),"0")</f>
        <v>200.64000000000001</v>
      </c>
      <c r="Z472" s="42"/>
      <c r="AA472" s="67"/>
      <c r="AB472" s="67"/>
      <c r="AC472" s="67"/>
    </row>
    <row r="473" spans="1:68" ht="14.25" customHeight="1" x14ac:dyDescent="0.25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customHeight="1" x14ac:dyDescent="0.25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customHeight="1" x14ac:dyDescent="0.25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1220</v>
      </c>
      <c r="Y497" s="55">
        <f>IFERROR(IF(X497="",0,CEILING((X497/$H497),1)*$H497),"")</f>
        <v>1222.2</v>
      </c>
      <c r="Z497" s="41">
        <f>IFERROR(IF(Y497=0,"",ROUNDUP(Y497/H497,0)*0.00902),"")</f>
        <v>2.6248200000000002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1298.4285714285713</v>
      </c>
      <c r="BN497" s="78">
        <f>IFERROR(Y497*I497/H497,"0")</f>
        <v>1300.7699999999998</v>
      </c>
      <c r="BO497" s="78">
        <f>IFERROR(1/J497*(X497/H497),"0")</f>
        <v>2.2005772005772006</v>
      </c>
      <c r="BP497" s="78">
        <f>IFERROR(1/J497*(Y497/H497),"0")</f>
        <v>2.2045454545454546</v>
      </c>
    </row>
    <row r="498" spans="1:68" x14ac:dyDescent="0.2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290.47619047619048</v>
      </c>
      <c r="Y498" s="43">
        <f>IFERROR(Y496/H496,"0")+IFERROR(Y497/H497,"0")</f>
        <v>291</v>
      </c>
      <c r="Z498" s="43">
        <f>IFERROR(IF(Z496="",0,Z496),"0")+IFERROR(IF(Z497="",0,Z497),"0")</f>
        <v>2.6248200000000002</v>
      </c>
      <c r="AA498" s="67"/>
      <c r="AB498" s="67"/>
      <c r="AC498" s="67"/>
    </row>
    <row r="499" spans="1:68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1220</v>
      </c>
      <c r="Y499" s="43">
        <f>IFERROR(SUM(Y496:Y497),"0")</f>
        <v>1222.2</v>
      </c>
      <c r="Z499" s="42"/>
      <c r="AA499" s="67"/>
      <c r="AB499" s="67"/>
      <c r="AC499" s="67"/>
    </row>
    <row r="500" spans="1:68" ht="14.25" customHeight="1" x14ac:dyDescent="0.25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796</v>
      </c>
      <c r="B503" s="63" t="s">
        <v>797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798</v>
      </c>
      <c r="Q503" s="609"/>
      <c r="R503" s="609"/>
      <c r="S503" s="609"/>
      <c r="T503" s="610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customHeight="1" x14ac:dyDescent="0.25">
      <c r="A507" s="63" t="s">
        <v>799</v>
      </c>
      <c r="B507" s="63" t="s">
        <v>800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801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799</v>
      </c>
      <c r="B508" s="63" t="s">
        <v>803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804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805</v>
      </c>
      <c r="B509" s="63" t="s">
        <v>806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807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805</v>
      </c>
      <c r="B510" s="63" t="s">
        <v>809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810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05" t="s">
        <v>811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customHeight="1" x14ac:dyDescent="0.25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customHeight="1" x14ac:dyDescent="0.25">
      <c r="A515" s="63" t="s">
        <v>812</v>
      </c>
      <c r="B515" s="63" t="s">
        <v>813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814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17988.400000000001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18049.060000000001</v>
      </c>
      <c r="Z518" s="42"/>
      <c r="AA518" s="67"/>
      <c r="AB518" s="67"/>
      <c r="AC518" s="67"/>
    </row>
    <row r="519" spans="1:68" x14ac:dyDescent="0.2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18773.806582518791</v>
      </c>
      <c r="Y519" s="43">
        <f>IFERROR(SUM(BN22:BN515),"0")</f>
        <v>18837.982</v>
      </c>
      <c r="Z519" s="42"/>
      <c r="AA519" s="67"/>
      <c r="AB519" s="67"/>
      <c r="AC519" s="67"/>
    </row>
    <row r="520" spans="1:68" x14ac:dyDescent="0.2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19473.806582518791</v>
      </c>
      <c r="Y521" s="43">
        <f>GrossWeightTotalR+PalletQtyTotalR*25</f>
        <v>19537.982</v>
      </c>
      <c r="Z521" s="42"/>
      <c r="AA521" s="67"/>
      <c r="AB521" s="67"/>
      <c r="AC521" s="67"/>
    </row>
    <row r="522" spans="1:68" x14ac:dyDescent="0.2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2147.2369362663476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2156</v>
      </c>
      <c r="Z522" s="42"/>
      <c r="AA522" s="67"/>
      <c r="AB522" s="67"/>
      <c r="AC522" s="67"/>
    </row>
    <row r="523" spans="1:68" ht="14.25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31.597379999999998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 x14ac:dyDescent="0.2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811</v>
      </c>
      <c r="AC526" s="60"/>
      <c r="AF526" s="1"/>
    </row>
    <row r="527" spans="1:68" ht="13.5" thickBot="1" x14ac:dyDescent="0.25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883.2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1415</v>
      </c>
      <c r="E528" s="52">
        <f>IFERROR(Y89*1,"0")+IFERROR(Y90*1,"0")+IFERROR(Y91*1,"0")+IFERROR(Y95*1,"0")+IFERROR(Y96*1,"0")+IFERROR(Y97*1,"0")+IFERROR(Y98*1,"0")+IFERROR(Y99*1,"0")+IFERROR(Y100*1,"0")</f>
        <v>926.1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153.9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216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302.40000000000003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782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1111.8</v>
      </c>
      <c r="S528" s="52">
        <f>IFERROR(Y342*1,"0")+IFERROR(Y343*1,"0")+IFERROR(Y344*1,"0")</f>
        <v>307.5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9360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64.800000000000011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1304.1600000000001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1222.2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2025-06-24T08:00:45Z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