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459C9E7-E087-4A90-B10C-B9B5A9CD49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07" i="1" l="1"/>
  <c r="Z332" i="1"/>
  <c r="Z261" i="1"/>
  <c r="Z477" i="1"/>
  <c r="Z461" i="1"/>
  <c r="Z205" i="1"/>
  <c r="Z101" i="1"/>
  <c r="Z523" i="1" s="1"/>
  <c r="Z65" i="1"/>
  <c r="Y520" i="1"/>
  <c r="Z379" i="1"/>
  <c r="Z357" i="1"/>
  <c r="Z338" i="1"/>
  <c r="Z217" i="1"/>
  <c r="Z504" i="1"/>
  <c r="Z455" i="1"/>
  <c r="Y522" i="1"/>
  <c r="Y519" i="1"/>
  <c r="Y521" i="1" s="1"/>
  <c r="Z300" i="1"/>
  <c r="Z252" i="1"/>
  <c r="Y518" i="1"/>
</calcChain>
</file>

<file path=xl/sharedStrings.xml><?xml version="1.0" encoding="utf-8"?>
<sst xmlns="http://schemas.openxmlformats.org/spreadsheetml/2006/main" count="2339" uniqueCount="831">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</sst>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45828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Пятница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672</v>
      </c>
      <c r="Y42" s="584">
        <f>IFERROR(IF(X42="",0,CEILING((X42/$H42),1)*$H42),"")</f>
        <v>672</v>
      </c>
      <c r="Z42" s="36">
        <f>IFERROR(IF(Y42=0,"",ROUNDUP(Y42/H42,0)*0.00902),"")</f>
        <v>1.51536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707.28</v>
      </c>
      <c r="BN42" s="64">
        <f>IFERROR(Y42*I42/H42,"0")</f>
        <v>707.28</v>
      </c>
      <c r="BO42" s="64">
        <f>IFERROR(1/J42*(X42/H42),"0")</f>
        <v>1.2727272727272727</v>
      </c>
      <c r="BP42" s="64">
        <f>IFERROR(1/J42*(Y42/H42),"0")</f>
        <v>1.2727272727272727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168</v>
      </c>
      <c r="Y44" s="585">
        <f>IFERROR(Y41/H41,"0")+IFERROR(Y42/H42,"0")+IFERROR(Y43/H43,"0")</f>
        <v>168</v>
      </c>
      <c r="Z44" s="585">
        <f>IFERROR(IF(Z41="",0,Z41),"0")+IFERROR(IF(Z42="",0,Z42),"0")+IFERROR(IF(Z43="",0,Z43),"0")</f>
        <v>1.51536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672</v>
      </c>
      <c r="Y45" s="585">
        <f>IFERROR(SUM(Y41:Y43),"0")</f>
        <v>672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972</v>
      </c>
      <c r="Y57" s="584">
        <f t="shared" si="6"/>
        <v>972</v>
      </c>
      <c r="Z57" s="36">
        <f>IFERROR(IF(Y57=0,"",ROUNDUP(Y57/H57,0)*0.00902),"")</f>
        <v>1.9483200000000001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1017.36</v>
      </c>
      <c r="BN57" s="64">
        <f t="shared" si="8"/>
        <v>1017.36</v>
      </c>
      <c r="BO57" s="64">
        <f t="shared" si="9"/>
        <v>1.6363636363636365</v>
      </c>
      <c r="BP57" s="64">
        <f t="shared" si="10"/>
        <v>1.6363636363636365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216</v>
      </c>
      <c r="Y58" s="585">
        <f>IFERROR(Y52/H52,"0")+IFERROR(Y53/H53,"0")+IFERROR(Y54/H54,"0")+IFERROR(Y55/H55,"0")+IFERROR(Y56/H56,"0")+IFERROR(Y57/H57,"0")</f>
        <v>216</v>
      </c>
      <c r="Z58" s="585">
        <f>IFERROR(IF(Z52="",0,Z52),"0")+IFERROR(IF(Z53="",0,Z53),"0")+IFERROR(IF(Z54="",0,Z54),"0")+IFERROR(IF(Z55="",0,Z55),"0")+IFERROR(IF(Z56="",0,Z56),"0")+IFERROR(IF(Z57="",0,Z57),"0")</f>
        <v>1.9483200000000001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972</v>
      </c>
      <c r="Y59" s="585">
        <f>IFERROR(SUM(Y52:Y57),"0")</f>
        <v>972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301.5</v>
      </c>
      <c r="Y91" s="584">
        <f>IFERROR(IF(X91="",0,CEILING((X91/$H91),1)*$H91),"")</f>
        <v>301.5</v>
      </c>
      <c r="Z91" s="36">
        <f>IFERROR(IF(Y91=0,"",ROUNDUP(Y91/H91,0)*0.00902),"")</f>
        <v>0.60433999999999999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315.57</v>
      </c>
      <c r="BN91" s="64">
        <f>IFERROR(Y91*I91/H91,"0")</f>
        <v>315.57</v>
      </c>
      <c r="BO91" s="64">
        <f>IFERROR(1/J91*(X91/H91),"0")</f>
        <v>0.50757575757575757</v>
      </c>
      <c r="BP91" s="64">
        <f>IFERROR(1/J91*(Y91/H91),"0")</f>
        <v>0.50757575757575757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67</v>
      </c>
      <c r="Y92" s="585">
        <f>IFERROR(Y89/H89,"0")+IFERROR(Y90/H90,"0")+IFERROR(Y91/H91,"0")</f>
        <v>67</v>
      </c>
      <c r="Z92" s="585">
        <f>IFERROR(IF(Z89="",0,Z89),"0")+IFERROR(IF(Z90="",0,Z90),"0")+IFERROR(IF(Z91="",0,Z91),"0")</f>
        <v>0.60433999999999999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301.5</v>
      </c>
      <c r="Y93" s="585">
        <f>IFERROR(SUM(Y89:Y91),"0")</f>
        <v>301.5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342.9</v>
      </c>
      <c r="Y99" s="584">
        <f t="shared" si="16"/>
        <v>342.90000000000003</v>
      </c>
      <c r="Z99" s="36">
        <f>IFERROR(IF(Y99=0,"",ROUNDUP(Y99/H99,0)*0.00651),"")</f>
        <v>0.82677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374.90399999999994</v>
      </c>
      <c r="BN99" s="64">
        <f t="shared" si="18"/>
        <v>374.904</v>
      </c>
      <c r="BO99" s="64">
        <f t="shared" si="19"/>
        <v>0.69780219780219777</v>
      </c>
      <c r="BP99" s="64">
        <f t="shared" si="20"/>
        <v>0.69780219780219788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126.99999999999999</v>
      </c>
      <c r="Y101" s="585">
        <f>IFERROR(Y95/H95,"0")+IFERROR(Y96/H96,"0")+IFERROR(Y97/H97,"0")+IFERROR(Y98/H98,"0")+IFERROR(Y99/H99,"0")+IFERROR(Y100/H100,"0")</f>
        <v>127</v>
      </c>
      <c r="Z101" s="585">
        <f>IFERROR(IF(Z95="",0,Z95),"0")+IFERROR(IF(Z96="",0,Z96),"0")+IFERROR(IF(Z97="",0,Z97),"0")+IFERROR(IF(Z98="",0,Z98),"0")+IFERROR(IF(Z99="",0,Z99),"0")+IFERROR(IF(Z100="",0,Z100),"0")</f>
        <v>0.82677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342.9</v>
      </c>
      <c r="Y102" s="585">
        <f>IFERROR(SUM(Y95:Y100),"0")</f>
        <v>342.90000000000003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580.5</v>
      </c>
      <c r="Y107" s="584">
        <f>IFERROR(IF(X107="",0,CEILING((X107/$H107),1)*$H107),"")</f>
        <v>580.5</v>
      </c>
      <c r="Z107" s="36">
        <f>IFERROR(IF(Y107=0,"",ROUNDUP(Y107/H107,0)*0.00902),"")</f>
        <v>1.1635800000000001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607.59</v>
      </c>
      <c r="BN107" s="64">
        <f>IFERROR(Y107*I107/H107,"0")</f>
        <v>607.59</v>
      </c>
      <c r="BO107" s="64">
        <f>IFERROR(1/J107*(X107/H107),"0")</f>
        <v>0.97727272727272729</v>
      </c>
      <c r="BP107" s="64">
        <f>IFERROR(1/J107*(Y107/H107),"0")</f>
        <v>0.97727272727272729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129</v>
      </c>
      <c r="Y109" s="585">
        <f>IFERROR(Y105/H105,"0")+IFERROR(Y106/H106,"0")+IFERROR(Y107/H107,"0")+IFERROR(Y108/H108,"0")</f>
        <v>129</v>
      </c>
      <c r="Z109" s="585">
        <f>IFERROR(IF(Z105="",0,Z105),"0")+IFERROR(IF(Z106="",0,Z106),"0")+IFERROR(IF(Z107="",0,Z107),"0")+IFERROR(IF(Z108="",0,Z108),"0")</f>
        <v>1.1635800000000001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580.5</v>
      </c>
      <c r="Y110" s="585">
        <f>IFERROR(SUM(Y105:Y108),"0")</f>
        <v>580.5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1115.0999999999999</v>
      </c>
      <c r="Y121" s="584">
        <f>IFERROR(IF(X121="",0,CEILING((X121/$H121),1)*$H121),"")</f>
        <v>1115.1000000000001</v>
      </c>
      <c r="Z121" s="36">
        <f>IFERROR(IF(Y121=0,"",ROUNDUP(Y121/H121,0)*0.00651),"")</f>
        <v>2.6886299999999999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1219.1759999999997</v>
      </c>
      <c r="BN121" s="64">
        <f>IFERROR(Y121*I121/H121,"0")</f>
        <v>1219.1760000000002</v>
      </c>
      <c r="BO121" s="64">
        <f>IFERROR(1/J121*(X121/H121),"0")</f>
        <v>2.2692307692307692</v>
      </c>
      <c r="BP121" s="64">
        <f>IFERROR(1/J121*(Y121/H121),"0")</f>
        <v>2.2692307692307696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412.99999999999994</v>
      </c>
      <c r="Y123" s="585">
        <f>IFERROR(Y118/H118,"0")+IFERROR(Y119/H119,"0")+IFERROR(Y120/H120,"0")+IFERROR(Y121/H121,"0")+IFERROR(Y122/H122,"0")</f>
        <v>413</v>
      </c>
      <c r="Z123" s="585">
        <f>IFERROR(IF(Z118="",0,Z118),"0")+IFERROR(IF(Z119="",0,Z119),"0")+IFERROR(IF(Z120="",0,Z120),"0")+IFERROR(IF(Z121="",0,Z121),"0")+IFERROR(IF(Z122="",0,Z122),"0")</f>
        <v>2.6886299999999999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1115.0999999999999</v>
      </c>
      <c r="Y124" s="585">
        <f>IFERROR(SUM(Y118:Y122),"0")</f>
        <v>1115.1000000000001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207</v>
      </c>
      <c r="Y201" s="584">
        <f t="shared" si="26"/>
        <v>207</v>
      </c>
      <c r="Z201" s="36">
        <f>IFERROR(IF(Y201=0,"",ROUNDUP(Y201/H201,0)*0.00502),"")</f>
        <v>0.57730000000000004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221.95</v>
      </c>
      <c r="BN201" s="64">
        <f t="shared" si="28"/>
        <v>221.95</v>
      </c>
      <c r="BO201" s="64">
        <f t="shared" si="29"/>
        <v>0.49145299145299148</v>
      </c>
      <c r="BP201" s="64">
        <f t="shared" si="30"/>
        <v>0.49145299145299148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34.200000000000003</v>
      </c>
      <c r="Y203" s="584">
        <f t="shared" si="26"/>
        <v>34.200000000000003</v>
      </c>
      <c r="Z203" s="36">
        <f>IFERROR(IF(Y203=0,"",ROUNDUP(Y203/H203,0)*0.00502),"")</f>
        <v>9.5380000000000006E-2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36.1</v>
      </c>
      <c r="BN203" s="64">
        <f t="shared" si="28"/>
        <v>36.1</v>
      </c>
      <c r="BO203" s="64">
        <f t="shared" si="29"/>
        <v>8.11965811965812E-2</v>
      </c>
      <c r="BP203" s="64">
        <f t="shared" si="30"/>
        <v>8.11965811965812E-2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134</v>
      </c>
      <c r="Y205" s="585">
        <f>IFERROR(Y197/H197,"0")+IFERROR(Y198/H198,"0")+IFERROR(Y199/H199,"0")+IFERROR(Y200/H200,"0")+IFERROR(Y201/H201,"0")+IFERROR(Y202/H202,"0")+IFERROR(Y203/H203,"0")+IFERROR(Y204/H204,"0")</f>
        <v>134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0.67268000000000006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241.2</v>
      </c>
      <c r="Y206" s="585">
        <f>IFERROR(SUM(Y197:Y204),"0")</f>
        <v>241.2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429.6</v>
      </c>
      <c r="Y211" s="584">
        <f t="shared" si="31"/>
        <v>429.59999999999997</v>
      </c>
      <c r="Z211" s="36">
        <f t="shared" ref="Z211:Z216" si="36">IFERROR(IF(Y211=0,"",ROUNDUP(Y211/H211,0)*0.00651),"")</f>
        <v>1.1652899999999999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477.93</v>
      </c>
      <c r="BN211" s="64">
        <f t="shared" si="33"/>
        <v>477.93</v>
      </c>
      <c r="BO211" s="64">
        <f t="shared" si="34"/>
        <v>0.9835164835164838</v>
      </c>
      <c r="BP211" s="64">
        <f t="shared" si="35"/>
        <v>0.98351648351648358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367.2</v>
      </c>
      <c r="Y213" s="584">
        <f t="shared" si="31"/>
        <v>367.2</v>
      </c>
      <c r="Z213" s="36">
        <f t="shared" si="36"/>
        <v>0.99602999999999997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405.75600000000003</v>
      </c>
      <c r="BN213" s="64">
        <f t="shared" si="33"/>
        <v>405.75600000000003</v>
      </c>
      <c r="BO213" s="64">
        <f t="shared" si="34"/>
        <v>0.84065934065934067</v>
      </c>
      <c r="BP213" s="64">
        <f t="shared" si="35"/>
        <v>0.84065934065934067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332</v>
      </c>
      <c r="Y217" s="585">
        <f>IFERROR(Y208/H208,"0")+IFERROR(Y209/H209,"0")+IFERROR(Y210/H210,"0")+IFERROR(Y211/H211,"0")+IFERROR(Y212/H212,"0")+IFERROR(Y213/H213,"0")+IFERROR(Y214/H214,"0")+IFERROR(Y215/H215,"0")+IFERROR(Y216/H216,"0")</f>
        <v>332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2.1613199999999999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796.8</v>
      </c>
      <c r="Y218" s="585">
        <f>IFERROR(SUM(Y208:Y216),"0")</f>
        <v>796.8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621.59999999999991</v>
      </c>
      <c r="Y343" s="584">
        <f>IFERROR(IF(X343="",0,CEILING((X343/$H343),1)*$H343),"")</f>
        <v>621.6</v>
      </c>
      <c r="Z343" s="36">
        <f>IFERROR(IF(Y343=0,"",ROUNDUP(Y343/H343,0)*0.00651),"")</f>
        <v>1.92696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696.19199999999978</v>
      </c>
      <c r="BN343" s="64">
        <f>IFERROR(Y343*I343/H343,"0")</f>
        <v>696.19199999999989</v>
      </c>
      <c r="BO343" s="64">
        <f>IFERROR(1/J343*(X343/H343),"0")</f>
        <v>1.6263736263736261</v>
      </c>
      <c r="BP343" s="64">
        <f>IFERROR(1/J343*(Y343/H343),"0")</f>
        <v>1.6263736263736266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319.2</v>
      </c>
      <c r="Y344" s="584">
        <f>IFERROR(IF(X344="",0,CEILING((X344/$H344),1)*$H344),"")</f>
        <v>319.2</v>
      </c>
      <c r="Z344" s="36">
        <f>IFERROR(IF(Y344=0,"",ROUNDUP(Y344/H344,0)*0.00651),"")</f>
        <v>0.98952000000000007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355.67999999999995</v>
      </c>
      <c r="BN344" s="64">
        <f>IFERROR(Y344*I344/H344,"0")</f>
        <v>355.67999999999995</v>
      </c>
      <c r="BO344" s="64">
        <f>IFERROR(1/J344*(X344/H344),"0")</f>
        <v>0.8351648351648352</v>
      </c>
      <c r="BP344" s="64">
        <f>IFERROR(1/J344*(Y344/H344),"0")</f>
        <v>0.8351648351648352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447.99999999999994</v>
      </c>
      <c r="Y345" s="585">
        <f>IFERROR(Y342/H342,"0")+IFERROR(Y343/H343,"0")+IFERROR(Y344/H344,"0")</f>
        <v>448</v>
      </c>
      <c r="Z345" s="585">
        <f>IFERROR(IF(Z342="",0,Z342),"0")+IFERROR(IF(Z343="",0,Z343),"0")+IFERROR(IF(Z344="",0,Z344),"0")</f>
        <v>2.91648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940.8</v>
      </c>
      <c r="Y346" s="585">
        <f>IFERROR(SUM(Y342:Y344),"0")</f>
        <v>940.8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5962.8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5962.8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6435.4880000000003</v>
      </c>
      <c r="Y519" s="585">
        <f>IFERROR(SUM(BN22:BN515),"0")</f>
        <v>6435.4880000000012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13</v>
      </c>
      <c r="Y520" s="38">
        <f>ROUNDUP(SUM(BP22:BP515),0)</f>
        <v>13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6760.4880000000003</v>
      </c>
      <c r="Y521" s="585">
        <f>GrossWeightTotalR+PalletQtyTotalR*25</f>
        <v>6760.4880000000012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2034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14.497479999999999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672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972</v>
      </c>
      <c r="E528" s="46">
        <f>IFERROR(Y89*1,"0")+IFERROR(Y90*1,"0")+IFERROR(Y91*1,"0")+IFERROR(Y95*1,"0")+IFERROR(Y96*1,"0")+IFERROR(Y97*1,"0")+IFERROR(Y98*1,"0")+IFERROR(Y99*1,"0")+IFERROR(Y100*1,"0")</f>
        <v>644.40000000000009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1695.6000000000001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1038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940.8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G6P3k92EQl548Wycnu3e2vpU8Dho4yXbI7dbTQJ16qrVIbT7RWCkIlj8WxBc2kn8oD3smSYkLz5K6kuVjMmGRw==" saltValue="hMxAFzPqE+lF+q2HB7zJ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HhMZPI75w92MG5x1Db4WfY0cD3JgTX1EBWoiIka9cYz118fFwTLSvkNQiNxZz8iQFtqmxCzB1bzbEXXwp16MUA==" saltValue="SEn8Tvdp/jCC6b0XC4LZ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2025-06-25T08:33:31Z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