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410EE9-8BAE-4C63-8DED-272C0DE33D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Y282" i="1" s="1"/>
  <c r="P280" i="1"/>
  <c r="X277" i="1"/>
  <c r="X276" i="1"/>
  <c r="BO275" i="1"/>
  <c r="BM275" i="1"/>
  <c r="Y275" i="1"/>
  <c r="Y277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Y244" i="1" s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Y206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Z31" i="1" l="1"/>
  <c r="BN31" i="1"/>
  <c r="Z54" i="1"/>
  <c r="BN54" i="1"/>
  <c r="Z68" i="1"/>
  <c r="BN68" i="1"/>
  <c r="Z78" i="1"/>
  <c r="BN78" i="1"/>
  <c r="Y101" i="1"/>
  <c r="Z108" i="1"/>
  <c r="BN108" i="1"/>
  <c r="Z126" i="1"/>
  <c r="BN126" i="1"/>
  <c r="Y129" i="1"/>
  <c r="Z154" i="1"/>
  <c r="BN154" i="1"/>
  <c r="Z170" i="1"/>
  <c r="BN170" i="1"/>
  <c r="Z193" i="1"/>
  <c r="BN193" i="1"/>
  <c r="Z203" i="1"/>
  <c r="BN203" i="1"/>
  <c r="Z215" i="1"/>
  <c r="BN215" i="1"/>
  <c r="Z230" i="1"/>
  <c r="BN230" i="1"/>
  <c r="Z257" i="1"/>
  <c r="BN257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116" i="1"/>
  <c r="Y115" i="1"/>
  <c r="BP122" i="1"/>
  <c r="BN122" i="1"/>
  <c r="Z122" i="1"/>
  <c r="BP143" i="1"/>
  <c r="BN143" i="1"/>
  <c r="Z143" i="1"/>
  <c r="Y149" i="1"/>
  <c r="BP148" i="1"/>
  <c r="BN148" i="1"/>
  <c r="Z148" i="1"/>
  <c r="Z149" i="1" s="1"/>
  <c r="BP152" i="1"/>
  <c r="BN152" i="1"/>
  <c r="Z152" i="1"/>
  <c r="BP168" i="1"/>
  <c r="BN168" i="1"/>
  <c r="Z168" i="1"/>
  <c r="BP178" i="1"/>
  <c r="BN178" i="1"/>
  <c r="Z178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J9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BP114" i="1"/>
  <c r="BN114" i="1"/>
  <c r="Z114" i="1"/>
  <c r="BP118" i="1"/>
  <c r="BN118" i="1"/>
  <c r="Z118" i="1"/>
  <c r="BP133" i="1"/>
  <c r="BN133" i="1"/>
  <c r="Z133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Y205" i="1"/>
  <c r="BP197" i="1"/>
  <c r="BN197" i="1"/>
  <c r="Z197" i="1"/>
  <c r="Y218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3" i="1"/>
  <c r="Y139" i="1"/>
  <c r="Y180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425" i="1"/>
  <c r="F10" i="1"/>
  <c r="F9" i="1"/>
  <c r="Y44" i="1"/>
  <c r="Y85" i="1"/>
  <c r="Y92" i="1"/>
  <c r="BP107" i="1"/>
  <c r="BN107" i="1"/>
  <c r="Z107" i="1"/>
  <c r="BP153" i="1"/>
  <c r="BN153" i="1"/>
  <c r="Z153" i="1"/>
  <c r="Z155" i="1" s="1"/>
  <c r="BP188" i="1"/>
  <c r="BN188" i="1"/>
  <c r="Z188" i="1"/>
  <c r="Y195" i="1"/>
  <c r="BP192" i="1"/>
  <c r="BN192" i="1"/>
  <c r="Z192" i="1"/>
  <c r="Z194" i="1" s="1"/>
  <c r="BP212" i="1"/>
  <c r="BN212" i="1"/>
  <c r="Z212" i="1"/>
  <c r="BP229" i="1"/>
  <c r="BN229" i="1"/>
  <c r="Z229" i="1"/>
  <c r="Y233" i="1"/>
  <c r="BP249" i="1"/>
  <c r="BN249" i="1"/>
  <c r="Z249" i="1"/>
  <c r="BP258" i="1"/>
  <c r="BN258" i="1"/>
  <c r="Z258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24" i="1"/>
  <c r="Y32" i="1"/>
  <c r="Y59" i="1"/>
  <c r="Y65" i="1"/>
  <c r="Y71" i="1"/>
  <c r="Y81" i="1"/>
  <c r="BP98" i="1"/>
  <c r="BN98" i="1"/>
  <c r="Z98" i="1"/>
  <c r="BP119" i="1"/>
  <c r="BN119" i="1"/>
  <c r="Z119" i="1"/>
  <c r="BP127" i="1"/>
  <c r="BN127" i="1"/>
  <c r="Z127" i="1"/>
  <c r="Z128" i="1" s="1"/>
  <c r="G528" i="1"/>
  <c r="Y135" i="1"/>
  <c r="BP132" i="1"/>
  <c r="BN132" i="1"/>
  <c r="Z132" i="1"/>
  <c r="Z134" i="1" s="1"/>
  <c r="BP167" i="1"/>
  <c r="BN167" i="1"/>
  <c r="Z167" i="1"/>
  <c r="BP171" i="1"/>
  <c r="BN171" i="1"/>
  <c r="Z171" i="1"/>
  <c r="Y190" i="1"/>
  <c r="BP200" i="1"/>
  <c r="BN200" i="1"/>
  <c r="Z200" i="1"/>
  <c r="BP204" i="1"/>
  <c r="BN204" i="1"/>
  <c r="Z204" i="1"/>
  <c r="Y217" i="1"/>
  <c r="BP208" i="1"/>
  <c r="BN208" i="1"/>
  <c r="Z208" i="1"/>
  <c r="BP216" i="1"/>
  <c r="BN216" i="1"/>
  <c r="Z216" i="1"/>
  <c r="Y223" i="1"/>
  <c r="BP220" i="1"/>
  <c r="BN220" i="1"/>
  <c r="Z220" i="1"/>
  <c r="Z222" i="1" s="1"/>
  <c r="BP237" i="1"/>
  <c r="BN237" i="1"/>
  <c r="Z237" i="1"/>
  <c r="Z238" i="1" s="1"/>
  <c r="Y239" i="1"/>
  <c r="BP242" i="1"/>
  <c r="BN242" i="1"/>
  <c r="Z242" i="1"/>
  <c r="Z243" i="1" s="1"/>
  <c r="Y252" i="1"/>
  <c r="BP246" i="1"/>
  <c r="BN246" i="1"/>
  <c r="Z246" i="1"/>
  <c r="Y253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5" i="1"/>
  <c r="BP284" i="1"/>
  <c r="BN284" i="1"/>
  <c r="Z284" i="1"/>
  <c r="Z285" i="1" s="1"/>
  <c r="Y286" i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92" i="1" l="1"/>
  <c r="Z85" i="1"/>
  <c r="Z498" i="1"/>
  <c r="Z80" i="1"/>
  <c r="Z58" i="1"/>
  <c r="Z123" i="1"/>
  <c r="Z511" i="1"/>
  <c r="Z425" i="1"/>
  <c r="Z362" i="1"/>
  <c r="Z345" i="1"/>
  <c r="Z318" i="1"/>
  <c r="Z261" i="1"/>
  <c r="Z324" i="1"/>
  <c r="Z233" i="1"/>
  <c r="Z65" i="1"/>
  <c r="Z189" i="1"/>
  <c r="Z504" i="1"/>
  <c r="Z455" i="1"/>
  <c r="Z101" i="1"/>
  <c r="Y520" i="1"/>
  <c r="Z379" i="1"/>
  <c r="Z357" i="1"/>
  <c r="Z338" i="1"/>
  <c r="Z407" i="1"/>
  <c r="Z269" i="1"/>
  <c r="Z477" i="1"/>
  <c r="Z461" i="1"/>
  <c r="Z205" i="1"/>
  <c r="Z32" i="1"/>
  <c r="Y522" i="1"/>
  <c r="Y519" i="1"/>
  <c r="Z252" i="1"/>
  <c r="Z217" i="1"/>
  <c r="Y518" i="1"/>
  <c r="Z300" i="1"/>
  <c r="Y521" i="1" l="1"/>
  <c r="Z523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<sst xmlns="http://schemas.openxmlformats.org/spreadsheetml/2006/main" count="2344" uniqueCount="848">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</sst>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45834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Четверг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5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0.625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18.518518518518519</v>
      </c>
      <c r="Y44" s="585">
        <f>IFERROR(Y41/H41,"0")+IFERROR(Y42/H42,"0")+IFERROR(Y43/H43,"0")</f>
        <v>19</v>
      </c>
      <c r="Z44" s="585">
        <f>IFERROR(IF(Z41="",0,Z41),"0")+IFERROR(IF(Z42="",0,Z42),"0")+IFERROR(IF(Z43="",0,Z43),"0")</f>
        <v>0.36062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200</v>
      </c>
      <c r="Y45" s="585">
        <f>IFERROR(SUM(Y41:Y43),"0")</f>
        <v>205.20000000000002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18.518518518518519</v>
      </c>
      <c r="Y58" s="585">
        <f>IFERROR(Y52/H52,"0")+IFERROR(Y53/H53,"0")+IFERROR(Y54/H54,"0")+IFERROR(Y55/H55,"0")+IFERROR(Y56/H56,"0")+IFERROR(Y57/H57,"0")</f>
        <v>19</v>
      </c>
      <c r="Z58" s="585">
        <f>IFERROR(IF(Z52="",0,Z52),"0")+IFERROR(IF(Z53="",0,Z53),"0")+IFERROR(IF(Z54="",0,Z54),"0")+IFERROR(IF(Z55="",0,Z55),"0")+IFERROR(IF(Z56="",0,Z56),"0")+IFERROR(IF(Z57="",0,Z57),"0")</f>
        <v>0.36062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200</v>
      </c>
      <c r="Y59" s="585">
        <f>IFERROR(SUM(Y52:Y57),"0")</f>
        <v>205.20000000000002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500</v>
      </c>
      <c r="Y89" s="584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46.296296296296291</v>
      </c>
      <c r="Y92" s="585">
        <f>IFERROR(Y89/H89,"0")+IFERROR(Y90/H90,"0")+IFERROR(Y91/H91,"0")</f>
        <v>47</v>
      </c>
      <c r="Z92" s="585">
        <f>IFERROR(IF(Z89="",0,Z89),"0")+IFERROR(IF(Z90="",0,Z90),"0")+IFERROR(IF(Z91="",0,Z91),"0")</f>
        <v>0.89205999999999996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500</v>
      </c>
      <c r="Y93" s="585">
        <f>IFERROR(SUM(Y89:Y91),"0")</f>
        <v>507.6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500</v>
      </c>
      <c r="Y95" s="584">
        <f t="shared" ref="Y95:Y100" si="16"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532.03703703703707</v>
      </c>
      <c r="BN95" s="64">
        <f t="shared" ref="BN95:BN100" si="18">IFERROR(Y95*I95/H95,"0")</f>
        <v>534.37800000000004</v>
      </c>
      <c r="BO95" s="64">
        <f t="shared" ref="BO95:BO100" si="19">IFERROR(1/J95*(X95/H95),"0")</f>
        <v>0.96450617283950624</v>
      </c>
      <c r="BP95" s="64">
        <f t="shared" ref="BP95:BP100" si="20">IFERROR(1/J95*(Y95/H95),"0")</f>
        <v>0.96875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180</v>
      </c>
      <c r="Y99" s="584">
        <f t="shared" si="16"/>
        <v>180.9</v>
      </c>
      <c r="Z99" s="36">
        <f>IFERROR(IF(Y99=0,"",ROUNDUP(Y99/H99,0)*0.00651),"")</f>
        <v>0.43617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196.79999999999998</v>
      </c>
      <c r="BN99" s="64">
        <f t="shared" si="18"/>
        <v>197.78399999999999</v>
      </c>
      <c r="BO99" s="64">
        <f t="shared" si="19"/>
        <v>0.36630036630036628</v>
      </c>
      <c r="BP99" s="64">
        <f t="shared" si="20"/>
        <v>0.36813186813186816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128.39506172839506</v>
      </c>
      <c r="Y101" s="585">
        <f>IFERROR(Y95/H95,"0")+IFERROR(Y96/H96,"0")+IFERROR(Y97/H97,"0")+IFERROR(Y98/H98,"0")+IFERROR(Y99/H99,"0")+IFERROR(Y100/H100,"0")</f>
        <v>129</v>
      </c>
      <c r="Z101" s="585">
        <f>IFERROR(IF(Z95="",0,Z95),"0")+IFERROR(IF(Z96="",0,Z96),"0")+IFERROR(IF(Z97="",0,Z97),"0")+IFERROR(IF(Z98="",0,Z98),"0")+IFERROR(IF(Z99="",0,Z99),"0")+IFERROR(IF(Z100="",0,Z100),"0")</f>
        <v>1.61293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680</v>
      </c>
      <c r="Y102" s="585">
        <f>IFERROR(SUM(Y95:Y100),"0")</f>
        <v>683.1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300</v>
      </c>
      <c r="Y105" s="58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27.777777777777775</v>
      </c>
      <c r="Y109" s="585">
        <f>IFERROR(Y105/H105,"0")+IFERROR(Y106/H106,"0")+IFERROR(Y107/H107,"0")+IFERROR(Y108/H108,"0")</f>
        <v>28</v>
      </c>
      <c r="Z109" s="585">
        <f>IFERROR(IF(Z105="",0,Z105),"0")+IFERROR(IF(Z106="",0,Z106),"0")+IFERROR(IF(Z107="",0,Z107),"0")+IFERROR(IF(Z108="",0,Z108),"0")</f>
        <v>0.53144000000000002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300</v>
      </c>
      <c r="Y110" s="585">
        <f>IFERROR(SUM(Y105:Y108),"0")</f>
        <v>302.40000000000003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500</v>
      </c>
      <c r="Y118" s="584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315</v>
      </c>
      <c r="Y121" s="584">
        <f>IFERROR(IF(X121="",0,CEILING((X121/$H121),1)*$H121),"")</f>
        <v>315.90000000000003</v>
      </c>
      <c r="Z121" s="36">
        <f>IFERROR(IF(Y121=0,"",ROUNDUP(Y121/H121,0)*0.00651),"")</f>
        <v>0.76167000000000007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344.4</v>
      </c>
      <c r="BN121" s="64">
        <f>IFERROR(Y121*I121/H121,"0")</f>
        <v>345.38400000000001</v>
      </c>
      <c r="BO121" s="64">
        <f>IFERROR(1/J121*(X121/H121),"0")</f>
        <v>0.64102564102564097</v>
      </c>
      <c r="BP121" s="64">
        <f>IFERROR(1/J121*(Y121/H121),"0")</f>
        <v>0.6428571428571429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178.39506172839506</v>
      </c>
      <c r="Y123" s="585">
        <f>IFERROR(Y118/H118,"0")+IFERROR(Y119/H119,"0")+IFERROR(Y120/H120,"0")+IFERROR(Y121/H121,"0")+IFERROR(Y122/H122,"0")</f>
        <v>179</v>
      </c>
      <c r="Z123" s="585">
        <f>IFERROR(IF(Z118="",0,Z118),"0")+IFERROR(IF(Z119="",0,Z119),"0")+IFERROR(IF(Z120="",0,Z120),"0")+IFERROR(IF(Z121="",0,Z121),"0")+IFERROR(IF(Z122="",0,Z122),"0")</f>
        <v>1.9384300000000001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815</v>
      </c>
      <c r="Y124" s="585">
        <f>IFERROR(SUM(Y118:Y122),"0")</f>
        <v>818.1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33.333333333333336</v>
      </c>
      <c r="Y217" s="585">
        <f>IFERROR(Y208/H208,"0")+IFERROR(Y209/H209,"0")+IFERROR(Y210/H210,"0")+IFERROR(Y211/H211,"0")+IFERROR(Y212/H212,"0")+IFERROR(Y213/H213,"0")+IFERROR(Y214/H214,"0")+IFERROR(Y215/H215,"0")+IFERROR(Y216/H216,"0")</f>
        <v>34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0.22134000000000001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80</v>
      </c>
      <c r="Y218" s="585">
        <f>IFERROR(SUM(Y208:Y216),"0")</f>
        <v>81.599999999999994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150</v>
      </c>
      <c r="Y313" s="584">
        <f>IFERROR(IF(X313="",0,CEILING((X313/$H313),1)*$H313),"")</f>
        <v>156</v>
      </c>
      <c r="Z313" s="36">
        <f>IFERROR(IF(Y313=0,"",ROUNDUP(Y313/H313,0)*0.01898),"")</f>
        <v>0.37959999999999999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159.86538461538461</v>
      </c>
      <c r="BN313" s="64">
        <f>IFERROR(Y313*I313/H313,"0")</f>
        <v>166.26000000000002</v>
      </c>
      <c r="BO313" s="64">
        <f>IFERROR(1/J313*(X313/H313),"0")</f>
        <v>0.30048076923076922</v>
      </c>
      <c r="BP313" s="64">
        <f>IFERROR(1/J313*(Y313/H313),"0")</f>
        <v>0.3125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19.23076923076923</v>
      </c>
      <c r="Y318" s="585">
        <f>IFERROR(Y313/H313,"0")+IFERROR(Y314/H314,"0")+IFERROR(Y315/H315,"0")+IFERROR(Y316/H316,"0")+IFERROR(Y317/H317,"0")</f>
        <v>20</v>
      </c>
      <c r="Z318" s="585">
        <f>IFERROR(IF(Z313="",0,Z313),"0")+IFERROR(IF(Z314="",0,Z314),"0")+IFERROR(IF(Z315="",0,Z315),"0")+IFERROR(IF(Z316="",0,Z316),"0")+IFERROR(IF(Z317="",0,Z317),"0")</f>
        <v>0.37959999999999999</v>
      </c>
      <c r="AA318" s="586"/>
      <c r="AB318" s="586"/>
      <c r="AC318" s="586"/>
    </row>
    <row r="319" spans="1:68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150</v>
      </c>
      <c r="Y319" s="585">
        <f>IFERROR(SUM(Y313:Y317),"0")</f>
        <v>156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12.820512820512821</v>
      </c>
      <c r="Y324" s="585">
        <f>IFERROR(Y321/H321,"0")+IFERROR(Y322/H322,"0")+IFERROR(Y323/H323,"0")</f>
        <v>13</v>
      </c>
      <c r="Z324" s="585">
        <f>IFERROR(IF(Z321="",0,Z321),"0")+IFERROR(IF(Z322="",0,Z322),"0")+IFERROR(IF(Z323="",0,Z323),"0")</f>
        <v>0.24674000000000001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100</v>
      </c>
      <c r="Y325" s="585">
        <f>IFERROR(SUM(Y321:Y323),"0")</f>
        <v>101.39999999999999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294</v>
      </c>
      <c r="Y343" s="584">
        <f>IFERROR(IF(X343="",0,CEILING((X343/$H343),1)*$H343),"")</f>
        <v>294</v>
      </c>
      <c r="Z343" s="36">
        <f>IFERROR(IF(Y343=0,"",ROUNDUP(Y343/H343,0)*0.00651),"")</f>
        <v>0.91139999999999999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329.28</v>
      </c>
      <c r="BN343" s="64">
        <f>IFERROR(Y343*I343/H343,"0")</f>
        <v>329.28</v>
      </c>
      <c r="BO343" s="64">
        <f>IFERROR(1/J343*(X343/H343),"0")</f>
        <v>0.76923076923076927</v>
      </c>
      <c r="BP343" s="64">
        <f>IFERROR(1/J343*(Y343/H343),"0")</f>
        <v>0.76923076923076927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126</v>
      </c>
      <c r="Y344" s="584">
        <f>IFERROR(IF(X344="",0,CEILING((X344/$H344),1)*$H344),"")</f>
        <v>126</v>
      </c>
      <c r="Z344" s="36">
        <f>IFERROR(IF(Y344=0,"",ROUNDUP(Y344/H344,0)*0.00651),"")</f>
        <v>0.3906</v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140.39999999999998</v>
      </c>
      <c r="BN344" s="64">
        <f>IFERROR(Y344*I344/H344,"0")</f>
        <v>140.39999999999998</v>
      </c>
      <c r="BO344" s="64">
        <f>IFERROR(1/J344*(X344/H344),"0")</f>
        <v>0.32967032967032972</v>
      </c>
      <c r="BP344" s="64">
        <f>IFERROR(1/J344*(Y344/H344),"0")</f>
        <v>0.32967032967032972</v>
      </c>
    </row>
    <row r="345" spans="1:68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200</v>
      </c>
      <c r="Y345" s="585">
        <f>IFERROR(Y342/H342,"0")+IFERROR(Y343/H343,"0")+IFERROR(Y344/H344,"0")</f>
        <v>200</v>
      </c>
      <c r="Z345" s="585">
        <f>IFERROR(IF(Z342="",0,Z342),"0")+IFERROR(IF(Z343="",0,Z343),"0")+IFERROR(IF(Z344="",0,Z344),"0")</f>
        <v>1.302</v>
      </c>
      <c r="AA345" s="586"/>
      <c r="AB345" s="586"/>
      <c r="AC345" s="586"/>
    </row>
    <row r="346" spans="1:68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420</v>
      </c>
      <c r="Y346" s="585">
        <f>IFERROR(SUM(Y342:Y344),"0")</f>
        <v>420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2500</v>
      </c>
      <c r="Y350" s="584">
        <f t="shared" ref="Y350:Y356" si="58">IFERROR(IF(X350="",0,CEILING((X350/$H350),1)*$H350),"")</f>
        <v>2505</v>
      </c>
      <c r="Z350" s="36">
        <f>IFERROR(IF(Y350=0,"",ROUNDUP(Y350/H350,0)*0.02175),"")</f>
        <v>3.6322499999999995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2580</v>
      </c>
      <c r="BN350" s="64">
        <f t="shared" ref="BN350:BN356" si="60">IFERROR(Y350*I350/H350,"0")</f>
        <v>2585.1600000000003</v>
      </c>
      <c r="BO350" s="64">
        <f t="shared" ref="BO350:BO356" si="61">IFERROR(1/J350*(X350/H350),"0")</f>
        <v>3.4722222222222219</v>
      </c>
      <c r="BP350" s="64">
        <f t="shared" ref="BP350:BP356" si="62">IFERROR(1/J350*(Y350/H350),"0")</f>
        <v>3.4791666666666665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1500</v>
      </c>
      <c r="Y351" s="584">
        <f t="shared" si="58"/>
        <v>1500</v>
      </c>
      <c r="Z351" s="36">
        <f>IFERROR(IF(Y351=0,"",ROUNDUP(Y351/H351,0)*0.02175),"")</f>
        <v>2.1749999999999998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1548</v>
      </c>
      <c r="BN351" s="64">
        <f t="shared" si="60"/>
        <v>1548</v>
      </c>
      <c r="BO351" s="64">
        <f t="shared" si="61"/>
        <v>2.083333333333333</v>
      </c>
      <c r="BP351" s="64">
        <f t="shared" si="62"/>
        <v>2.083333333333333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3000</v>
      </c>
      <c r="Y353" s="584">
        <f t="shared" si="58"/>
        <v>3000</v>
      </c>
      <c r="Z353" s="36">
        <f>IFERROR(IF(Y353=0,"",ROUNDUP(Y353/H353,0)*0.02175),"")</f>
        <v>4.3499999999999996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3096</v>
      </c>
      <c r="BN353" s="64">
        <f t="shared" si="60"/>
        <v>3096</v>
      </c>
      <c r="BO353" s="64">
        <f t="shared" si="61"/>
        <v>4.1666666666666661</v>
      </c>
      <c r="BP353" s="64">
        <f t="shared" si="62"/>
        <v>4.1666666666666661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466.66666666666663</v>
      </c>
      <c r="Y357" s="585">
        <f>IFERROR(Y350/H350,"0")+IFERROR(Y351/H351,"0")+IFERROR(Y352/H352,"0")+IFERROR(Y353/H353,"0")+IFERROR(Y354/H354,"0")+IFERROR(Y355/H355,"0")+IFERROR(Y356/H356,"0")</f>
        <v>467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10.157249999999999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7000</v>
      </c>
      <c r="Y358" s="585">
        <f>IFERROR(SUM(Y350:Y356),"0")</f>
        <v>7005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2000</v>
      </c>
      <c r="Y360" s="584">
        <f>IFERROR(IF(X360="",0,CEILING((X360/$H360),1)*$H360),"")</f>
        <v>2010</v>
      </c>
      <c r="Z360" s="36">
        <f>IFERROR(IF(Y360=0,"",ROUNDUP(Y360/H360,0)*0.02175),"")</f>
        <v>2.9144999999999999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2064</v>
      </c>
      <c r="BN360" s="64">
        <f>IFERROR(Y360*I360/H360,"0")</f>
        <v>2074.3200000000002</v>
      </c>
      <c r="BO360" s="64">
        <f>IFERROR(1/J360*(X360/H360),"0")</f>
        <v>2.7777777777777777</v>
      </c>
      <c r="BP360" s="64">
        <f>IFERROR(1/J360*(Y360/H360),"0")</f>
        <v>2.7916666666666665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133.33333333333334</v>
      </c>
      <c r="Y362" s="585">
        <f>IFERROR(Y360/H360,"0")+IFERROR(Y361/H361,"0")</f>
        <v>134</v>
      </c>
      <c r="Z362" s="585">
        <f>IFERROR(IF(Z360="",0,Z360),"0")+IFERROR(IF(Z361="",0,Z361),"0")</f>
        <v>2.9144999999999999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2000</v>
      </c>
      <c r="Y363" s="585">
        <f>IFERROR(SUM(Y360:Y361),"0")</f>
        <v>2010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200</v>
      </c>
      <c r="Y387" s="584">
        <f>IFERROR(IF(X387="",0,CEILING((X387/$H387),1)*$H387),"")</f>
        <v>201.6</v>
      </c>
      <c r="Z387" s="36">
        <f>IFERROR(IF(Y387=0,"",ROUNDUP(Y387/H387,0)*0.00651),"")</f>
        <v>0.54683999999999999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222.00000000000003</v>
      </c>
      <c r="BN387" s="64">
        <f>IFERROR(Y387*I387/H387,"0")</f>
        <v>223.77600000000001</v>
      </c>
      <c r="BO387" s="64">
        <f>IFERROR(1/J387*(X387/H387),"0")</f>
        <v>0.45787545787545797</v>
      </c>
      <c r="BP387" s="64">
        <f>IFERROR(1/J387*(Y387/H387),"0")</f>
        <v>0.46153846153846156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83.333333333333343</v>
      </c>
      <c r="Y388" s="585">
        <f>IFERROR(Y386/H386,"0")+IFERROR(Y387/H387,"0")</f>
        <v>84</v>
      </c>
      <c r="Z388" s="585">
        <f>IFERROR(IF(Z386="",0,Z386),"0")+IFERROR(IF(Z387="",0,Z387),"0")</f>
        <v>0.54683999999999999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200</v>
      </c>
      <c r="Y389" s="585">
        <f>IFERROR(SUM(Y386:Y387),"0")</f>
        <v>201.6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300</v>
      </c>
      <c r="Y441" s="584">
        <f t="shared" si="69"/>
        <v>300.96000000000004</v>
      </c>
      <c r="Z441" s="36">
        <f t="shared" si="70"/>
        <v>0.68171999999999999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320.45454545454544</v>
      </c>
      <c r="BN441" s="64">
        <f t="shared" si="72"/>
        <v>321.48</v>
      </c>
      <c r="BO441" s="64">
        <f t="shared" si="73"/>
        <v>0.54632867132867136</v>
      </c>
      <c r="BP441" s="64">
        <f t="shared" si="74"/>
        <v>0.54807692307692313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1000</v>
      </c>
      <c r="Y442" s="584">
        <f t="shared" si="69"/>
        <v>1003.2</v>
      </c>
      <c r="Z442" s="36">
        <f t="shared" si="70"/>
        <v>2.2724000000000002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1068.1818181818182</v>
      </c>
      <c r="BN442" s="64">
        <f t="shared" si="72"/>
        <v>1071.5999999999999</v>
      </c>
      <c r="BO442" s="64">
        <f t="shared" si="73"/>
        <v>1.821095571095571</v>
      </c>
      <c r="BP442" s="64">
        <f t="shared" si="74"/>
        <v>1.8269230769230771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340.90909090909088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342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4.0903200000000002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1800</v>
      </c>
      <c r="Y456" s="585">
        <f>IFERROR(SUM(Y440:Y454),"0")</f>
        <v>1805.7600000000002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1000</v>
      </c>
      <c r="Y458" s="584">
        <f>IFERROR(IF(X458="",0,CEILING((X458/$H458),1)*$H458),"")</f>
        <v>1003.2</v>
      </c>
      <c r="Z458" s="36">
        <f>IFERROR(IF(Y458=0,"",ROUNDUP(Y458/H458,0)*0.01196),"")</f>
        <v>2.2724000000000002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1068.1818181818182</v>
      </c>
      <c r="BN458" s="64">
        <f>IFERROR(Y458*I458/H458,"0")</f>
        <v>1071.5999999999999</v>
      </c>
      <c r="BO458" s="64">
        <f>IFERROR(1/J458*(X458/H458),"0")</f>
        <v>1.821095571095571</v>
      </c>
      <c r="BP458" s="64">
        <f>IFERROR(1/J458*(Y458/H458),"0")</f>
        <v>1.8269230769230771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189.39393939393938</v>
      </c>
      <c r="Y461" s="585">
        <f>IFERROR(Y458/H458,"0")+IFERROR(Y459/H459,"0")+IFERROR(Y460/H460,"0")</f>
        <v>190</v>
      </c>
      <c r="Z461" s="585">
        <f>IFERROR(IF(Z458="",0,Z458),"0")+IFERROR(IF(Z459="",0,Z459),"0")+IFERROR(IF(Z460="",0,Z460),"0")</f>
        <v>2.2724000000000002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1000</v>
      </c>
      <c r="Y462" s="585">
        <f>IFERROR(SUM(Y458:Y460),"0")</f>
        <v>1003.2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300</v>
      </c>
      <c r="Y464" s="584">
        <f t="shared" ref="Y464:Y470" si="75">IFERROR(IF(X464="",0,CEILING((X464/$H464),1)*$H464),"")</f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320.45454545454544</v>
      </c>
      <c r="BN464" s="64">
        <f t="shared" ref="BN464:BN470" si="77">IFERROR(Y464*I464/H464,"0")</f>
        <v>321.48</v>
      </c>
      <c r="BO464" s="64">
        <f t="shared" ref="BO464:BO470" si="78">IFERROR(1/J464*(X464/H464),"0")</f>
        <v>0.54632867132867136</v>
      </c>
      <c r="BP464" s="64">
        <f t="shared" ref="BP464:BP470" si="79">IFERROR(1/J464*(Y464/H464),"0")</f>
        <v>0.54807692307692313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300</v>
      </c>
      <c r="Y465" s="584">
        <f t="shared" si="75"/>
        <v>300.96000000000004</v>
      </c>
      <c r="Z465" s="36">
        <f>IFERROR(IF(Y465=0,"",ROUNDUP(Y465/H465,0)*0.01196),"")</f>
        <v>0.68171999999999999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320.45454545454544</v>
      </c>
      <c r="BN465" s="64">
        <f t="shared" si="77"/>
        <v>321.48</v>
      </c>
      <c r="BO465" s="64">
        <f t="shared" si="78"/>
        <v>0.54632867132867136</v>
      </c>
      <c r="BP465" s="64">
        <f t="shared" si="79"/>
        <v>0.54807692307692313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500</v>
      </c>
      <c r="Y466" s="584">
        <f t="shared" si="75"/>
        <v>501.6</v>
      </c>
      <c r="Z466" s="36">
        <f>IFERROR(IF(Y466=0,"",ROUNDUP(Y466/H466,0)*0.01196),"")</f>
        <v>1.1362000000000001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534.09090909090912</v>
      </c>
      <c r="BN466" s="64">
        <f t="shared" si="77"/>
        <v>535.79999999999995</v>
      </c>
      <c r="BO466" s="64">
        <f t="shared" si="78"/>
        <v>0.91054778554778548</v>
      </c>
      <c r="BP466" s="64">
        <f t="shared" si="79"/>
        <v>0.91346153846153855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208.33333333333331</v>
      </c>
      <c r="Y471" s="585">
        <f>IFERROR(Y464/H464,"0")+IFERROR(Y465/H465,"0")+IFERROR(Y466/H466,"0")+IFERROR(Y467/H467,"0")+IFERROR(Y468/H468,"0")+IFERROR(Y469/H469,"0")+IFERROR(Y470/H470,"0")</f>
        <v>209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2.4996400000000003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1100</v>
      </c>
      <c r="Y472" s="585">
        <f>IFERROR(SUM(Y464:Y470),"0")</f>
        <v>1103.52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200</v>
      </c>
      <c r="Y484" s="584">
        <f>IFERROR(IF(X484="",0,CEILING((X484/$H484),1)*$H484),"")</f>
        <v>204</v>
      </c>
      <c r="Z484" s="36">
        <f>IFERROR(IF(Y484=0,"",ROUNDUP(Y484/H484,0)*0.01898),"")</f>
        <v>0.32266</v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207.25</v>
      </c>
      <c r="BN484" s="64">
        <f>IFERROR(Y484*I484/H484,"0")</f>
        <v>211.39500000000001</v>
      </c>
      <c r="BO484" s="64">
        <f>IFERROR(1/J484*(X484/H484),"0")</f>
        <v>0.26041666666666669</v>
      </c>
      <c r="BP484" s="64">
        <f>IFERROR(1/J484*(Y484/H484),"0")</f>
        <v>0.265625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16.666666666666668</v>
      </c>
      <c r="Y486" s="585">
        <f>IFERROR(Y482/H482,"0")+IFERROR(Y483/H483,"0")+IFERROR(Y484/H484,"0")+IFERROR(Y485/H485,"0")</f>
        <v>17</v>
      </c>
      <c r="Z486" s="585">
        <f>IFERROR(IF(Z482="",0,Z482),"0")+IFERROR(IF(Z483="",0,Z483),"0")+IFERROR(IF(Z484="",0,Z484),"0")+IFERROR(IF(Z485="",0,Z485),"0")</f>
        <v>0.32266</v>
      </c>
      <c r="AA486" s="586"/>
      <c r="AB486" s="586"/>
      <c r="AC486" s="586"/>
    </row>
    <row r="487" spans="1:68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200</v>
      </c>
      <c r="Y487" s="585">
        <f>IFERROR(SUM(Y482:Y485),"0")</f>
        <v>204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400</v>
      </c>
      <c r="Y501" s="584">
        <f>IFERROR(IF(X501="",0,CEILING((X501/$H501),1)*$H501),"")</f>
        <v>405</v>
      </c>
      <c r="Z501" s="36">
        <f>IFERROR(IF(Y501=0,"",ROUNDUP(Y501/H501,0)*0.01898),"")</f>
        <v>0.85409999999999997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423.06666666666666</v>
      </c>
      <c r="BN501" s="64">
        <f>IFERROR(Y501*I501/H501,"0")</f>
        <v>428.35500000000002</v>
      </c>
      <c r="BO501" s="64">
        <f>IFERROR(1/J501*(X501/H501),"0")</f>
        <v>0.69444444444444442</v>
      </c>
      <c r="BP501" s="64">
        <f>IFERROR(1/J501*(Y501/H501),"0")</f>
        <v>0.703125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44.444444444444443</v>
      </c>
      <c r="Y504" s="585">
        <f>IFERROR(Y501/H501,"0")+IFERROR(Y502/H502,"0")+IFERROR(Y503/H503,"0")</f>
        <v>45</v>
      </c>
      <c r="Z504" s="585">
        <f>IFERROR(IF(Z501="",0,Z501),"0")+IFERROR(IF(Z502="",0,Z502),"0")+IFERROR(IF(Z503="",0,Z503),"0")</f>
        <v>0.85409999999999997</v>
      </c>
      <c r="AA504" s="586"/>
      <c r="AB504" s="586"/>
      <c r="AC504" s="586"/>
    </row>
    <row r="505" spans="1:68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400</v>
      </c>
      <c r="Y505" s="585">
        <f>IFERROR(SUM(Y501:Y503),"0")</f>
        <v>405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17245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17326.68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18088.089803159801</v>
      </c>
      <c r="Y519" s="585">
        <f>IFERROR(SUM(BN22:BN515),"0")</f>
        <v>18173.957999999999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28</v>
      </c>
      <c r="Y520" s="38">
        <f>ROUNDUP(SUM(BP22:BP515),0)</f>
        <v>28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18788.089803159801</v>
      </c>
      <c r="Y521" s="585">
        <f>GrossWeightTotalR+PalletQtyTotalR*25</f>
        <v>18873.957999999999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2175.6259172925838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2186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31.693289999999998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313.20000000000005</v>
      </c>
      <c r="E528" s="46">
        <f>IFERROR(Y89*1,"0")+IFERROR(Y90*1,"0")+IFERROR(Y91*1,"0")+IFERROR(Y95*1,"0")+IFERROR(Y96*1,"0")+IFERROR(Y97*1,"0")+IFERROR(Y98*1,"0")+IFERROR(Y99*1,"0")+IFERROR(Y100*1,"0")</f>
        <v>1190.7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1120.5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81.599999999999994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257.39999999999998</v>
      </c>
      <c r="S528" s="46">
        <f>IFERROR(Y342*1,"0")+IFERROR(Y343*1,"0")+IFERROR(Y344*1,"0")</f>
        <v>420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9015</v>
      </c>
      <c r="U528" s="46">
        <f>IFERROR(Y375*1,"0")+IFERROR(Y376*1,"0")+IFERROR(Y377*1,"0")+IFERROR(Y378*1,"0")+IFERROR(Y382*1,"0")+IFERROR(Y386*1,"0")+IFERROR(Y387*1,"0")+IFERROR(Y391*1,"0")</f>
        <v>201.6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3912.48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609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500,00"/>
        <filter val="1 800,00"/>
        <filter val="100,00"/>
        <filter val="12,82"/>
        <filter val="126,00"/>
        <filter val="128,40"/>
        <filter val="133,33"/>
        <filter val="150,00"/>
        <filter val="16,67"/>
        <filter val="17 245,00"/>
        <filter val="178,40"/>
        <filter val="18 088,09"/>
        <filter val="18 788,09"/>
        <filter val="18,52"/>
        <filter val="180,00"/>
        <filter val="189,39"/>
        <filter val="19,23"/>
        <filter val="2 000,00"/>
        <filter val="2 175,63"/>
        <filter val="2 500,00"/>
        <filter val="200,00"/>
        <filter val="208,33"/>
        <filter val="27,78"/>
        <filter val="28"/>
        <filter val="294,00"/>
        <filter val="3 000,00"/>
        <filter val="300,00"/>
        <filter val="315,00"/>
        <filter val="33,33"/>
        <filter val="340,91"/>
        <filter val="400,00"/>
        <filter val="420,00"/>
        <filter val="44,44"/>
        <filter val="46,30"/>
        <filter val="466,67"/>
        <filter val="500,00"/>
        <filter val="680,00"/>
        <filter val="7 000,00"/>
        <filter val="80,00"/>
        <filter val="815,00"/>
        <filter val="83,33"/>
        <filter val="9,26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2025-06-24T10:03:58Z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