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F56BB9-D746-4639-A5A1-02A00696AB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X301" i="1"/>
  <c r="X300" i="1"/>
  <c r="BO299" i="1"/>
  <c r="BM299" i="1"/>
  <c r="Z299" i="1"/>
  <c r="Y299" i="1"/>
  <c r="P299" i="1"/>
  <c r="BO298" i="1"/>
  <c r="BM298" i="1"/>
  <c r="Z298" i="1"/>
  <c r="Y298" i="1"/>
  <c r="P298" i="1"/>
  <c r="BO297" i="1"/>
  <c r="BM297" i="1"/>
  <c r="Z297" i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Y295" i="1" s="1"/>
  <c r="P292" i="1"/>
  <c r="X290" i="1"/>
  <c r="X289" i="1"/>
  <c r="BO288" i="1"/>
  <c r="BM288" i="1"/>
  <c r="Z288" i="1"/>
  <c r="Z289" i="1" s="1"/>
  <c r="Y288" i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Y286" i="1" s="1"/>
  <c r="X278" i="1"/>
  <c r="X277" i="1"/>
  <c r="BO276" i="1"/>
  <c r="BM276" i="1"/>
  <c r="Z276" i="1"/>
  <c r="Z277" i="1" s="1"/>
  <c r="Y276" i="1"/>
  <c r="P276" i="1"/>
  <c r="X274" i="1"/>
  <c r="X273" i="1"/>
  <c r="BO272" i="1"/>
  <c r="BM272" i="1"/>
  <c r="Z272" i="1"/>
  <c r="Z273" i="1" s="1"/>
  <c r="Y272" i="1"/>
  <c r="P272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P259" i="1"/>
  <c r="X255" i="1"/>
  <c r="X254" i="1"/>
  <c r="BO253" i="1"/>
  <c r="BM253" i="1"/>
  <c r="Z253" i="1"/>
  <c r="Z254" i="1" s="1"/>
  <c r="Y253" i="1"/>
  <c r="P253" i="1"/>
  <c r="BO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X194" i="1"/>
  <c r="BO193" i="1"/>
  <c r="BM193" i="1"/>
  <c r="Z193" i="1"/>
  <c r="Z194" i="1" s="1"/>
  <c r="Y193" i="1"/>
  <c r="Y194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Z143" i="1" s="1"/>
  <c r="Y140" i="1"/>
  <c r="Y144" i="1" s="1"/>
  <c r="P140" i="1"/>
  <c r="X137" i="1"/>
  <c r="X136" i="1"/>
  <c r="BO135" i="1"/>
  <c r="BM135" i="1"/>
  <c r="Z135" i="1"/>
  <c r="Z136" i="1" s="1"/>
  <c r="Y135" i="1"/>
  <c r="P135" i="1"/>
  <c r="BO134" i="1"/>
  <c r="BM134" i="1"/>
  <c r="Z134" i="1"/>
  <c r="Y134" i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P78" i="1"/>
  <c r="BO77" i="1"/>
  <c r="BM77" i="1"/>
  <c r="Z77" i="1"/>
  <c r="Y77" i="1"/>
  <c r="BP77" i="1" s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330" i="1" s="1"/>
  <c r="BM22" i="1"/>
  <c r="Z22" i="1"/>
  <c r="Z23" i="1" s="1"/>
  <c r="Y22" i="1"/>
  <c r="Y24" i="1" s="1"/>
  <c r="P22" i="1"/>
  <c r="H10" i="1"/>
  <c r="A9" i="1"/>
  <c r="D7" i="1"/>
  <c r="Q6" i="1"/>
  <c r="P2" i="1"/>
  <c r="BN29" i="1" l="1"/>
  <c r="Z48" i="1"/>
  <c r="BN66" i="1"/>
  <c r="Z79" i="1"/>
  <c r="BN77" i="1"/>
  <c r="Y80" i="1"/>
  <c r="Z85" i="1"/>
  <c r="Z91" i="1"/>
  <c r="BN89" i="1"/>
  <c r="Z109" i="1"/>
  <c r="BN107" i="1"/>
  <c r="BN181" i="1"/>
  <c r="BN266" i="1"/>
  <c r="Z321" i="1"/>
  <c r="BN305" i="1"/>
  <c r="BN306" i="1"/>
  <c r="BN307" i="1"/>
  <c r="BN310" i="1"/>
  <c r="BN311" i="1"/>
  <c r="Y136" i="1"/>
  <c r="BP134" i="1"/>
  <c r="BN134" i="1"/>
  <c r="Y137" i="1"/>
  <c r="BP212" i="1"/>
  <c r="BN212" i="1"/>
  <c r="BP228" i="1"/>
  <c r="BN228" i="1"/>
  <c r="BP230" i="1"/>
  <c r="BN230" i="1"/>
  <c r="Y254" i="1"/>
  <c r="BP252" i="1"/>
  <c r="BN252" i="1"/>
  <c r="Y255" i="1"/>
  <c r="Y278" i="1"/>
  <c r="Y277" i="1"/>
  <c r="BP276" i="1"/>
  <c r="BN276" i="1"/>
  <c r="BP297" i="1"/>
  <c r="BN297" i="1"/>
  <c r="BP299" i="1"/>
  <c r="BN299" i="1"/>
  <c r="Y327" i="1"/>
  <c r="Y326" i="1"/>
  <c r="BP325" i="1"/>
  <c r="BN325" i="1"/>
  <c r="X332" i="1"/>
  <c r="X328" i="1"/>
  <c r="Z37" i="1"/>
  <c r="BN34" i="1"/>
  <c r="BN36" i="1"/>
  <c r="BP41" i="1"/>
  <c r="BN41" i="1"/>
  <c r="BP43" i="1"/>
  <c r="BN43" i="1"/>
  <c r="BP45" i="1"/>
  <c r="BN45" i="1"/>
  <c r="BP47" i="1"/>
  <c r="BN47" i="1"/>
  <c r="BP70" i="1"/>
  <c r="BN70" i="1"/>
  <c r="BP72" i="1"/>
  <c r="BN72" i="1"/>
  <c r="BP84" i="1"/>
  <c r="BN84" i="1"/>
  <c r="Y104" i="1"/>
  <c r="BP95" i="1"/>
  <c r="BN95" i="1"/>
  <c r="BP96" i="1"/>
  <c r="BN96" i="1"/>
  <c r="BP97" i="1"/>
  <c r="BN97" i="1"/>
  <c r="BP102" i="1"/>
  <c r="BN102" i="1"/>
  <c r="BP114" i="1"/>
  <c r="BN114" i="1"/>
  <c r="BP116" i="1"/>
  <c r="BN116" i="1"/>
  <c r="BP118" i="1"/>
  <c r="BN118" i="1"/>
  <c r="Z177" i="1"/>
  <c r="BP187" i="1"/>
  <c r="BN187" i="1"/>
  <c r="BP189" i="1"/>
  <c r="BN189" i="1"/>
  <c r="Y274" i="1"/>
  <c r="Y273" i="1"/>
  <c r="BP272" i="1"/>
  <c r="BN272" i="1"/>
  <c r="Z73" i="1"/>
  <c r="Y79" i="1"/>
  <c r="Y91" i="1"/>
  <c r="Y92" i="1"/>
  <c r="Z103" i="1"/>
  <c r="Y109" i="1"/>
  <c r="Y110" i="1"/>
  <c r="Z120" i="1"/>
  <c r="Z130" i="1"/>
  <c r="Z190" i="1"/>
  <c r="Y207" i="1"/>
  <c r="Y214" i="1"/>
  <c r="Z214" i="1"/>
  <c r="Z232" i="1"/>
  <c r="Y249" i="1"/>
  <c r="Z267" i="1"/>
  <c r="Z300" i="1"/>
  <c r="F10" i="1"/>
  <c r="J9" i="1"/>
  <c r="F9" i="1"/>
  <c r="A10" i="1"/>
  <c r="H9" i="1"/>
  <c r="Y23" i="1"/>
  <c r="BP22" i="1"/>
  <c r="BN22" i="1"/>
  <c r="X329" i="1"/>
  <c r="X331" i="1" s="1"/>
  <c r="Z30" i="1"/>
  <c r="Y38" i="1"/>
  <c r="Y49" i="1"/>
  <c r="Y58" i="1"/>
  <c r="Y62" i="1"/>
  <c r="BP61" i="1"/>
  <c r="BN61" i="1"/>
  <c r="Z67" i="1"/>
  <c r="Y74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Z182" i="1"/>
  <c r="Y191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Y143" i="1"/>
  <c r="BP140" i="1"/>
  <c r="BN140" i="1"/>
  <c r="BP141" i="1"/>
  <c r="BN141" i="1"/>
  <c r="BP142" i="1"/>
  <c r="BN142" i="1"/>
  <c r="Y153" i="1"/>
  <c r="BP152" i="1"/>
  <c r="BN152" i="1"/>
  <c r="Y163" i="1"/>
  <c r="BP162" i="1"/>
  <c r="BN162" i="1"/>
  <c r="Y178" i="1"/>
  <c r="Y183" i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Z333" i="1" s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28" i="1" l="1"/>
  <c r="Y329" i="1"/>
  <c r="Y332" i="1"/>
  <c r="Y330" i="1"/>
  <c r="C341" i="1" l="1"/>
  <c r="Y331" i="1"/>
  <c r="A341" i="1" s="1"/>
  <c r="B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<sst xmlns="http://schemas.openxmlformats.org/spreadsheetml/2006/main" count="1587" uniqueCount="512">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</sst>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58"/>
      <c r="F1" s="358"/>
      <c r="G1" s="12" t="s">
        <v>1</v>
      </c>
      <c r="H1" s="39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7" t="s">
        <v>8</v>
      </c>
      <c r="B5" s="372"/>
      <c r="C5" s="373"/>
      <c r="D5" s="397"/>
      <c r="E5" s="398"/>
      <c r="F5" s="517" t="s">
        <v>9</v>
      </c>
      <c r="G5" s="373"/>
      <c r="H5" s="397"/>
      <c r="I5" s="499"/>
      <c r="J5" s="499"/>
      <c r="K5" s="499"/>
      <c r="L5" s="499"/>
      <c r="M5" s="398"/>
      <c r="N5" s="61"/>
      <c r="P5" s="24" t="s">
        <v>10</v>
      </c>
      <c r="Q5" s="531">
        <v>45835</v>
      </c>
      <c r="R5" s="420"/>
      <c r="T5" s="450" t="s">
        <v>11</v>
      </c>
      <c r="U5" s="451"/>
      <c r="V5" s="452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7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20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Пятница</v>
      </c>
      <c r="R6" s="340"/>
      <c r="T6" s="455" t="s">
        <v>16</v>
      </c>
      <c r="U6" s="451"/>
      <c r="V6" s="483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84"/>
      <c r="N7" s="63"/>
      <c r="P7" s="24"/>
      <c r="Q7" s="42"/>
      <c r="R7" s="42"/>
      <c r="T7" s="342"/>
      <c r="U7" s="451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2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32">
        <v>0.375</v>
      </c>
      <c r="R8" s="384"/>
      <c r="T8" s="342"/>
      <c r="U8" s="451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9"/>
      <c r="E9" s="35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2"/>
      <c r="U9" s="451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9"/>
      <c r="E10" s="35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0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6"/>
      <c r="R10" s="457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6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6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32"/>
      <c r="R12" s="384"/>
      <c r="S12" s="23"/>
      <c r="U12" s="24"/>
      <c r="V12" s="358"/>
      <c r="W12" s="342"/>
      <c r="AB12" s="51"/>
      <c r="AC12" s="51"/>
      <c r="AD12" s="51"/>
      <c r="AE12" s="51"/>
    </row>
    <row r="13" spans="1:32" s="326" customFormat="1" ht="23.25" customHeight="1" x14ac:dyDescent="0.2">
      <c r="A13" s="436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6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2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4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2"/>
      <c r="Q16" s="442"/>
      <c r="R16" s="442"/>
      <c r="S16" s="442"/>
      <c r="T16" s="4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37" t="s">
        <v>38</v>
      </c>
      <c r="D17" s="363" t="s">
        <v>39</v>
      </c>
      <c r="E17" s="407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6"/>
      <c r="R17" s="406"/>
      <c r="S17" s="406"/>
      <c r="T17" s="407"/>
      <c r="U17" s="547" t="s">
        <v>51</v>
      </c>
      <c r="V17" s="373"/>
      <c r="W17" s="363" t="s">
        <v>52</v>
      </c>
      <c r="X17" s="363" t="s">
        <v>53</v>
      </c>
      <c r="Y17" s="545" t="s">
        <v>54</v>
      </c>
      <c r="Z17" s="494" t="s">
        <v>55</v>
      </c>
      <c r="AA17" s="474" t="s">
        <v>56</v>
      </c>
      <c r="AB17" s="474" t="s">
        <v>57</v>
      </c>
      <c r="AC17" s="474" t="s">
        <v>58</v>
      </c>
      <c r="AD17" s="474" t="s">
        <v>59</v>
      </c>
      <c r="AE17" s="524"/>
      <c r="AF17" s="525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8"/>
      <c r="E18" s="41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4"/>
      <c r="X18" s="364"/>
      <c r="Y18" s="546"/>
      <c r="Z18" s="495"/>
      <c r="AA18" s="475"/>
      <c r="AB18" s="475"/>
      <c r="AC18" s="475"/>
      <c r="AD18" s="526"/>
      <c r="AE18" s="527"/>
      <c r="AF18" s="528"/>
      <c r="AG18" s="69"/>
      <c r="BD18" s="68"/>
    </row>
    <row r="19" spans="1:68" ht="27.75" hidden="1" customHeight="1" x14ac:dyDescent="0.2">
      <c r="A19" s="401" t="s">
        <v>63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hidden="1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hidden="1" customHeight="1" x14ac:dyDescent="0.25">
      <c r="A21" s="36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401" t="s">
        <v>75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8"/>
      <c r="AB25" s="48"/>
      <c r="AC25" s="48"/>
    </row>
    <row r="26" spans="1:68" ht="16.5" hidden="1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hidden="1" customHeight="1" x14ac:dyDescent="0.25">
      <c r="A27" s="36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280</v>
      </c>
      <c r="Y28" s="333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280</v>
      </c>
      <c r="Y30" s="334">
        <f>IFERROR(SUM(Y28:Y29),"0")</f>
        <v>280</v>
      </c>
      <c r="Z30" s="334">
        <f>IFERROR(IF(Z28="",0,Z28),"0")+IFERROR(IF(Z29="",0,Z29),"0")</f>
        <v>2.6347999999999998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420</v>
      </c>
      <c r="Y31" s="334">
        <f>IFERROR(SUMPRODUCT(Y28:Y29*H28:H29),"0")</f>
        <v>420</v>
      </c>
      <c r="Z31" s="37"/>
      <c r="AA31" s="335"/>
      <c r="AB31" s="335"/>
      <c r="AC31" s="335"/>
    </row>
    <row r="32" spans="1:68" ht="16.5" hidden="1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hidden="1" customHeight="1" x14ac:dyDescent="0.25">
      <c r="A33" s="362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hidden="1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hidden="1" customHeight="1" x14ac:dyDescent="0.25">
      <c r="A40" s="362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12</v>
      </c>
      <c r="Y44" s="333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84</v>
      </c>
      <c r="Y47" s="333">
        <f t="shared" si="0"/>
        <v>84</v>
      </c>
      <c r="Z47" s="36">
        <f t="shared" si="1"/>
        <v>1.302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132</v>
      </c>
      <c r="Y48" s="334">
        <f>IFERROR(SUM(Y41:Y47),"0")</f>
        <v>132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2.0460000000000003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916.8</v>
      </c>
      <c r="Y49" s="334">
        <f>IFERROR(SUMPRODUCT(Y41:Y47*H41:H47),"0")</f>
        <v>916.8</v>
      </c>
      <c r="Z49" s="37"/>
      <c r="AA49" s="335"/>
      <c r="AB49" s="335"/>
      <c r="AC49" s="335"/>
    </row>
    <row r="50" spans="1:68" ht="16.5" hidden="1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hidden="1" customHeight="1" x14ac:dyDescent="0.25">
      <c r="A51" s="362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hidden="1" customHeight="1" x14ac:dyDescent="0.25">
      <c r="A55" s="362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hidden="1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hidden="1" customHeight="1" x14ac:dyDescent="0.25">
      <c r="A60" s="362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hidden="1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hidden="1" customHeight="1" x14ac:dyDescent="0.25">
      <c r="A64" s="362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hidden="1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hidden="1" customHeight="1" x14ac:dyDescent="0.25">
      <c r="A69" s="362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28</v>
      </c>
      <c r="Y71" s="333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28</v>
      </c>
      <c r="Y72" s="333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56</v>
      </c>
      <c r="Y73" s="334">
        <f>IFERROR(SUM(Y70:Y72),"0")</f>
        <v>56</v>
      </c>
      <c r="Z73" s="334">
        <f>IFERROR(IF(Z70="",0,Z70),"0")+IFERROR(IF(Z71="",0,Z71),"0")+IFERROR(IF(Z72="",0,Z72),"0")</f>
        <v>0.52695999999999998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67.2</v>
      </c>
      <c r="Y74" s="334">
        <f>IFERROR(SUMPRODUCT(Y70:Y72*H70:H72),"0")</f>
        <v>67.2</v>
      </c>
      <c r="Z74" s="37"/>
      <c r="AA74" s="335"/>
      <c r="AB74" s="335"/>
      <c r="AC74" s="335"/>
    </row>
    <row r="75" spans="1:68" ht="16.5" hidden="1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hidden="1" customHeight="1" x14ac:dyDescent="0.25">
      <c r="A76" s="362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300</v>
      </c>
      <c r="Y78" s="333">
        <f>IFERROR(IF(X78="","",X78),"")</f>
        <v>300</v>
      </c>
      <c r="Z78" s="36">
        <f>IFERROR(IF(X78="","",X78*0.00866),"")</f>
        <v>2.5979999999999999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1563.9599999999998</v>
      </c>
      <c r="BN78" s="67">
        <f>IFERROR(Y78*I78,"0")</f>
        <v>1563.9599999999998</v>
      </c>
      <c r="BO78" s="67">
        <f>IFERROR(X78/J78,"0")</f>
        <v>2.0833333333333335</v>
      </c>
      <c r="BP78" s="67">
        <f>IFERROR(Y78/J78,"0")</f>
        <v>2.0833333333333335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300</v>
      </c>
      <c r="Y79" s="334">
        <f>IFERROR(SUM(Y77:Y78),"0")</f>
        <v>300</v>
      </c>
      <c r="Z79" s="334">
        <f>IFERROR(IF(Z77="",0,Z77),"0")+IFERROR(IF(Z78="",0,Z78),"0")</f>
        <v>2.5979999999999999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1500</v>
      </c>
      <c r="Y80" s="334">
        <f>IFERROR(SUMPRODUCT(Y77:Y78*H77:H78),"0")</f>
        <v>1500</v>
      </c>
      <c r="Z80" s="37"/>
      <c r="AA80" s="335"/>
      <c r="AB80" s="335"/>
      <c r="AC80" s="335"/>
    </row>
    <row r="81" spans="1:68" ht="16.5" hidden="1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hidden="1" customHeight="1" x14ac:dyDescent="0.25">
      <c r="A82" s="362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hidden="1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hidden="1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hidden="1" customHeight="1" x14ac:dyDescent="0.25">
      <c r="A88" s="362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14</v>
      </c>
      <c r="Y90" s="33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7"/>
      <c r="AA92" s="335"/>
      <c r="AB92" s="335"/>
      <c r="AC92" s="335"/>
    </row>
    <row r="93" spans="1:68" ht="16.5" hidden="1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hidden="1" customHeight="1" x14ac:dyDescent="0.25">
      <c r="A94" s="36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hidden="1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0</v>
      </c>
      <c r="Y95" s="333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2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0</v>
      </c>
      <c r="Y96" s="333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0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8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0</v>
      </c>
      <c r="Y102" s="333">
        <f t="shared" si="6"/>
        <v>0</v>
      </c>
      <c r="Z102" s="36">
        <f t="shared" si="7"/>
        <v>0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hidden="1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0</v>
      </c>
      <c r="Y103" s="334">
        <f>IFERROR(SUM(Y95:Y102),"0")</f>
        <v>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5"/>
      <c r="AB103" s="335"/>
      <c r="AC103" s="335"/>
    </row>
    <row r="104" spans="1:68" hidden="1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0</v>
      </c>
      <c r="Y104" s="334">
        <f>IFERROR(SUMPRODUCT(Y95:Y102*H95:H102),"0")</f>
        <v>0</v>
      </c>
      <c r="Z104" s="37"/>
      <c r="AA104" s="335"/>
      <c r="AB104" s="335"/>
      <c r="AC104" s="335"/>
    </row>
    <row r="105" spans="1:68" ht="16.5" hidden="1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hidden="1" customHeight="1" x14ac:dyDescent="0.25">
      <c r="A106" s="362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14</v>
      </c>
      <c r="Y107" s="333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hidden="1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14</v>
      </c>
      <c r="Y109" s="334">
        <f>IFERROR(SUM(Y107:Y108),"0")</f>
        <v>14</v>
      </c>
      <c r="Z109" s="334">
        <f>IFERROR(IF(Z107="",0,Z107),"0")+IFERROR(IF(Z108="",0,Z108),"0")</f>
        <v>0.13103999999999999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30.240000000000002</v>
      </c>
      <c r="Y110" s="334">
        <f>IFERROR(SUMPRODUCT(Y107:Y108*H107:H108),"0")</f>
        <v>30.240000000000002</v>
      </c>
      <c r="Z110" s="37"/>
      <c r="AA110" s="335"/>
      <c r="AB110" s="335"/>
      <c r="AC110" s="335"/>
    </row>
    <row r="111" spans="1:68" ht="16.5" hidden="1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hidden="1" customHeight="1" x14ac:dyDescent="0.25">
      <c r="A112" s="362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hidden="1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0</v>
      </c>
      <c r="Y113" s="333">
        <f t="shared" ref="Y113:Y119" si="12">IFERROR(IF(X113="","",X113),"")</f>
        <v>0</v>
      </c>
      <c r="Z113" s="36">
        <f t="shared" ref="Z113:Z119" si="13">IFERROR(IF(X113="","",X113*0.0155),"")</f>
        <v>0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0</v>
      </c>
      <c r="BN113" s="67">
        <f t="shared" ref="BN113:BN119" si="15">IFERROR(Y113*I113,"0")</f>
        <v>0</v>
      </c>
      <c r="BO113" s="67">
        <f t="shared" ref="BO113:BO119" si="16">IFERROR(X113/J113,"0")</f>
        <v>0</v>
      </c>
      <c r="BP113" s="67">
        <f t="shared" ref="BP113:BP119" si="17">IFERROR(Y113/J113,"0")</f>
        <v>0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24</v>
      </c>
      <c r="Y114" s="333">
        <f t="shared" si="12"/>
        <v>24</v>
      </c>
      <c r="Z114" s="36">
        <f t="shared" si="13"/>
        <v>0.372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240</v>
      </c>
      <c r="Y115" s="333">
        <f t="shared" si="12"/>
        <v>240</v>
      </c>
      <c r="Z115" s="36">
        <f t="shared" si="13"/>
        <v>3.7199999999999998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1752</v>
      </c>
      <c r="BN115" s="67">
        <f t="shared" si="15"/>
        <v>1752</v>
      </c>
      <c r="BO115" s="67">
        <f t="shared" si="16"/>
        <v>2.8571428571428572</v>
      </c>
      <c r="BP115" s="67">
        <f t="shared" si="17"/>
        <v>2.8571428571428572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36</v>
      </c>
      <c r="Y117" s="333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384</v>
      </c>
      <c r="Y118" s="333">
        <f t="shared" si="12"/>
        <v>384</v>
      </c>
      <c r="Z118" s="36">
        <f t="shared" si="13"/>
        <v>5.952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2803.2</v>
      </c>
      <c r="BN118" s="67">
        <f t="shared" si="15"/>
        <v>2803.2</v>
      </c>
      <c r="BO118" s="67">
        <f t="shared" si="16"/>
        <v>4.5714285714285712</v>
      </c>
      <c r="BP118" s="67">
        <f t="shared" si="17"/>
        <v>4.5714285714285712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24</v>
      </c>
      <c r="Y119" s="333">
        <f t="shared" si="12"/>
        <v>24</v>
      </c>
      <c r="Z119" s="36">
        <f t="shared" si="13"/>
        <v>0.372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708</v>
      </c>
      <c r="Y120" s="334">
        <f>IFERROR(SUM(Y113:Y119),"0")</f>
        <v>708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10.974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4905.6000000000004</v>
      </c>
      <c r="Y121" s="334">
        <f>IFERROR(SUMPRODUCT(Y113:Y119*H113:H119),"0")</f>
        <v>4905.6000000000004</v>
      </c>
      <c r="Z121" s="37"/>
      <c r="AA121" s="335"/>
      <c r="AB121" s="335"/>
      <c r="AC121" s="335"/>
    </row>
    <row r="122" spans="1:68" ht="14.25" hidden="1" customHeight="1" x14ac:dyDescent="0.25">
      <c r="A122" s="362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hidden="1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0</v>
      </c>
      <c r="Y123" s="333">
        <f>IFERROR(IF(X123="","",X123),"")</f>
        <v>0</v>
      </c>
      <c r="Z123" s="36">
        <f>IFERROR(IF(X123="","",X123*0.01788),"")</f>
        <v>0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0</v>
      </c>
      <c r="Y124" s="334">
        <f>IFERROR(SUM(Y123:Y123),"0")</f>
        <v>0</v>
      </c>
      <c r="Z124" s="334">
        <f>IFERROR(IF(Z123="",0,Z123),"0")</f>
        <v>0</v>
      </c>
      <c r="AA124" s="335"/>
      <c r="AB124" s="335"/>
      <c r="AC124" s="335"/>
    </row>
    <row r="125" spans="1:68" hidden="1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0</v>
      </c>
      <c r="Y125" s="334">
        <f>IFERROR(SUMPRODUCT(Y123:Y123*H123:H123),"0")</f>
        <v>0</v>
      </c>
      <c r="Z125" s="37"/>
      <c r="AA125" s="335"/>
      <c r="AB125" s="335"/>
      <c r="AC125" s="335"/>
    </row>
    <row r="126" spans="1:68" ht="16.5" hidden="1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hidden="1" customHeight="1" x14ac:dyDescent="0.25">
      <c r="A127" s="362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168</v>
      </c>
      <c r="Y128" s="333">
        <f>IFERROR(IF(X128="","",X128),"")</f>
        <v>168</v>
      </c>
      <c r="Z128" s="36">
        <f>IFERROR(IF(X128="","",X128*0.01788),"")</f>
        <v>3.0038399999999998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622.20479999999998</v>
      </c>
      <c r="BN128" s="67">
        <f>IFERROR(Y128*I128,"0")</f>
        <v>622.20479999999998</v>
      </c>
      <c r="BO128" s="67">
        <f>IFERROR(X128/J128,"0")</f>
        <v>2.4</v>
      </c>
      <c r="BP128" s="67">
        <f>IFERROR(Y128/J128,"0")</f>
        <v>2.4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210</v>
      </c>
      <c r="Y129" s="333">
        <f>IFERROR(IF(X129="","",X129),"")</f>
        <v>210</v>
      </c>
      <c r="Z129" s="36">
        <f>IFERROR(IF(X129="","",X129*0.01788),"")</f>
        <v>3.7547999999999999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777.75599999999997</v>
      </c>
      <c r="BN129" s="67">
        <f>IFERROR(Y129*I129,"0")</f>
        <v>777.75599999999997</v>
      </c>
      <c r="BO129" s="67">
        <f>IFERROR(X129/J129,"0")</f>
        <v>3</v>
      </c>
      <c r="BP129" s="67">
        <f>IFERROR(Y129/J129,"0")</f>
        <v>3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378</v>
      </c>
      <c r="Y130" s="334">
        <f>IFERROR(SUM(Y128:Y129),"0")</f>
        <v>378</v>
      </c>
      <c r="Z130" s="334">
        <f>IFERROR(IF(Z128="",0,Z128),"0")+IFERROR(IF(Z129="",0,Z129),"0")</f>
        <v>6.7586399999999998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1134</v>
      </c>
      <c r="Y131" s="334">
        <f>IFERROR(SUMPRODUCT(Y128:Y129*H128:H129),"0")</f>
        <v>1134</v>
      </c>
      <c r="Z131" s="37"/>
      <c r="AA131" s="335"/>
      <c r="AB131" s="335"/>
      <c r="AC131" s="335"/>
    </row>
    <row r="132" spans="1:68" ht="16.5" hidden="1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hidden="1" customHeight="1" x14ac:dyDescent="0.25">
      <c r="A133" s="362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14</v>
      </c>
      <c r="Y134" s="33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126</v>
      </c>
      <c r="Y135" s="333">
        <f>IFERROR(IF(X135="","",X135),"")</f>
        <v>126</v>
      </c>
      <c r="Z135" s="36">
        <f>IFERROR(IF(X135="","",X135*0.01788),"")</f>
        <v>2.2528800000000002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466.65359999999998</v>
      </c>
      <c r="BN135" s="67">
        <f>IFERROR(Y135*I135,"0")</f>
        <v>466.65359999999998</v>
      </c>
      <c r="BO135" s="67">
        <f>IFERROR(X135/J135,"0")</f>
        <v>1.8</v>
      </c>
      <c r="BP135" s="67">
        <f>IFERROR(Y135/J135,"0")</f>
        <v>1.8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140</v>
      </c>
      <c r="Y136" s="334">
        <f>IFERROR(SUM(Y134:Y135),"0")</f>
        <v>140</v>
      </c>
      <c r="Z136" s="334">
        <f>IFERROR(IF(Z134="",0,Z134),"0")+IFERROR(IF(Z135="",0,Z135),"0")</f>
        <v>2.5032000000000001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420</v>
      </c>
      <c r="Y137" s="334">
        <f>IFERROR(SUMPRODUCT(Y134:Y135*H134:H135),"0")</f>
        <v>420</v>
      </c>
      <c r="Z137" s="37"/>
      <c r="AA137" s="335"/>
      <c r="AB137" s="335"/>
      <c r="AC137" s="335"/>
    </row>
    <row r="138" spans="1:68" ht="16.5" hidden="1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hidden="1" customHeight="1" x14ac:dyDescent="0.25">
      <c r="A139" s="362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14</v>
      </c>
      <c r="Y140" s="33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hidden="1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26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hidden="1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0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14</v>
      </c>
      <c r="Y143" s="334">
        <f>IFERROR(SUM(Y140:Y142),"0")</f>
        <v>14</v>
      </c>
      <c r="Z143" s="334">
        <f>IFERROR(IF(Z140="",0,Z140),"0")+IFERROR(IF(Z141="",0,Z141),"0")+IFERROR(IF(Z142="",0,Z142),"0")</f>
        <v>0.25031999999999999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42</v>
      </c>
      <c r="Y144" s="334">
        <f>IFERROR(SUMPRODUCT(Y140:Y142*H140:H142),"0")</f>
        <v>42</v>
      </c>
      <c r="Z144" s="37"/>
      <c r="AA144" s="335"/>
      <c r="AB144" s="335"/>
      <c r="AC144" s="335"/>
    </row>
    <row r="145" spans="1:68" ht="16.5" hidden="1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hidden="1" customHeight="1" x14ac:dyDescent="0.25">
      <c r="A146" s="362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hidden="1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hidden="1" customHeight="1" x14ac:dyDescent="0.25">
      <c r="A151" s="362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hidden="1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hidden="1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hidden="1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hidden="1" customHeight="1" x14ac:dyDescent="0.25">
      <c r="A156" s="362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hidden="1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hidden="1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hidden="1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hidden="1" customHeight="1" x14ac:dyDescent="0.25">
      <c r="A161" s="362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hidden="1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hidden="1" customHeight="1" x14ac:dyDescent="0.2">
      <c r="A165" s="401" t="s">
        <v>254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402"/>
      <c r="Z165" s="402"/>
      <c r="AA165" s="48"/>
      <c r="AB165" s="48"/>
      <c r="AC165" s="48"/>
    </row>
    <row r="166" spans="1:68" ht="16.5" hidden="1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hidden="1" customHeight="1" x14ac:dyDescent="0.25">
      <c r="A167" s="362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hidden="1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381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hidden="1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hidden="1" customHeight="1" x14ac:dyDescent="0.25">
      <c r="A172" s="362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hidden="1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6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4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84</v>
      </c>
      <c r="Y175" s="333">
        <f>IFERROR(IF(X175="","",X175),"")</f>
        <v>84</v>
      </c>
      <c r="Z175" s="36">
        <f>IFERROR(IF(X175="","",X175*0.00866),"")</f>
        <v>0.72743999999999998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437.90879999999999</v>
      </c>
      <c r="BN175" s="67">
        <f>IFERROR(Y175*I175,"0")</f>
        <v>437.90879999999999</v>
      </c>
      <c r="BO175" s="67">
        <f>IFERROR(X175/J175,"0")</f>
        <v>0.58333333333333337</v>
      </c>
      <c r="BP175" s="67">
        <f>IFERROR(Y175/J175,"0")</f>
        <v>0.58333333333333337</v>
      </c>
    </row>
    <row r="176" spans="1:68" ht="27" hidden="1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96</v>
      </c>
      <c r="Y177" s="334">
        <f>IFERROR(SUM(Y173:Y176),"0")</f>
        <v>96</v>
      </c>
      <c r="Z177" s="334">
        <f>IFERROR(IF(Z173="",0,Z173),"0")+IFERROR(IF(Z174="",0,Z174),"0")+IFERROR(IF(Z175="",0,Z175),"0")+IFERROR(IF(Z176="",0,Z176),"0")</f>
        <v>0.83135999999999999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480</v>
      </c>
      <c r="Y178" s="334">
        <f>IFERROR(SUMPRODUCT(Y173:Y176*H173:H176),"0")</f>
        <v>480</v>
      </c>
      <c r="Z178" s="37"/>
      <c r="AA178" s="335"/>
      <c r="AB178" s="335"/>
      <c r="AC178" s="335"/>
    </row>
    <row r="179" spans="1:68" ht="14.25" hidden="1" customHeight="1" x14ac:dyDescent="0.25">
      <c r="A179" s="362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hidden="1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hidden="1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hidden="1" customHeight="1" x14ac:dyDescent="0.2">
      <c r="A184" s="401" t="s">
        <v>280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48"/>
      <c r="AB184" s="48"/>
      <c r="AC184" s="48"/>
    </row>
    <row r="185" spans="1:68" ht="16.5" hidden="1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hidden="1" customHeight="1" x14ac:dyDescent="0.25">
      <c r="A186" s="362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3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168</v>
      </c>
      <c r="Y187" s="333">
        <f>IFERROR(IF(X187="","",X187),"")</f>
        <v>168</v>
      </c>
      <c r="Z187" s="36">
        <f>IFERROR(IF(X187="","",X187*0.01788),"")</f>
        <v>3.0038399999999998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569.18399999999997</v>
      </c>
      <c r="BN187" s="67">
        <f>IFERROR(Y187*I187,"0")</f>
        <v>569.18399999999997</v>
      </c>
      <c r="BO187" s="67">
        <f>IFERROR(X187/J187,"0")</f>
        <v>2.4</v>
      </c>
      <c r="BP187" s="67">
        <f>IFERROR(Y187/J187,"0")</f>
        <v>2.4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140</v>
      </c>
      <c r="Y188" s="333">
        <f>IFERROR(IF(X188="","",X188),"")</f>
        <v>140</v>
      </c>
      <c r="Z188" s="36">
        <f>IFERROR(IF(X188="","",X188*0.01788),"")</f>
        <v>2.5032000000000001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474.32</v>
      </c>
      <c r="BN188" s="67">
        <f>IFERROR(Y188*I188,"0")</f>
        <v>474.32</v>
      </c>
      <c r="BO188" s="67">
        <f>IFERROR(X188/J188,"0")</f>
        <v>2</v>
      </c>
      <c r="BP188" s="67">
        <f>IFERROR(Y188/J188,"0")</f>
        <v>2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126</v>
      </c>
      <c r="Y189" s="333">
        <f>IFERROR(IF(X189="","",X189),"")</f>
        <v>126</v>
      </c>
      <c r="Z189" s="36">
        <f>IFERROR(IF(X189="","",X189*0.01788),"")</f>
        <v>2.2528800000000002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470.73600000000005</v>
      </c>
      <c r="BN189" s="67">
        <f>IFERROR(Y189*I189,"0")</f>
        <v>470.73600000000005</v>
      </c>
      <c r="BO189" s="67">
        <f>IFERROR(X189/J189,"0")</f>
        <v>1.8</v>
      </c>
      <c r="BP189" s="67">
        <f>IFERROR(Y189/J189,"0")</f>
        <v>1.8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434</v>
      </c>
      <c r="Y190" s="334">
        <f>IFERROR(SUM(Y187:Y189),"0")</f>
        <v>434</v>
      </c>
      <c r="Z190" s="334">
        <f>IFERROR(IF(Z187="",0,Z187),"0")+IFERROR(IF(Z188="",0,Z188),"0")+IFERROR(IF(Z189="",0,Z189),"0")</f>
        <v>7.7599200000000002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1302</v>
      </c>
      <c r="Y191" s="334">
        <f>IFERROR(SUMPRODUCT(Y187:Y189*H187:H189),"0")</f>
        <v>1302</v>
      </c>
      <c r="Z191" s="37"/>
      <c r="AA191" s="335"/>
      <c r="AB191" s="335"/>
      <c r="AC191" s="335"/>
    </row>
    <row r="192" spans="1:68" ht="14.25" hidden="1" customHeight="1" x14ac:dyDescent="0.25">
      <c r="A192" s="362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hidden="1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90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hidden="1" customHeight="1" x14ac:dyDescent="0.2">
      <c r="A196" s="401" t="s">
        <v>299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48"/>
      <c r="AB196" s="48"/>
      <c r="AC196" s="48"/>
    </row>
    <row r="197" spans="1:68" ht="16.5" hidden="1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hidden="1" customHeight="1" x14ac:dyDescent="0.25">
      <c r="A198" s="362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hidden="1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3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0</v>
      </c>
      <c r="Y200" s="334">
        <f>IFERROR(SUM(Y199:Y199),"0")</f>
        <v>0</v>
      </c>
      <c r="Z200" s="334">
        <f>IFERROR(IF(Z199="",0,Z199),"0")</f>
        <v>0</v>
      </c>
      <c r="AA200" s="335"/>
      <c r="AB200" s="335"/>
      <c r="AC200" s="335"/>
    </row>
    <row r="201" spans="1:68" hidden="1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0</v>
      </c>
      <c r="Y201" s="334">
        <f>IFERROR(SUMPRODUCT(Y199:Y199*H199:H199),"0")</f>
        <v>0</v>
      </c>
      <c r="Z201" s="37"/>
      <c r="AA201" s="335"/>
      <c r="AB201" s="335"/>
      <c r="AC201" s="335"/>
    </row>
    <row r="202" spans="1:68" ht="14.25" hidden="1" customHeight="1" x14ac:dyDescent="0.25">
      <c r="A202" s="362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hidden="1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0</v>
      </c>
      <c r="Y204" s="333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0</v>
      </c>
      <c r="Y207" s="334">
        <f>IFERROR(SUM(Y203:Y206),"0")</f>
        <v>0</v>
      </c>
      <c r="Z207" s="334">
        <f>IFERROR(IF(Z203="",0,Z203),"0")+IFERROR(IF(Z204="",0,Z204),"0")+IFERROR(IF(Z205="",0,Z205),"0")+IFERROR(IF(Z206="",0,Z206),"0")</f>
        <v>0</v>
      </c>
      <c r="AA207" s="335"/>
      <c r="AB207" s="335"/>
      <c r="AC207" s="335"/>
    </row>
    <row r="208" spans="1:68" hidden="1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0</v>
      </c>
      <c r="Y208" s="334">
        <f>IFERROR(SUMPRODUCT(Y203:Y206*H203:H206),"0")</f>
        <v>0</v>
      </c>
      <c r="Z208" s="37"/>
      <c r="AA208" s="335"/>
      <c r="AB208" s="335"/>
      <c r="AC208" s="335"/>
    </row>
    <row r="209" spans="1:68" ht="16.5" hidden="1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hidden="1" customHeight="1" x14ac:dyDescent="0.25">
      <c r="A210" s="362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96</v>
      </c>
      <c r="Y211" s="333">
        <f>IFERROR(IF(X211="","",X211),"")</f>
        <v>96</v>
      </c>
      <c r="Z211" s="36">
        <f>IFERROR(IF(X211="","",X211*0.0155),"")</f>
        <v>1.488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563.52</v>
      </c>
      <c r="BN211" s="67">
        <f>IFERROR(Y211*I211,"0")</f>
        <v>563.52</v>
      </c>
      <c r="BO211" s="67">
        <f>IFERROR(X211/J211,"0")</f>
        <v>1.1428571428571428</v>
      </c>
      <c r="BP211" s="67">
        <f>IFERROR(Y211/J211,"0")</f>
        <v>1.1428571428571428</v>
      </c>
    </row>
    <row r="212" spans="1:68" ht="27" hidden="1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1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96</v>
      </c>
      <c r="Y214" s="334">
        <f>IFERROR(SUM(Y211:Y213),"0")</f>
        <v>96</v>
      </c>
      <c r="Z214" s="334">
        <f>IFERROR(IF(Z211="",0,Z211),"0")+IFERROR(IF(Z212="",0,Z212),"0")+IFERROR(IF(Z213="",0,Z213),"0")</f>
        <v>1.488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537.59999999999991</v>
      </c>
      <c r="Y215" s="334">
        <f>IFERROR(SUMPRODUCT(Y211:Y213*H211:H213),"0")</f>
        <v>537.59999999999991</v>
      </c>
      <c r="Z215" s="37"/>
      <c r="AA215" s="335"/>
      <c r="AB215" s="335"/>
      <c r="AC215" s="335"/>
    </row>
    <row r="216" spans="1:68" ht="16.5" hidden="1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hidden="1" customHeight="1" x14ac:dyDescent="0.25">
      <c r="A217" s="362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hidden="1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hidden="1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hidden="1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0</v>
      </c>
      <c r="Y223" s="333">
        <f t="shared" si="18"/>
        <v>0</v>
      </c>
      <c r="Z223" s="36">
        <f t="shared" si="19"/>
        <v>0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idden="1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0</v>
      </c>
      <c r="Y224" s="334">
        <f>IFERROR(SUM(Y218:Y223),"0")</f>
        <v>0</v>
      </c>
      <c r="Z224" s="334">
        <f>IFERROR(IF(Z218="",0,Z218),"0")+IFERROR(IF(Z219="",0,Z219),"0")+IFERROR(IF(Z220="",0,Z220),"0")+IFERROR(IF(Z221="",0,Z221),"0")+IFERROR(IF(Z222="",0,Z222),"0")+IFERROR(IF(Z223="",0,Z223),"0")</f>
        <v>0</v>
      </c>
      <c r="AA224" s="335"/>
      <c r="AB224" s="335"/>
      <c r="AC224" s="335"/>
    </row>
    <row r="225" spans="1:68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0</v>
      </c>
      <c r="Y225" s="334">
        <f>IFERROR(SUMPRODUCT(Y218:Y223*H218:H223),"0")</f>
        <v>0</v>
      </c>
      <c r="Z225" s="37"/>
      <c r="AA225" s="335"/>
      <c r="AB225" s="335"/>
      <c r="AC225" s="335"/>
    </row>
    <row r="226" spans="1:68" ht="16.5" hidden="1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hidden="1" customHeight="1" x14ac:dyDescent="0.25">
      <c r="A227" s="362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hidden="1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0</v>
      </c>
      <c r="Y232" s="334">
        <f>IFERROR(SUM(Y228:Y231),"0")</f>
        <v>0</v>
      </c>
      <c r="Z232" s="334">
        <f>IFERROR(IF(Z228="",0,Z228),"0")+IFERROR(IF(Z229="",0,Z229),"0")+IFERROR(IF(Z230="",0,Z230),"0")+IFERROR(IF(Z231="",0,Z231),"0")</f>
        <v>0</v>
      </c>
      <c r="AA232" s="335"/>
      <c r="AB232" s="335"/>
      <c r="AC232" s="335"/>
    </row>
    <row r="233" spans="1:68" hidden="1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0</v>
      </c>
      <c r="Y233" s="334">
        <f>IFERROR(SUMPRODUCT(Y228:Y231*H228:H231),"0")</f>
        <v>0</v>
      </c>
      <c r="Z233" s="37"/>
      <c r="AA233" s="335"/>
      <c r="AB233" s="335"/>
      <c r="AC233" s="335"/>
    </row>
    <row r="234" spans="1:68" ht="16.5" hidden="1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hidden="1" customHeight="1" x14ac:dyDescent="0.25">
      <c r="A235" s="362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5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</v>
      </c>
      <c r="Y236" s="333">
        <f>IFERROR(IF(X236="","",X236),"")</f>
        <v>12</v>
      </c>
      <c r="Z236" s="36">
        <f>IFERROR(IF(X236="","",X236*0.0155),"")</f>
        <v>0.186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62.760000000000005</v>
      </c>
      <c r="BN236" s="67">
        <f>IFERROR(Y236*I236,"0")</f>
        <v>62.760000000000005</v>
      </c>
      <c r="BO236" s="67">
        <f>IFERROR(X236/J236,"0")</f>
        <v>0.14285714285714285</v>
      </c>
      <c r="BP236" s="67">
        <f>IFERROR(Y236/J236,"0")</f>
        <v>0.14285714285714285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</v>
      </c>
      <c r="Y237" s="334">
        <f>IFERROR(SUM(Y236:Y236),"0")</f>
        <v>12</v>
      </c>
      <c r="Z237" s="334">
        <f>IFERROR(IF(Z236="",0,Z236),"0")</f>
        <v>0.186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</v>
      </c>
      <c r="Y238" s="334">
        <f>IFERROR(SUMPRODUCT(Y236:Y236*H236:H236),"0")</f>
        <v>60</v>
      </c>
      <c r="Z238" s="37"/>
      <c r="AA238" s="335"/>
      <c r="AB238" s="335"/>
      <c r="AC238" s="335"/>
    </row>
    <row r="239" spans="1:68" ht="16.5" hidden="1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hidden="1" customHeight="1" x14ac:dyDescent="0.25">
      <c r="A240" s="362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hidden="1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hidden="1" customHeight="1" x14ac:dyDescent="0.25">
      <c r="A244" s="362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hidden="1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hidden="1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hidden="1" customHeight="1" x14ac:dyDescent="0.25">
      <c r="A251" s="362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hidden="1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0</v>
      </c>
      <c r="Y254" s="334">
        <f>IFERROR(SUM(Y252:Y253),"0")</f>
        <v>0</v>
      </c>
      <c r="Z254" s="334">
        <f>IFERROR(IF(Z252="",0,Z252),"0")+IFERROR(IF(Z253="",0,Z253),"0")</f>
        <v>0</v>
      </c>
      <c r="AA254" s="335"/>
      <c r="AB254" s="335"/>
      <c r="AC254" s="335"/>
    </row>
    <row r="255" spans="1:68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0</v>
      </c>
      <c r="Y255" s="334">
        <f>IFERROR(SUMPRODUCT(Y252:Y253*H252:H253),"0")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401" t="s">
        <v>374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48"/>
      <c r="AB256" s="48"/>
      <c r="AC256" s="48"/>
    </row>
    <row r="257" spans="1:68" ht="16.5" hidden="1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hidden="1" customHeight="1" x14ac:dyDescent="0.25">
      <c r="A258" s="36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hidden="1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hidden="1" customHeight="1" x14ac:dyDescent="0.2">
      <c r="A262" s="401" t="s">
        <v>379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48"/>
      <c r="AB262" s="48"/>
      <c r="AC262" s="48"/>
    </row>
    <row r="263" spans="1:68" ht="16.5" hidden="1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hidden="1" customHeight="1" x14ac:dyDescent="0.25">
      <c r="A264" s="362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12</v>
      </c>
      <c r="Y265" s="333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63.143999999999991</v>
      </c>
      <c r="BN265" s="67">
        <f>IFERROR(Y265*I265,"0")</f>
        <v>63.143999999999991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12</v>
      </c>
      <c r="Y267" s="334">
        <f>IFERROR(SUM(Y265:Y266),"0")</f>
        <v>12</v>
      </c>
      <c r="Z267" s="334">
        <f>IFERROR(IF(Z265="",0,Z265),"0")+IFERROR(IF(Z266="",0,Z266),"0")</f>
        <v>0.186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60</v>
      </c>
      <c r="Y268" s="334">
        <f>IFERROR(SUMPRODUCT(Y265:Y266*H265:H266),"0")</f>
        <v>60</v>
      </c>
      <c r="Z268" s="37"/>
      <c r="AA268" s="335"/>
      <c r="AB268" s="335"/>
      <c r="AC268" s="335"/>
    </row>
    <row r="269" spans="1:68" ht="27.75" hidden="1" customHeight="1" x14ac:dyDescent="0.2">
      <c r="A269" s="401" t="s">
        <v>386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402"/>
      <c r="AA269" s="48"/>
      <c r="AB269" s="48"/>
      <c r="AC269" s="48"/>
    </row>
    <row r="270" spans="1:68" ht="16.5" hidden="1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hidden="1" customHeight="1" x14ac:dyDescent="0.25">
      <c r="A271" s="362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hidden="1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hidden="1" customHeight="1" x14ac:dyDescent="0.25">
      <c r="A275" s="362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hidden="1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hidden="1" customHeight="1" x14ac:dyDescent="0.2">
      <c r="A279" s="401" t="s">
        <v>255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48"/>
      <c r="AB279" s="48"/>
      <c r="AC279" s="48"/>
    </row>
    <row r="280" spans="1:68" ht="16.5" hidden="1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hidden="1" customHeight="1" x14ac:dyDescent="0.25">
      <c r="A281" s="362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hidden="1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7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4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62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hidden="1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hidden="1" customHeight="1" x14ac:dyDescent="0.25">
      <c r="A291" s="362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156</v>
      </c>
      <c r="Y292" s="333">
        <f>IFERROR(IF(X292="","",X292),"")</f>
        <v>156</v>
      </c>
      <c r="Z292" s="36">
        <f>IFERROR(IF(X292="","",X292*0.0155),"")</f>
        <v>2.4180000000000001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976.56</v>
      </c>
      <c r="BN292" s="67">
        <f>IFERROR(Y292*I292,"0")</f>
        <v>976.56</v>
      </c>
      <c r="BO292" s="67">
        <f>IFERROR(X292/J292,"0")</f>
        <v>1.8571428571428572</v>
      </c>
      <c r="BP292" s="67">
        <f>IFERROR(Y292/J292,"0")</f>
        <v>1.8571428571428572</v>
      </c>
    </row>
    <row r="293" spans="1:68" ht="27" hidden="1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7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156</v>
      </c>
      <c r="Y294" s="334">
        <f>IFERROR(SUM(Y292:Y293),"0")</f>
        <v>156</v>
      </c>
      <c r="Z294" s="334">
        <f>IFERROR(IF(Z292="",0,Z292),"0")+IFERROR(IF(Z293="",0,Z293),"0")</f>
        <v>2.4180000000000001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936</v>
      </c>
      <c r="Y295" s="334">
        <f>IFERROR(SUMPRODUCT(Y292:Y293*H292:H293),"0")</f>
        <v>936</v>
      </c>
      <c r="Z295" s="37"/>
      <c r="AA295" s="335"/>
      <c r="AB295" s="335"/>
      <c r="AC295" s="335"/>
    </row>
    <row r="296" spans="1:68" ht="14.25" hidden="1" customHeight="1" x14ac:dyDescent="0.25">
      <c r="A296" s="362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hidden="1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2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0</v>
      </c>
      <c r="Y298" s="333">
        <f>IFERROR(IF(X298="","",X298),"")</f>
        <v>0</v>
      </c>
      <c r="Z298" s="36">
        <f>IFERROR(IF(X298="","",X298*0.0155),"")</f>
        <v>0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14</v>
      </c>
      <c r="Y299" s="333">
        <f>IFERROR(IF(X299="","",X299),"")</f>
        <v>14</v>
      </c>
      <c r="Z299" s="36">
        <f>IFERROR(IF(X299="","",X299*0.00936),"")</f>
        <v>0.13103999999999999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34.048000000000002</v>
      </c>
      <c r="BN299" s="67">
        <f>IFERROR(Y299*I299,"0")</f>
        <v>34.048000000000002</v>
      </c>
      <c r="BO299" s="67">
        <f>IFERROR(X299/J299,"0")</f>
        <v>0.1111111111111111</v>
      </c>
      <c r="BP299" s="67">
        <f>IFERROR(Y299/J299,"0")</f>
        <v>0.1111111111111111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14</v>
      </c>
      <c r="Y300" s="334">
        <f>IFERROR(SUM(Y297:Y299),"0")</f>
        <v>14</v>
      </c>
      <c r="Z300" s="334">
        <f>IFERROR(IF(Z297="",0,Z297),"0")+IFERROR(IF(Z298="",0,Z298),"0")+IFERROR(IF(Z299="",0,Z299),"0")</f>
        <v>0.13103999999999999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31.360000000000003</v>
      </c>
      <c r="Y301" s="334">
        <f>IFERROR(SUMPRODUCT(Y297:Y299*H297:H299),"0")</f>
        <v>31.360000000000003</v>
      </c>
      <c r="Z301" s="37"/>
      <c r="AA301" s="335"/>
      <c r="AB301" s="335"/>
      <c r="AC301" s="335"/>
    </row>
    <row r="302" spans="1:68" ht="14.25" hidden="1" customHeight="1" x14ac:dyDescent="0.25">
      <c r="A302" s="362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hidden="1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4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1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56</v>
      </c>
      <c r="Y304" s="333">
        <f t="shared" si="24"/>
        <v>56</v>
      </c>
      <c r="Z304" s="36">
        <f>IFERROR(IF(X304="","",X304*0.00936),"")</f>
        <v>0.52415999999999996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217.952</v>
      </c>
      <c r="BN304" s="67">
        <f t="shared" si="26"/>
        <v>217.952</v>
      </c>
      <c r="BO304" s="67">
        <f t="shared" si="27"/>
        <v>0.44444444444444442</v>
      </c>
      <c r="BP304" s="67">
        <f t="shared" si="28"/>
        <v>0.44444444444444442</v>
      </c>
    </row>
    <row r="305" spans="1:68" ht="27" hidden="1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377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1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42</v>
      </c>
      <c r="Y308" s="333">
        <f t="shared" si="24"/>
        <v>42</v>
      </c>
      <c r="Z308" s="36">
        <f t="shared" si="29"/>
        <v>0.39312000000000002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134.06400000000002</v>
      </c>
      <c r="BN308" s="67">
        <f t="shared" si="26"/>
        <v>134.06400000000002</v>
      </c>
      <c r="BO308" s="67">
        <f t="shared" si="27"/>
        <v>0.33333333333333331</v>
      </c>
      <c r="BP308" s="67">
        <f t="shared" si="28"/>
        <v>0.33333333333333331</v>
      </c>
    </row>
    <row r="309" spans="1:68" ht="37.5" hidden="1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22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0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9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3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2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98</v>
      </c>
      <c r="Y321" s="334">
        <f>IFERROR(SUM(Y303:Y320),"0")</f>
        <v>98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0.91727999999999998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333.20000000000005</v>
      </c>
      <c r="Y322" s="334">
        <f>IFERROR(SUMPRODUCT(Y303:Y320*H303:H320),"0")</f>
        <v>333.20000000000005</v>
      </c>
      <c r="Z322" s="37"/>
      <c r="AA322" s="335"/>
      <c r="AB322" s="335"/>
      <c r="AC322" s="335"/>
    </row>
    <row r="323" spans="1:68" ht="16.5" hidden="1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hidden="1" customHeight="1" x14ac:dyDescent="0.25">
      <c r="A324" s="362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hidden="1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21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hidden="1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467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51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13453.200000000003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13453.200000000003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51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14644.600799999997</v>
      </c>
      <c r="Y329" s="334">
        <f>IFERROR(SUM(BN22:BN325),"0")</f>
        <v>14644.600799999997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51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51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15519.600799999997</v>
      </c>
      <c r="Y331" s="334">
        <f>GrossWeightTotalR+PalletQtyTotalR*25</f>
        <v>15519.600799999997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51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3006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3006</v>
      </c>
      <c r="Z332" s="37"/>
      <c r="AA332" s="335"/>
      <c r="AB332" s="335"/>
      <c r="AC332" s="335"/>
    </row>
    <row r="333" spans="1:68" ht="14.25" hidden="1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51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43.463519999999988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468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469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420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916.8</v>
      </c>
      <c r="F338" s="46">
        <f>IFERROR(X52*H52,"0")+IFERROR(X56*H56,"0")+IFERROR(X57*H57,"0")+IFERROR(X61*H61,"0")+IFERROR(X65*H65,"0")+IFERROR(X66*H66,"0")+IFERROR(X70*H70,"0")+IFERROR(X71*H71,"0")+IFERROR(X72*H72,"0")</f>
        <v>67.2</v>
      </c>
      <c r="G338" s="46">
        <f>IFERROR(X77*H77,"0")+IFERROR(X78*H78,"0")</f>
        <v>1500</v>
      </c>
      <c r="H338" s="46">
        <f>IFERROR(X83*H83,"0")+IFERROR(X84*H84,"0")</f>
        <v>0</v>
      </c>
      <c r="I338" s="46">
        <f>IFERROR(X89*H89,"0")+IFERROR(X90*H90,"0")</f>
        <v>100.8</v>
      </c>
      <c r="J338" s="46">
        <f>IFERROR(X95*H95,"0")+IFERROR(X96*H96,"0")+IFERROR(X97*H97,"0")+IFERROR(X98*H98,"0")+IFERROR(X99*H99,"0")+IFERROR(X100*H100,"0")+IFERROR(X101*H101,"0")+IFERROR(X102*H102,"0")</f>
        <v>0</v>
      </c>
      <c r="K338" s="46">
        <f>IFERROR(X107*H107,"0")+IFERROR(X108*H108,"0")</f>
        <v>30.240000000000002</v>
      </c>
      <c r="L338" s="46">
        <f>IFERROR(X113*H113,"0")+IFERROR(X114*H114,"0")+IFERROR(X115*H115,"0")+IFERROR(X116*H116,"0")+IFERROR(X117*H117,"0")+IFERROR(X118*H118,"0")+IFERROR(X119*H119,"0")+IFERROR(X123*H123,"0")</f>
        <v>4905.6000000000004</v>
      </c>
      <c r="M338" s="46">
        <f>IFERROR(X128*H128,"0")+IFERROR(X129*H129,"0")</f>
        <v>1134</v>
      </c>
      <c r="N338" s="330"/>
      <c r="O338" s="46">
        <f>IFERROR(X134*H134,"0")+IFERROR(X135*H135,"0")</f>
        <v>420</v>
      </c>
      <c r="P338" s="46">
        <f>IFERROR(X140*H140,"0")+IFERROR(X141*H141,"0")+IFERROR(X142*H142,"0")</f>
        <v>42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480</v>
      </c>
      <c r="W338" s="46">
        <f>IFERROR(X187*H187,"0")+IFERROR(X188*H188,"0")+IFERROR(X189*H189,"0")+IFERROR(X193*H193,"0")</f>
        <v>1302</v>
      </c>
      <c r="X338" s="46">
        <f>IFERROR(X199*H199,"0")+IFERROR(X203*H203,"0")+IFERROR(X204*H204,"0")+IFERROR(X205*H205,"0")+IFERROR(X206*H206,"0")</f>
        <v>0</v>
      </c>
      <c r="Y338" s="46">
        <f>IFERROR(X211*H211,"0")+IFERROR(X212*H212,"0")+IFERROR(X213*H213,"0")</f>
        <v>537.59999999999991</v>
      </c>
      <c r="Z338" s="46">
        <f>IFERROR(X218*H218,"0")+IFERROR(X219*H219,"0")+IFERROR(X220*H220,"0")+IFERROR(X221*H221,"0")+IFERROR(X222*H222,"0")+IFERROR(X223*H223,"0")</f>
        <v>0</v>
      </c>
      <c r="AA338" s="46">
        <f>IFERROR(X228*H228,"0")+IFERROR(X229*H229,"0")+IFERROR(X230*H230,"0")+IFERROR(X231*H231,"0")</f>
        <v>0</v>
      </c>
      <c r="AB338" s="46">
        <f>IFERROR(X236*H236,"0")</f>
        <v>60</v>
      </c>
      <c r="AC338" s="46">
        <f>IFERROR(X241*H241,"0")+IFERROR(X245*H245,"0")+IFERROR(X246*H246,"0")+IFERROR(X247*H247,"0")</f>
        <v>0</v>
      </c>
      <c r="AD338" s="46">
        <f>IFERROR(X252*H252,"0")+IFERROR(X253*H253,"0")</f>
        <v>0</v>
      </c>
      <c r="AE338" s="46">
        <f>IFERROR(X259*H259,"0")</f>
        <v>0</v>
      </c>
      <c r="AF338" s="46">
        <f>IFERROR(X265*H265,"0")+IFERROR(X266*H266,"0")</f>
        <v>60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1300.56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8594.4</v>
      </c>
      <c r="B341" s="60">
        <f>SUMPRODUCT(--(BB:BB="ПГП"),--(W:W="кор"),H:H,Y:Y)+SUMPRODUCT(--(BB:BB="ПГП"),--(W:W="кг"),Y:Y)</f>
        <v>4858.7999999999993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302,00"/>
        <filter val="1 500,00"/>
        <filter val="100,80"/>
        <filter val="12,00"/>
        <filter val="126,00"/>
        <filter val="13 453,20"/>
        <filter val="132,00"/>
        <filter val="134,40"/>
        <filter val="14 644,60"/>
        <filter val="14,00"/>
        <filter val="140,00"/>
        <filter val="15 519,60"/>
        <filter val="156,00"/>
        <filter val="168,00"/>
        <filter val="210,00"/>
        <filter val="24,00"/>
        <filter val="240,00"/>
        <filter val="28,00"/>
        <filter val="280,00"/>
        <filter val="3 006,00"/>
        <filter val="30,24"/>
        <filter val="300,00"/>
        <filter val="31,36"/>
        <filter val="333,20"/>
        <filter val="35"/>
        <filter val="36,00"/>
        <filter val="378,00"/>
        <filter val="384,00"/>
        <filter val="4 905,60"/>
        <filter val="42,00"/>
        <filter val="420,00"/>
        <filter val="434,00"/>
        <filter val="480,00"/>
        <filter val="537,60"/>
        <filter val="56,00"/>
        <filter val="60,00"/>
        <filter val="67,20"/>
        <filter val="708,00"/>
        <filter val="84,00"/>
        <filter val="916,80"/>
        <filter val="936,00"/>
        <filter val="96,00"/>
        <filter val="98,00"/>
      </filters>
    </filterColumn>
    <filterColumn colId="29" showButton="0"/>
    <filterColumn colId="30" showButton="0"/>
  </autoFilter>
  <mergeCells count="593"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P319:T319"/>
    <mergeCell ref="K336:K337"/>
    <mergeCell ref="I336:I337"/>
    <mergeCell ref="N17:N18"/>
    <mergeCell ref="P199:T199"/>
    <mergeCell ref="F17:F18"/>
    <mergeCell ref="P290:V290"/>
    <mergeCell ref="A127:Z127"/>
    <mergeCell ref="P53:V53"/>
    <mergeCell ref="P68:V68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P72:T72"/>
    <mergeCell ref="A58:O59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F336:AF337"/>
    <mergeCell ref="D42:E42"/>
    <mergeCell ref="D173:E173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B336:B337"/>
    <mergeCell ref="P103:V103"/>
    <mergeCell ref="A155:Z155"/>
    <mergeCell ref="P268:V268"/>
    <mergeCell ref="A93:Z93"/>
    <mergeCell ref="D318:E318"/>
    <mergeCell ref="D320:E320"/>
    <mergeCell ref="P255:V255"/>
    <mergeCell ref="AA17:AA18"/>
    <mergeCell ref="AC17:AC18"/>
    <mergeCell ref="C336:C337"/>
    <mergeCell ref="P325:T325"/>
    <mergeCell ref="D298:E298"/>
    <mergeCell ref="V336:V337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A156:Z156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A146:Z146"/>
    <mergeCell ref="P90:T90"/>
    <mergeCell ref="D204:E204"/>
    <mergeCell ref="A207:O208"/>
    <mergeCell ref="P104:V104"/>
    <mergeCell ref="D206:E206"/>
    <mergeCell ref="D181:E181"/>
    <mergeCell ref="P170:V170"/>
    <mergeCell ref="A160:Z160"/>
    <mergeCell ref="P212:T212"/>
    <mergeCell ref="P215:V215"/>
    <mergeCell ref="A40:Z40"/>
    <mergeCell ref="D203:E203"/>
    <mergeCell ref="A186:Z186"/>
    <mergeCell ref="P30:V30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64:Z64"/>
    <mergeCell ref="A51:Z51"/>
    <mergeCell ref="P83:T83"/>
    <mergeCell ref="D17:E18"/>
    <mergeCell ref="P326:V326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P96:T96"/>
    <mergeCell ref="AG336:AG337"/>
    <mergeCell ref="X335:AD335"/>
    <mergeCell ref="P303:T303"/>
    <mergeCell ref="P305:T305"/>
    <mergeCell ref="D96:E96"/>
    <mergeCell ref="AB336:AB337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300:O301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AH336:AH337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P223:T223"/>
    <mergeCell ref="P201:V201"/>
    <mergeCell ref="D336:D337"/>
    <mergeCell ref="P332:V332"/>
    <mergeCell ref="A275:Z275"/>
    <mergeCell ref="D140:E140"/>
    <mergeCell ref="A194:O195"/>
    <mergeCell ref="P289:V289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W17:W18"/>
    <mergeCell ref="P261:V261"/>
    <mergeCell ref="A151:Z151"/>
    <mergeCell ref="P154:V154"/>
    <mergeCell ref="A150:Z150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A198:Z198"/>
    <mergeCell ref="D283:E283"/>
    <mergeCell ref="P141:T141"/>
    <mergeCell ref="P110:V110"/>
    <mergeCell ref="A82:Z82"/>
    <mergeCell ref="A257:Z257"/>
    <mergeCell ref="D276:E276"/>
    <mergeCell ref="A262:Z262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I17:I18"/>
    <mergeCell ref="D141:E141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D7:M7"/>
    <mergeCell ref="P91:V91"/>
    <mergeCell ref="A48:O49"/>
    <mergeCell ref="J9:M9"/>
    <mergeCell ref="D56:E56"/>
    <mergeCell ref="D52:E52"/>
    <mergeCell ref="A67:O68"/>
    <mergeCell ref="P52:T52"/>
    <mergeCell ref="H17:H18"/>
    <mergeCell ref="V6:W9"/>
    <mergeCell ref="D199:E199"/>
    <mergeCell ref="P84:T84"/>
    <mergeCell ref="P222:T222"/>
    <mergeCell ref="P193:T193"/>
    <mergeCell ref="D65:E65"/>
    <mergeCell ref="P22:T22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26:Z26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