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309C4F-6761-437B-8D81-1AE4CECB52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Y615" i="1"/>
  <c r="X615" i="1"/>
  <c r="X617" i="1" s="1"/>
  <c r="X613" i="1"/>
  <c r="X612" i="1"/>
  <c r="Y611" i="1"/>
  <c r="Z611" i="1" s="1"/>
  <c r="Z610" i="1"/>
  <c r="Z612" i="1" s="1"/>
  <c r="Y610" i="1"/>
  <c r="Y613" i="1" s="1"/>
  <c r="Y608" i="1"/>
  <c r="X608" i="1"/>
  <c r="X607" i="1"/>
  <c r="Z606" i="1"/>
  <c r="Z607" i="1" s="1"/>
  <c r="Y606" i="1"/>
  <c r="Y607" i="1" s="1"/>
  <c r="Y604" i="1"/>
  <c r="X604" i="1"/>
  <c r="X603" i="1"/>
  <c r="Z602" i="1"/>
  <c r="Z603" i="1" s="1"/>
  <c r="Y602" i="1"/>
  <c r="Y603" i="1" s="1"/>
  <c r="X600" i="1"/>
  <c r="X599" i="1"/>
  <c r="Z598" i="1"/>
  <c r="Y598" i="1"/>
  <c r="BP598" i="1" s="1"/>
  <c r="Y597" i="1"/>
  <c r="Y599" i="1" s="1"/>
  <c r="X594" i="1"/>
  <c r="X593" i="1"/>
  <c r="Y592" i="1"/>
  <c r="Z592" i="1" s="1"/>
  <c r="Z591" i="1"/>
  <c r="Y591" i="1"/>
  <c r="BP591" i="1" s="1"/>
  <c r="Y590" i="1"/>
  <c r="Z590" i="1" s="1"/>
  <c r="Z589" i="1"/>
  <c r="Y589" i="1"/>
  <c r="Y594" i="1" s="1"/>
  <c r="X587" i="1"/>
  <c r="X586" i="1"/>
  <c r="Y585" i="1"/>
  <c r="Z585" i="1" s="1"/>
  <c r="Z584" i="1"/>
  <c r="Y584" i="1"/>
  <c r="BP584" i="1" s="1"/>
  <c r="Y583" i="1"/>
  <c r="Z583" i="1" s="1"/>
  <c r="Y582" i="1"/>
  <c r="Y581" i="1"/>
  <c r="Z581" i="1" s="1"/>
  <c r="X579" i="1"/>
  <c r="X578" i="1"/>
  <c r="Y577" i="1"/>
  <c r="Z577" i="1" s="1"/>
  <c r="Z576" i="1"/>
  <c r="Y576" i="1"/>
  <c r="BP576" i="1" s="1"/>
  <c r="Y575" i="1"/>
  <c r="Z575" i="1" s="1"/>
  <c r="Z574" i="1"/>
  <c r="Y574" i="1"/>
  <c r="BP574" i="1" s="1"/>
  <c r="Y573" i="1"/>
  <c r="Z573" i="1" s="1"/>
  <c r="Z572" i="1"/>
  <c r="Y572" i="1"/>
  <c r="BP572" i="1" s="1"/>
  <c r="Y571" i="1"/>
  <c r="Y579" i="1" s="1"/>
  <c r="X569" i="1"/>
  <c r="X568" i="1"/>
  <c r="Y567" i="1"/>
  <c r="Z567" i="1" s="1"/>
  <c r="Z566" i="1"/>
  <c r="Y566" i="1"/>
  <c r="BP566" i="1" s="1"/>
  <c r="Y565" i="1"/>
  <c r="Z565" i="1" s="1"/>
  <c r="Z564" i="1"/>
  <c r="Y564" i="1"/>
  <c r="Y569" i="1" s="1"/>
  <c r="X562" i="1"/>
  <c r="X561" i="1"/>
  <c r="Y560" i="1"/>
  <c r="Z560" i="1" s="1"/>
  <c r="Z559" i="1"/>
  <c r="Y559" i="1"/>
  <c r="BP559" i="1" s="1"/>
  <c r="Y558" i="1"/>
  <c r="Z558" i="1" s="1"/>
  <c r="Z557" i="1"/>
  <c r="Y557" i="1"/>
  <c r="BP557" i="1" s="1"/>
  <c r="Y556" i="1"/>
  <c r="Z555" i="1"/>
  <c r="Y555" i="1"/>
  <c r="BP555" i="1" s="1"/>
  <c r="Y554" i="1"/>
  <c r="Z554" i="1" s="1"/>
  <c r="X550" i="1"/>
  <c r="X549" i="1"/>
  <c r="Y548" i="1"/>
  <c r="Z548" i="1" s="1"/>
  <c r="Z547" i="1"/>
  <c r="Z549" i="1" s="1"/>
  <c r="Y547" i="1"/>
  <c r="Y550" i="1" s="1"/>
  <c r="P547" i="1"/>
  <c r="X545" i="1"/>
  <c r="X544" i="1"/>
  <c r="Y543" i="1"/>
  <c r="Z543" i="1" s="1"/>
  <c r="P543" i="1"/>
  <c r="Y542" i="1"/>
  <c r="Z542" i="1" s="1"/>
  <c r="P542" i="1"/>
  <c r="Y541" i="1"/>
  <c r="Y545" i="1" s="1"/>
  <c r="P541" i="1"/>
  <c r="X539" i="1"/>
  <c r="X538" i="1"/>
  <c r="Y537" i="1"/>
  <c r="Z537" i="1" s="1"/>
  <c r="P537" i="1"/>
  <c r="Y536" i="1"/>
  <c r="Z536" i="1" s="1"/>
  <c r="Z535" i="1"/>
  <c r="Y535" i="1"/>
  <c r="BP535" i="1" s="1"/>
  <c r="P535" i="1"/>
  <c r="Z534" i="1"/>
  <c r="Y534" i="1"/>
  <c r="BP534" i="1" s="1"/>
  <c r="Y533" i="1"/>
  <c r="Z533" i="1" s="1"/>
  <c r="P533" i="1"/>
  <c r="BP532" i="1"/>
  <c r="Y532" i="1"/>
  <c r="Z532" i="1" s="1"/>
  <c r="P532" i="1"/>
  <c r="Y531" i="1"/>
  <c r="Z531" i="1" s="1"/>
  <c r="Z530" i="1"/>
  <c r="Y530" i="1"/>
  <c r="BP530" i="1" s="1"/>
  <c r="Y529" i="1"/>
  <c r="Z529" i="1" s="1"/>
  <c r="Y528" i="1"/>
  <c r="BP528" i="1" s="1"/>
  <c r="Y527" i="1"/>
  <c r="Y526" i="1"/>
  <c r="BP526" i="1" s="1"/>
  <c r="X524" i="1"/>
  <c r="X523" i="1"/>
  <c r="BP522" i="1"/>
  <c r="Y522" i="1"/>
  <c r="Z522" i="1" s="1"/>
  <c r="Z521" i="1"/>
  <c r="Y521" i="1"/>
  <c r="BP521" i="1" s="1"/>
  <c r="BP520" i="1"/>
  <c r="Y520" i="1"/>
  <c r="Z520" i="1" s="1"/>
  <c r="Y519" i="1"/>
  <c r="P519" i="1"/>
  <c r="X517" i="1"/>
  <c r="X516" i="1"/>
  <c r="Z515" i="1"/>
  <c r="Y515" i="1"/>
  <c r="BP515" i="1" s="1"/>
  <c r="P515" i="1"/>
  <c r="Z514" i="1"/>
  <c r="Y514" i="1"/>
  <c r="BP514" i="1" s="1"/>
  <c r="Y513" i="1"/>
  <c r="Z513" i="1" s="1"/>
  <c r="P513" i="1"/>
  <c r="Y512" i="1"/>
  <c r="Z512" i="1" s="1"/>
  <c r="P512" i="1"/>
  <c r="BP511" i="1"/>
  <c r="Y511" i="1"/>
  <c r="Z511" i="1" s="1"/>
  <c r="Z510" i="1"/>
  <c r="Y510" i="1"/>
  <c r="BP510" i="1" s="1"/>
  <c r="BP509" i="1"/>
  <c r="Y509" i="1"/>
  <c r="Z509" i="1" s="1"/>
  <c r="P509" i="1"/>
  <c r="Y508" i="1"/>
  <c r="Z508" i="1" s="1"/>
  <c r="P508" i="1"/>
  <c r="BP507" i="1"/>
  <c r="Y507" i="1"/>
  <c r="Z507" i="1" s="1"/>
  <c r="P507" i="1"/>
  <c r="Y506" i="1"/>
  <c r="Z506" i="1" s="1"/>
  <c r="Z505" i="1"/>
  <c r="Y505" i="1"/>
  <c r="BP505" i="1" s="1"/>
  <c r="P505" i="1"/>
  <c r="Y504" i="1"/>
  <c r="BP504" i="1" s="1"/>
  <c r="P504" i="1"/>
  <c r="Z503" i="1"/>
  <c r="Y503" i="1"/>
  <c r="BP503" i="1" s="1"/>
  <c r="P503" i="1"/>
  <c r="Y502" i="1"/>
  <c r="Z502" i="1" s="1"/>
  <c r="P502" i="1"/>
  <c r="Y501" i="1"/>
  <c r="P501" i="1"/>
  <c r="Z500" i="1"/>
  <c r="Y500" i="1"/>
  <c r="BP500" i="1" s="1"/>
  <c r="P500" i="1"/>
  <c r="X496" i="1"/>
  <c r="X495" i="1"/>
  <c r="Y494" i="1"/>
  <c r="Y495" i="1" s="1"/>
  <c r="P494" i="1"/>
  <c r="Y492" i="1"/>
  <c r="X492" i="1"/>
  <c r="X491" i="1"/>
  <c r="Z490" i="1"/>
  <c r="Z491" i="1" s="1"/>
  <c r="Y490" i="1"/>
  <c r="Y491" i="1" s="1"/>
  <c r="P490" i="1"/>
  <c r="X487" i="1"/>
  <c r="Y486" i="1"/>
  <c r="X486" i="1"/>
  <c r="BP485" i="1"/>
  <c r="Y485" i="1"/>
  <c r="Z485" i="1" s="1"/>
  <c r="Z484" i="1"/>
  <c r="Z486" i="1" s="1"/>
  <c r="Y484" i="1"/>
  <c r="P484" i="1"/>
  <c r="X481" i="1"/>
  <c r="X480" i="1"/>
  <c r="Y479" i="1"/>
  <c r="BP479" i="1" s="1"/>
  <c r="P479" i="1"/>
  <c r="Y478" i="1"/>
  <c r="Y480" i="1" s="1"/>
  <c r="Z477" i="1"/>
  <c r="Y477" i="1"/>
  <c r="BP477" i="1" s="1"/>
  <c r="P477" i="1"/>
  <c r="Z476" i="1"/>
  <c r="Y476" i="1"/>
  <c r="Y481" i="1" s="1"/>
  <c r="Y474" i="1"/>
  <c r="X474" i="1"/>
  <c r="X473" i="1"/>
  <c r="Z472" i="1"/>
  <c r="Y472" i="1"/>
  <c r="BP472" i="1" s="1"/>
  <c r="P472" i="1"/>
  <c r="Z471" i="1"/>
  <c r="Z473" i="1" s="1"/>
  <c r="Y471" i="1"/>
  <c r="Y473" i="1" s="1"/>
  <c r="P471" i="1"/>
  <c r="X468" i="1"/>
  <c r="X467" i="1"/>
  <c r="Y466" i="1"/>
  <c r="BP466" i="1" s="1"/>
  <c r="P466" i="1"/>
  <c r="Y465" i="1"/>
  <c r="Y467" i="1" s="1"/>
  <c r="P465" i="1"/>
  <c r="X463" i="1"/>
  <c r="X462" i="1"/>
  <c r="Y461" i="1"/>
  <c r="BP461" i="1" s="1"/>
  <c r="P461" i="1"/>
  <c r="Y460" i="1"/>
  <c r="BP460" i="1" s="1"/>
  <c r="P460" i="1"/>
  <c r="Y459" i="1"/>
  <c r="BP459" i="1" s="1"/>
  <c r="Z458" i="1"/>
  <c r="Y458" i="1"/>
  <c r="BP458" i="1" s="1"/>
  <c r="P458" i="1"/>
  <c r="Z457" i="1"/>
  <c r="Y457" i="1"/>
  <c r="BP457" i="1" s="1"/>
  <c r="P457" i="1"/>
  <c r="Z456" i="1"/>
  <c r="Y456" i="1"/>
  <c r="BP456" i="1" s="1"/>
  <c r="Y455" i="1"/>
  <c r="BP455" i="1" s="1"/>
  <c r="P455" i="1"/>
  <c r="Y454" i="1"/>
  <c r="BP454" i="1" s="1"/>
  <c r="P454" i="1"/>
  <c r="Y453" i="1"/>
  <c r="BP453" i="1" s="1"/>
  <c r="Z452" i="1"/>
  <c r="Y452" i="1"/>
  <c r="BP452" i="1" s="1"/>
  <c r="P452" i="1"/>
  <c r="Y451" i="1"/>
  <c r="BP451" i="1" s="1"/>
  <c r="Y450" i="1"/>
  <c r="BP450" i="1" s="1"/>
  <c r="Y449" i="1"/>
  <c r="Y448" i="1"/>
  <c r="BP448" i="1" s="1"/>
  <c r="X444" i="1"/>
  <c r="X443" i="1"/>
  <c r="Y442" i="1"/>
  <c r="Y443" i="1" s="1"/>
  <c r="X440" i="1"/>
  <c r="X439" i="1"/>
  <c r="Z438" i="1"/>
  <c r="Y438" i="1"/>
  <c r="BP438" i="1" s="1"/>
  <c r="P438" i="1"/>
  <c r="Y437" i="1"/>
  <c r="Z437" i="1" s="1"/>
  <c r="P437" i="1"/>
  <c r="Z436" i="1"/>
  <c r="Y436" i="1"/>
  <c r="BP436" i="1" s="1"/>
  <c r="P436" i="1"/>
  <c r="Z435" i="1"/>
  <c r="Y435" i="1"/>
  <c r="BP435" i="1" s="1"/>
  <c r="Y434" i="1"/>
  <c r="P434" i="1"/>
  <c r="X432" i="1"/>
  <c r="X431" i="1"/>
  <c r="Y430" i="1"/>
  <c r="BP430" i="1" s="1"/>
  <c r="P430" i="1"/>
  <c r="Y429" i="1"/>
  <c r="Y432" i="1" s="1"/>
  <c r="P429" i="1"/>
  <c r="X427" i="1"/>
  <c r="X426" i="1"/>
  <c r="Y425" i="1"/>
  <c r="BP425" i="1" s="1"/>
  <c r="P425" i="1"/>
  <c r="Y424" i="1"/>
  <c r="P424" i="1"/>
  <c r="Y423" i="1"/>
  <c r="BP423" i="1" s="1"/>
  <c r="P423" i="1"/>
  <c r="Y422" i="1"/>
  <c r="BP422" i="1" s="1"/>
  <c r="P422" i="1"/>
  <c r="Y421" i="1"/>
  <c r="BP421" i="1" s="1"/>
  <c r="P421" i="1"/>
  <c r="Y420" i="1"/>
  <c r="BP420" i="1" s="1"/>
  <c r="P420" i="1"/>
  <c r="Y419" i="1"/>
  <c r="BP419" i="1" s="1"/>
  <c r="P419" i="1"/>
  <c r="Y418" i="1"/>
  <c r="BP418" i="1" s="1"/>
  <c r="P418" i="1"/>
  <c r="X415" i="1"/>
  <c r="X414" i="1"/>
  <c r="Y413" i="1"/>
  <c r="Y415" i="1" s="1"/>
  <c r="X411" i="1"/>
  <c r="X410" i="1"/>
  <c r="Y409" i="1"/>
  <c r="Y410" i="1" s="1"/>
  <c r="Z408" i="1"/>
  <c r="Y408" i="1"/>
  <c r="Y411" i="1" s="1"/>
  <c r="X406" i="1"/>
  <c r="X405" i="1"/>
  <c r="Y404" i="1"/>
  <c r="BP404" i="1" s="1"/>
  <c r="P404" i="1"/>
  <c r="Y403" i="1"/>
  <c r="Y405" i="1" s="1"/>
  <c r="P403" i="1"/>
  <c r="X401" i="1"/>
  <c r="X400" i="1"/>
  <c r="Y399" i="1"/>
  <c r="BP399" i="1" s="1"/>
  <c r="P399" i="1"/>
  <c r="Y398" i="1"/>
  <c r="BP398" i="1" s="1"/>
  <c r="P398" i="1"/>
  <c r="Y397" i="1"/>
  <c r="BP397" i="1" s="1"/>
  <c r="P397" i="1"/>
  <c r="Y396" i="1"/>
  <c r="Z396" i="1" s="1"/>
  <c r="P396" i="1"/>
  <c r="Y395" i="1"/>
  <c r="BP395" i="1" s="1"/>
  <c r="P395" i="1"/>
  <c r="Y394" i="1"/>
  <c r="BP394" i="1" s="1"/>
  <c r="P394" i="1"/>
  <c r="Y393" i="1"/>
  <c r="BP393" i="1" s="1"/>
  <c r="P393" i="1"/>
  <c r="Y392" i="1"/>
  <c r="BP392" i="1" s="1"/>
  <c r="P392" i="1"/>
  <c r="Y391" i="1"/>
  <c r="P391" i="1"/>
  <c r="Y390" i="1"/>
  <c r="Z390" i="1" s="1"/>
  <c r="P390" i="1"/>
  <c r="X386" i="1"/>
  <c r="X385" i="1"/>
  <c r="Y384" i="1"/>
  <c r="Z384" i="1" s="1"/>
  <c r="P384" i="1"/>
  <c r="Y383" i="1"/>
  <c r="Y385" i="1" s="1"/>
  <c r="P383" i="1"/>
  <c r="BP382" i="1"/>
  <c r="Y382" i="1"/>
  <c r="Z382" i="1" s="1"/>
  <c r="P382" i="1"/>
  <c r="Y380" i="1"/>
  <c r="X380" i="1"/>
  <c r="X379" i="1"/>
  <c r="Z378" i="1"/>
  <c r="Z379" i="1" s="1"/>
  <c r="Y378" i="1"/>
  <c r="Y379" i="1" s="1"/>
  <c r="P378" i="1"/>
  <c r="X375" i="1"/>
  <c r="X374" i="1"/>
  <c r="Y373" i="1"/>
  <c r="BP373" i="1" s="1"/>
  <c r="P373" i="1"/>
  <c r="Y372" i="1"/>
  <c r="P372" i="1"/>
  <c r="Z371" i="1"/>
  <c r="Y371" i="1"/>
  <c r="BP371" i="1" s="1"/>
  <c r="P371" i="1"/>
  <c r="X369" i="1"/>
  <c r="X368" i="1"/>
  <c r="Y367" i="1"/>
  <c r="P367" i="1"/>
  <c r="Y366" i="1"/>
  <c r="BP366" i="1" s="1"/>
  <c r="P366" i="1"/>
  <c r="Z365" i="1"/>
  <c r="Y365" i="1"/>
  <c r="BP365" i="1" s="1"/>
  <c r="Y364" i="1"/>
  <c r="Z364" i="1" s="1"/>
  <c r="X362" i="1"/>
  <c r="X361" i="1"/>
  <c r="Z360" i="1"/>
  <c r="Y360" i="1"/>
  <c r="BP360" i="1" s="1"/>
  <c r="P360" i="1"/>
  <c r="Y359" i="1"/>
  <c r="P359" i="1"/>
  <c r="Z358" i="1"/>
  <c r="Y358" i="1"/>
  <c r="BP358" i="1" s="1"/>
  <c r="P358" i="1"/>
  <c r="X356" i="1"/>
  <c r="X355" i="1"/>
  <c r="Z354" i="1"/>
  <c r="Y354" i="1"/>
  <c r="BP354" i="1" s="1"/>
  <c r="P354" i="1"/>
  <c r="Z353" i="1"/>
  <c r="Y353" i="1"/>
  <c r="BP353" i="1" s="1"/>
  <c r="P353" i="1"/>
  <c r="Z352" i="1"/>
  <c r="Y352" i="1"/>
  <c r="BP352" i="1" s="1"/>
  <c r="P352" i="1"/>
  <c r="Z351" i="1"/>
  <c r="Y351" i="1"/>
  <c r="BP351" i="1" s="1"/>
  <c r="P351" i="1"/>
  <c r="Z350" i="1"/>
  <c r="Y350" i="1"/>
  <c r="BP350" i="1" s="1"/>
  <c r="P350" i="1"/>
  <c r="Y349" i="1"/>
  <c r="Y356" i="1" s="1"/>
  <c r="P349" i="1"/>
  <c r="X347" i="1"/>
  <c r="X346" i="1"/>
  <c r="Z345" i="1"/>
  <c r="Y345" i="1"/>
  <c r="BP345" i="1" s="1"/>
  <c r="P345" i="1"/>
  <c r="Z344" i="1"/>
  <c r="Y344" i="1"/>
  <c r="BP344" i="1" s="1"/>
  <c r="P344" i="1"/>
  <c r="Y343" i="1"/>
  <c r="P343" i="1"/>
  <c r="Z342" i="1"/>
  <c r="Y342" i="1"/>
  <c r="BP342" i="1" s="1"/>
  <c r="P342" i="1"/>
  <c r="X340" i="1"/>
  <c r="X339" i="1"/>
  <c r="Y338" i="1"/>
  <c r="Z338" i="1" s="1"/>
  <c r="P338" i="1"/>
  <c r="BP337" i="1"/>
  <c r="Y337" i="1"/>
  <c r="Z337" i="1" s="1"/>
  <c r="P337" i="1"/>
  <c r="Y336" i="1"/>
  <c r="Z336" i="1" s="1"/>
  <c r="P336" i="1"/>
  <c r="BP335" i="1"/>
  <c r="Y335" i="1"/>
  <c r="Z335" i="1" s="1"/>
  <c r="P335" i="1"/>
  <c r="Y334" i="1"/>
  <c r="Z334" i="1" s="1"/>
  <c r="P334" i="1"/>
  <c r="Y333" i="1"/>
  <c r="BP333" i="1" s="1"/>
  <c r="P333" i="1"/>
  <c r="Y332" i="1"/>
  <c r="BP332" i="1" s="1"/>
  <c r="P332" i="1"/>
  <c r="Z331" i="1"/>
  <c r="Y331" i="1"/>
  <c r="Y340" i="1" s="1"/>
  <c r="P331" i="1"/>
  <c r="X328" i="1"/>
  <c r="X327" i="1"/>
  <c r="Y326" i="1"/>
  <c r="Y328" i="1" s="1"/>
  <c r="P326" i="1"/>
  <c r="Y324" i="1"/>
  <c r="X324" i="1"/>
  <c r="X323" i="1"/>
  <c r="Z322" i="1"/>
  <c r="Z323" i="1" s="1"/>
  <c r="Y322" i="1"/>
  <c r="Y323" i="1" s="1"/>
  <c r="P322" i="1"/>
  <c r="X319" i="1"/>
  <c r="X318" i="1"/>
  <c r="Y317" i="1"/>
  <c r="Y319" i="1" s="1"/>
  <c r="P317" i="1"/>
  <c r="X315" i="1"/>
  <c r="X314" i="1"/>
  <c r="Z313" i="1"/>
  <c r="Y313" i="1"/>
  <c r="BP313" i="1" s="1"/>
  <c r="P313" i="1"/>
  <c r="Z312" i="1"/>
  <c r="Z314" i="1" s="1"/>
  <c r="Y312" i="1"/>
  <c r="Y314" i="1" s="1"/>
  <c r="P312" i="1"/>
  <c r="X310" i="1"/>
  <c r="X309" i="1"/>
  <c r="Y308" i="1"/>
  <c r="Y310" i="1" s="1"/>
  <c r="P308" i="1"/>
  <c r="Y305" i="1"/>
  <c r="X305" i="1"/>
  <c r="X304" i="1"/>
  <c r="Z303" i="1"/>
  <c r="Y303" i="1"/>
  <c r="BP303" i="1" s="1"/>
  <c r="P303" i="1"/>
  <c r="Z302" i="1"/>
  <c r="Z304" i="1" s="1"/>
  <c r="Y302" i="1"/>
  <c r="Y304" i="1" s="1"/>
  <c r="P302" i="1"/>
  <c r="X300" i="1"/>
  <c r="X299" i="1"/>
  <c r="Y298" i="1"/>
  <c r="Y300" i="1" s="1"/>
  <c r="P298" i="1"/>
  <c r="Y296" i="1"/>
  <c r="X296" i="1"/>
  <c r="X295" i="1"/>
  <c r="Z294" i="1"/>
  <c r="Z295" i="1" s="1"/>
  <c r="Y294" i="1"/>
  <c r="Y295" i="1" s="1"/>
  <c r="P294" i="1"/>
  <c r="X291" i="1"/>
  <c r="X290" i="1"/>
  <c r="Y289" i="1"/>
  <c r="Y291" i="1" s="1"/>
  <c r="P289" i="1"/>
  <c r="Y287" i="1"/>
  <c r="X287" i="1"/>
  <c r="X286" i="1"/>
  <c r="Z285" i="1"/>
  <c r="Z286" i="1" s="1"/>
  <c r="Y285" i="1"/>
  <c r="Y286" i="1" s="1"/>
  <c r="P285" i="1"/>
  <c r="X283" i="1"/>
  <c r="X282" i="1"/>
  <c r="Y281" i="1"/>
  <c r="Y283" i="1" s="1"/>
  <c r="P281" i="1"/>
  <c r="X278" i="1"/>
  <c r="X277" i="1"/>
  <c r="Y276" i="1"/>
  <c r="Z276" i="1" s="1"/>
  <c r="P276" i="1"/>
  <c r="Y275" i="1"/>
  <c r="BP275" i="1" s="1"/>
  <c r="P275" i="1"/>
  <c r="Y274" i="1"/>
  <c r="P274" i="1"/>
  <c r="Y273" i="1"/>
  <c r="Z273" i="1" s="1"/>
  <c r="P273" i="1"/>
  <c r="Y272" i="1"/>
  <c r="Z272" i="1" s="1"/>
  <c r="P272" i="1"/>
  <c r="X269" i="1"/>
  <c r="X268" i="1"/>
  <c r="Y267" i="1"/>
  <c r="BP267" i="1" s="1"/>
  <c r="P267" i="1"/>
  <c r="Z266" i="1"/>
  <c r="Y266" i="1"/>
  <c r="BP266" i="1" s="1"/>
  <c r="P266" i="1"/>
  <c r="Z265" i="1"/>
  <c r="Y265" i="1"/>
  <c r="Y268" i="1" s="1"/>
  <c r="P265" i="1"/>
  <c r="X262" i="1"/>
  <c r="X261" i="1"/>
  <c r="Y260" i="1"/>
  <c r="Y262" i="1" s="1"/>
  <c r="P260" i="1"/>
  <c r="X257" i="1"/>
  <c r="X256" i="1"/>
  <c r="Y255" i="1"/>
  <c r="Z255" i="1" s="1"/>
  <c r="P255" i="1"/>
  <c r="Z254" i="1"/>
  <c r="Y254" i="1"/>
  <c r="BP254" i="1" s="1"/>
  <c r="P254" i="1"/>
  <c r="Z253" i="1"/>
  <c r="Y253" i="1"/>
  <c r="BP253" i="1" s="1"/>
  <c r="P253" i="1"/>
  <c r="Z252" i="1"/>
  <c r="Y252" i="1"/>
  <c r="BP252" i="1" s="1"/>
  <c r="P252" i="1"/>
  <c r="Z251" i="1"/>
  <c r="Y251" i="1"/>
  <c r="BP251" i="1" s="1"/>
  <c r="P251" i="1"/>
  <c r="Z250" i="1"/>
  <c r="Y250" i="1"/>
  <c r="BP250" i="1" s="1"/>
  <c r="P250" i="1"/>
  <c r="Y249" i="1"/>
  <c r="BP249" i="1" s="1"/>
  <c r="P249" i="1"/>
  <c r="Y248" i="1"/>
  <c r="BP248" i="1" s="1"/>
  <c r="P248" i="1"/>
  <c r="Y247" i="1"/>
  <c r="Y256" i="1" s="1"/>
  <c r="P247" i="1"/>
  <c r="X244" i="1"/>
  <c r="X243" i="1"/>
  <c r="Y242" i="1"/>
  <c r="Y243" i="1" s="1"/>
  <c r="P242" i="1"/>
  <c r="X240" i="1"/>
  <c r="X239" i="1"/>
  <c r="Z238" i="1"/>
  <c r="Y238" i="1"/>
  <c r="BP238" i="1" s="1"/>
  <c r="P238" i="1"/>
  <c r="Z237" i="1"/>
  <c r="Y237" i="1"/>
  <c r="BP237" i="1" s="1"/>
  <c r="P237" i="1"/>
  <c r="Z236" i="1"/>
  <c r="Y236" i="1"/>
  <c r="BP236" i="1" s="1"/>
  <c r="P236" i="1"/>
  <c r="Z235" i="1"/>
  <c r="Y235" i="1"/>
  <c r="BP235" i="1" s="1"/>
  <c r="P235" i="1"/>
  <c r="Z234" i="1"/>
  <c r="Y234" i="1"/>
  <c r="BP234" i="1" s="1"/>
  <c r="P234" i="1"/>
  <c r="Z233" i="1"/>
  <c r="Y233" i="1"/>
  <c r="BP233" i="1" s="1"/>
  <c r="P233" i="1"/>
  <c r="Z232" i="1"/>
  <c r="Y232" i="1"/>
  <c r="BP232" i="1" s="1"/>
  <c r="P232" i="1"/>
  <c r="Z231" i="1"/>
  <c r="Y231" i="1"/>
  <c r="BP231" i="1" s="1"/>
  <c r="P231" i="1"/>
  <c r="Z230" i="1"/>
  <c r="Z239" i="1" s="1"/>
  <c r="Y230" i="1"/>
  <c r="Y240" i="1" s="1"/>
  <c r="P230" i="1"/>
  <c r="X227" i="1"/>
  <c r="X226" i="1"/>
  <c r="Y225" i="1"/>
  <c r="BP225" i="1" s="1"/>
  <c r="P225" i="1"/>
  <c r="Y224" i="1"/>
  <c r="BP224" i="1" s="1"/>
  <c r="P224" i="1"/>
  <c r="Y223" i="1"/>
  <c r="BP223" i="1" s="1"/>
  <c r="P223" i="1"/>
  <c r="Y222" i="1"/>
  <c r="Y226" i="1" s="1"/>
  <c r="P222" i="1"/>
  <c r="Y219" i="1"/>
  <c r="X219" i="1"/>
  <c r="X218" i="1"/>
  <c r="Z217" i="1"/>
  <c r="Y217" i="1"/>
  <c r="BP217" i="1" s="1"/>
  <c r="P217" i="1"/>
  <c r="Z216" i="1"/>
  <c r="Y216" i="1"/>
  <c r="BP216" i="1" s="1"/>
  <c r="P216" i="1"/>
  <c r="Z215" i="1"/>
  <c r="Y215" i="1"/>
  <c r="BP215" i="1" s="1"/>
  <c r="P215" i="1"/>
  <c r="Z214" i="1"/>
  <c r="Z218" i="1" s="1"/>
  <c r="Y214" i="1"/>
  <c r="Y218" i="1" s="1"/>
  <c r="X212" i="1"/>
  <c r="X211" i="1"/>
  <c r="Y210" i="1"/>
  <c r="BP210" i="1" s="1"/>
  <c r="P210" i="1"/>
  <c r="Y209" i="1"/>
  <c r="Z209" i="1" s="1"/>
  <c r="P209" i="1"/>
  <c r="Y208" i="1"/>
  <c r="BP208" i="1" s="1"/>
  <c r="P208" i="1"/>
  <c r="Y207" i="1"/>
  <c r="BP207" i="1" s="1"/>
  <c r="P207" i="1"/>
  <c r="Y206" i="1"/>
  <c r="Z206" i="1" s="1"/>
  <c r="P206" i="1"/>
  <c r="Y205" i="1"/>
  <c r="Z205" i="1" s="1"/>
  <c r="P205" i="1"/>
  <c r="Y204" i="1"/>
  <c r="BP204" i="1" s="1"/>
  <c r="P204" i="1"/>
  <c r="Y203" i="1"/>
  <c r="BP203" i="1" s="1"/>
  <c r="P203" i="1"/>
  <c r="Y202" i="1"/>
  <c r="BP202" i="1" s="1"/>
  <c r="P202" i="1"/>
  <c r="Y201" i="1"/>
  <c r="Z201" i="1" s="1"/>
  <c r="P201" i="1"/>
  <c r="Y200" i="1"/>
  <c r="Z200" i="1" s="1"/>
  <c r="P200" i="1"/>
  <c r="Y199" i="1"/>
  <c r="Z199" i="1" s="1"/>
  <c r="P199" i="1"/>
  <c r="X197" i="1"/>
  <c r="X196" i="1"/>
  <c r="Y195" i="1"/>
  <c r="BP195" i="1" s="1"/>
  <c r="P195" i="1"/>
  <c r="Y194" i="1"/>
  <c r="BP194" i="1" s="1"/>
  <c r="P194" i="1"/>
  <c r="Y193" i="1"/>
  <c r="Z193" i="1" s="1"/>
  <c r="P193" i="1"/>
  <c r="Y192" i="1"/>
  <c r="BP192" i="1" s="1"/>
  <c r="P192" i="1"/>
  <c r="Y191" i="1"/>
  <c r="BP191" i="1" s="1"/>
  <c r="P191" i="1"/>
  <c r="Y190" i="1"/>
  <c r="BP190" i="1" s="1"/>
  <c r="P190" i="1"/>
  <c r="Y189" i="1"/>
  <c r="BP189" i="1" s="1"/>
  <c r="P189" i="1"/>
  <c r="Y188" i="1"/>
  <c r="P188" i="1"/>
  <c r="X186" i="1"/>
  <c r="X185" i="1"/>
  <c r="Z184" i="1"/>
  <c r="Y184" i="1"/>
  <c r="BP184" i="1" s="1"/>
  <c r="P184" i="1"/>
  <c r="Z183" i="1"/>
  <c r="Z185" i="1" s="1"/>
  <c r="Y183" i="1"/>
  <c r="Y186" i="1" s="1"/>
  <c r="P183" i="1"/>
  <c r="X181" i="1"/>
  <c r="X180" i="1"/>
  <c r="Y179" i="1"/>
  <c r="BP179" i="1" s="1"/>
  <c r="P179" i="1"/>
  <c r="Y178" i="1"/>
  <c r="Y180" i="1" s="1"/>
  <c r="P178" i="1"/>
  <c r="X175" i="1"/>
  <c r="X174" i="1"/>
  <c r="Y173" i="1"/>
  <c r="BP173" i="1" s="1"/>
  <c r="P173" i="1"/>
  <c r="Y172" i="1"/>
  <c r="BP172" i="1" s="1"/>
  <c r="P172" i="1"/>
  <c r="Z171" i="1"/>
  <c r="Y171" i="1"/>
  <c r="BP171" i="1" s="1"/>
  <c r="P171" i="1"/>
  <c r="Z170" i="1"/>
  <c r="Y170" i="1"/>
  <c r="BP170" i="1" s="1"/>
  <c r="Y169" i="1"/>
  <c r="Z169" i="1" s="1"/>
  <c r="P169" i="1"/>
  <c r="Y168" i="1"/>
  <c r="Z168" i="1" s="1"/>
  <c r="P168" i="1"/>
  <c r="Y167" i="1"/>
  <c r="P167" i="1"/>
  <c r="Y166" i="1"/>
  <c r="Z166" i="1" s="1"/>
  <c r="P166" i="1"/>
  <c r="Z165" i="1"/>
  <c r="Y165" i="1"/>
  <c r="BP165" i="1" s="1"/>
  <c r="P165" i="1"/>
  <c r="X163" i="1"/>
  <c r="X162" i="1"/>
  <c r="Y161" i="1"/>
  <c r="Y162" i="1" s="1"/>
  <c r="P161" i="1"/>
  <c r="X157" i="1"/>
  <c r="X156" i="1"/>
  <c r="Z155" i="1"/>
  <c r="Y155" i="1"/>
  <c r="BP155" i="1" s="1"/>
  <c r="P155" i="1"/>
  <c r="Z154" i="1"/>
  <c r="Z156" i="1" s="1"/>
  <c r="Y154" i="1"/>
  <c r="Y157" i="1" s="1"/>
  <c r="P154" i="1"/>
  <c r="X152" i="1"/>
  <c r="X151" i="1"/>
  <c r="Y150" i="1"/>
  <c r="BP150" i="1" s="1"/>
  <c r="P150" i="1"/>
  <c r="Y149" i="1"/>
  <c r="BP149" i="1" s="1"/>
  <c r="P149" i="1"/>
  <c r="Y148" i="1"/>
  <c r="BP148" i="1" s="1"/>
  <c r="P148" i="1"/>
  <c r="Y147" i="1"/>
  <c r="BP147" i="1" s="1"/>
  <c r="P147" i="1"/>
  <c r="Y146" i="1"/>
  <c r="Y151" i="1" s="1"/>
  <c r="P146" i="1"/>
  <c r="X144" i="1"/>
  <c r="X143" i="1"/>
  <c r="Y142" i="1"/>
  <c r="Y144" i="1" s="1"/>
  <c r="P142" i="1"/>
  <c r="X139" i="1"/>
  <c r="X138" i="1"/>
  <c r="Y137" i="1"/>
  <c r="BP137" i="1" s="1"/>
  <c r="P137" i="1"/>
  <c r="Y136" i="1"/>
  <c r="Y138" i="1" s="1"/>
  <c r="P136" i="1"/>
  <c r="X134" i="1"/>
  <c r="X133" i="1"/>
  <c r="Z132" i="1"/>
  <c r="Y132" i="1"/>
  <c r="BP132" i="1" s="1"/>
  <c r="P132" i="1"/>
  <c r="Y131" i="1"/>
  <c r="Y134" i="1" s="1"/>
  <c r="P131" i="1"/>
  <c r="X129" i="1"/>
  <c r="X128" i="1"/>
  <c r="Z127" i="1"/>
  <c r="Y127" i="1"/>
  <c r="BP127" i="1" s="1"/>
  <c r="P127" i="1"/>
  <c r="Y126" i="1"/>
  <c r="Y128" i="1" s="1"/>
  <c r="P126" i="1"/>
  <c r="X123" i="1"/>
  <c r="X122" i="1"/>
  <c r="Y121" i="1"/>
  <c r="Z121" i="1" s="1"/>
  <c r="P121" i="1"/>
  <c r="Y120" i="1"/>
  <c r="Y123" i="1" s="1"/>
  <c r="P120" i="1"/>
  <c r="X118" i="1"/>
  <c r="X117" i="1"/>
  <c r="Z116" i="1"/>
  <c r="Y116" i="1"/>
  <c r="BP116" i="1" s="1"/>
  <c r="P116" i="1"/>
  <c r="Z115" i="1"/>
  <c r="Y115" i="1"/>
  <c r="BP115" i="1" s="1"/>
  <c r="P115" i="1"/>
  <c r="Z114" i="1"/>
  <c r="Y114" i="1"/>
  <c r="BP114" i="1" s="1"/>
  <c r="Y113" i="1"/>
  <c r="BP113" i="1" s="1"/>
  <c r="P113" i="1"/>
  <c r="Y112" i="1"/>
  <c r="BP112" i="1" s="1"/>
  <c r="Z111" i="1"/>
  <c r="Y111" i="1"/>
  <c r="BP111" i="1" s="1"/>
  <c r="P111" i="1"/>
  <c r="Z110" i="1"/>
  <c r="Y110" i="1"/>
  <c r="BP110" i="1" s="1"/>
  <c r="Y109" i="1"/>
  <c r="P109" i="1"/>
  <c r="Y108" i="1"/>
  <c r="BP108" i="1" s="1"/>
  <c r="P108" i="1"/>
  <c r="X106" i="1"/>
  <c r="X105" i="1"/>
  <c r="Y104" i="1"/>
  <c r="BP104" i="1" s="1"/>
  <c r="P104" i="1"/>
  <c r="Y103" i="1"/>
  <c r="BP103" i="1" s="1"/>
  <c r="P103" i="1"/>
  <c r="Y102" i="1"/>
  <c r="Y106" i="1" s="1"/>
  <c r="P102" i="1"/>
  <c r="X100" i="1"/>
  <c r="X99" i="1"/>
  <c r="Y98" i="1"/>
  <c r="BP98" i="1" s="1"/>
  <c r="P98" i="1"/>
  <c r="Y97" i="1"/>
  <c r="BP97" i="1" s="1"/>
  <c r="P97" i="1"/>
  <c r="Y96" i="1"/>
  <c r="P96" i="1"/>
  <c r="Y95" i="1"/>
  <c r="BP95" i="1" s="1"/>
  <c r="P95" i="1"/>
  <c r="Y94" i="1"/>
  <c r="Z94" i="1" s="1"/>
  <c r="P94" i="1"/>
  <c r="X91" i="1"/>
  <c r="X90" i="1"/>
  <c r="Z89" i="1"/>
  <c r="Y89" i="1"/>
  <c r="BP89" i="1" s="1"/>
  <c r="P89" i="1"/>
  <c r="Z88" i="1"/>
  <c r="Y88" i="1"/>
  <c r="BP88" i="1" s="1"/>
  <c r="P88" i="1"/>
  <c r="Y87" i="1"/>
  <c r="P87" i="1"/>
  <c r="Z86" i="1"/>
  <c r="Y86" i="1"/>
  <c r="BP86" i="1" s="1"/>
  <c r="Y85" i="1"/>
  <c r="Z85" i="1" s="1"/>
  <c r="Y84" i="1"/>
  <c r="Z84" i="1" s="1"/>
  <c r="P84" i="1"/>
  <c r="Z83" i="1"/>
  <c r="Y83" i="1"/>
  <c r="BP83" i="1" s="1"/>
  <c r="Y82" i="1"/>
  <c r="Z82" i="1" s="1"/>
  <c r="Y81" i="1"/>
  <c r="Z81" i="1" s="1"/>
  <c r="P81" i="1"/>
  <c r="Y80" i="1"/>
  <c r="Z80" i="1" s="1"/>
  <c r="P80" i="1"/>
  <c r="X78" i="1"/>
  <c r="X77" i="1"/>
  <c r="Z76" i="1"/>
  <c r="Y76" i="1"/>
  <c r="BP76" i="1" s="1"/>
  <c r="P76" i="1"/>
  <c r="Z75" i="1"/>
  <c r="Y75" i="1"/>
  <c r="BP75" i="1" s="1"/>
  <c r="P75" i="1"/>
  <c r="Y74" i="1"/>
  <c r="Y77" i="1" s="1"/>
  <c r="P74" i="1"/>
  <c r="X71" i="1"/>
  <c r="X70" i="1"/>
  <c r="Y69" i="1"/>
  <c r="Z69" i="1" s="1"/>
  <c r="P69" i="1"/>
  <c r="Y68" i="1"/>
  <c r="Z68" i="1" s="1"/>
  <c r="P68" i="1"/>
  <c r="Y67" i="1"/>
  <c r="Y71" i="1" s="1"/>
  <c r="P67" i="1"/>
  <c r="X65" i="1"/>
  <c r="X64" i="1"/>
  <c r="Z63" i="1"/>
  <c r="Y63" i="1"/>
  <c r="BP63" i="1" s="1"/>
  <c r="P63" i="1"/>
  <c r="Z62" i="1"/>
  <c r="Y62" i="1"/>
  <c r="BP62" i="1" s="1"/>
  <c r="P62" i="1"/>
  <c r="Z61" i="1"/>
  <c r="Y61" i="1"/>
  <c r="BP61" i="1" s="1"/>
  <c r="P61" i="1"/>
  <c r="Z60" i="1"/>
  <c r="Y60" i="1"/>
  <c r="BP60" i="1" s="1"/>
  <c r="P60" i="1"/>
  <c r="Z59" i="1"/>
  <c r="Y59" i="1"/>
  <c r="BP59" i="1" s="1"/>
  <c r="P59" i="1"/>
  <c r="Z58" i="1"/>
  <c r="Z64" i="1" s="1"/>
  <c r="Y58" i="1"/>
  <c r="Y64" i="1" s="1"/>
  <c r="P58" i="1"/>
  <c r="X56" i="1"/>
  <c r="X55" i="1"/>
  <c r="Y54" i="1"/>
  <c r="Z54" i="1" s="1"/>
  <c r="P54" i="1"/>
  <c r="Y53" i="1"/>
  <c r="Z53" i="1" s="1"/>
  <c r="P53" i="1"/>
  <c r="Y52" i="1"/>
  <c r="Z52" i="1" s="1"/>
  <c r="P52" i="1"/>
  <c r="Y51" i="1"/>
  <c r="Z51" i="1" s="1"/>
  <c r="P51" i="1"/>
  <c r="Y50" i="1"/>
  <c r="Y56" i="1" s="1"/>
  <c r="P50" i="1"/>
  <c r="X48" i="1"/>
  <c r="X47" i="1"/>
  <c r="Y46" i="1"/>
  <c r="Z46" i="1" s="1"/>
  <c r="P46" i="1"/>
  <c r="Y45" i="1"/>
  <c r="Z45" i="1" s="1"/>
  <c r="P45" i="1"/>
  <c r="Y44" i="1"/>
  <c r="Z44" i="1" s="1"/>
  <c r="P44" i="1"/>
  <c r="Y43" i="1"/>
  <c r="Y47" i="1" s="1"/>
  <c r="P43" i="1"/>
  <c r="X41" i="1"/>
  <c r="X40" i="1"/>
  <c r="Y39" i="1"/>
  <c r="Z39" i="1" s="1"/>
  <c r="P39" i="1"/>
  <c r="Y38" i="1"/>
  <c r="Z38" i="1" s="1"/>
  <c r="P38" i="1"/>
  <c r="Y37" i="1"/>
  <c r="Z37" i="1" s="1"/>
  <c r="P37" i="1"/>
  <c r="Y36" i="1"/>
  <c r="Z36" i="1" s="1"/>
  <c r="P36" i="1"/>
  <c r="Y35" i="1"/>
  <c r="Z35" i="1" s="1"/>
  <c r="P35" i="1"/>
  <c r="Y34" i="1"/>
  <c r="P34" i="1"/>
  <c r="Y33" i="1"/>
  <c r="Z33" i="1" s="1"/>
  <c r="P33" i="1"/>
  <c r="X30" i="1"/>
  <c r="X29" i="1"/>
  <c r="Y28" i="1"/>
  <c r="BP28" i="1" s="1"/>
  <c r="P28" i="1"/>
  <c r="Y27" i="1"/>
  <c r="Y29" i="1" s="1"/>
  <c r="P27" i="1"/>
  <c r="X25" i="1"/>
  <c r="X24" i="1"/>
  <c r="Z23" i="1"/>
  <c r="Y23" i="1"/>
  <c r="BP23" i="1" s="1"/>
  <c r="P23" i="1"/>
  <c r="Z22" i="1"/>
  <c r="Y22" i="1"/>
  <c r="BP22" i="1" s="1"/>
  <c r="P22" i="1"/>
  <c r="Y21" i="1"/>
  <c r="BP21" i="1" s="1"/>
  <c r="P21" i="1"/>
  <c r="Z20" i="1"/>
  <c r="Y20" i="1"/>
  <c r="BP20" i="1" s="1"/>
  <c r="P20" i="1"/>
  <c r="Y19" i="1"/>
  <c r="P19" i="1"/>
  <c r="X15" i="1"/>
  <c r="X14" i="1"/>
  <c r="Y13" i="1"/>
  <c r="Y15" i="1" s="1"/>
  <c r="P13" i="1"/>
  <c r="X11" i="1"/>
  <c r="X10" i="1"/>
  <c r="Z9" i="1"/>
  <c r="Y9" i="1"/>
  <c r="BP9" i="1" s="1"/>
  <c r="P9" i="1"/>
  <c r="Z8" i="1"/>
  <c r="Y8" i="1"/>
  <c r="BP8" i="1" s="1"/>
  <c r="P8" i="1"/>
  <c r="Z7" i="1"/>
  <c r="Y7" i="1"/>
  <c r="BP7" i="1" s="1"/>
  <c r="P7" i="1"/>
  <c r="Z6" i="1"/>
  <c r="Z10" i="1" s="1"/>
  <c r="Y6" i="1"/>
  <c r="Y10" i="1" s="1"/>
  <c r="P6" i="1"/>
  <c r="Y11" i="1" l="1"/>
  <c r="BP13" i="1"/>
  <c r="Y14" i="1"/>
  <c r="Z27" i="1"/>
  <c r="Z28" i="1"/>
  <c r="Y30" i="1"/>
  <c r="BP33" i="1"/>
  <c r="BP35" i="1"/>
  <c r="BP36" i="1"/>
  <c r="BP37" i="1"/>
  <c r="BP38" i="1"/>
  <c r="BP44" i="1"/>
  <c r="BP45" i="1"/>
  <c r="BP46" i="1"/>
  <c r="BP50" i="1"/>
  <c r="BP51" i="1"/>
  <c r="BP52" i="1"/>
  <c r="BP53" i="1"/>
  <c r="BP54" i="1"/>
  <c r="Y55" i="1"/>
  <c r="Y65" i="1"/>
  <c r="BP67" i="1"/>
  <c r="BP68" i="1"/>
  <c r="BP69" i="1"/>
  <c r="Y70" i="1"/>
  <c r="BP82" i="1"/>
  <c r="BP85" i="1"/>
  <c r="Z95" i="1"/>
  <c r="Z97" i="1"/>
  <c r="Z98" i="1"/>
  <c r="Z103" i="1"/>
  <c r="Z104" i="1"/>
  <c r="Z108" i="1"/>
  <c r="Z112" i="1"/>
  <c r="BP120" i="1"/>
  <c r="BP121" i="1"/>
  <c r="Y122" i="1"/>
  <c r="Z136" i="1"/>
  <c r="Z138" i="1" s="1"/>
  <c r="Z137" i="1"/>
  <c r="Y139" i="1"/>
  <c r="BP142" i="1"/>
  <c r="Y143" i="1"/>
  <c r="Z146" i="1"/>
  <c r="Z147" i="1"/>
  <c r="Z148" i="1"/>
  <c r="Z149" i="1"/>
  <c r="Z150" i="1"/>
  <c r="Y152" i="1"/>
  <c r="BP154" i="1"/>
  <c r="Y156" i="1"/>
  <c r="Z161" i="1"/>
  <c r="Z162" i="1" s="1"/>
  <c r="Y163" i="1"/>
  <c r="BP166" i="1"/>
  <c r="Y174" i="1"/>
  <c r="BP168" i="1"/>
  <c r="BP169" i="1"/>
  <c r="Z172" i="1"/>
  <c r="Z173" i="1"/>
  <c r="Z178" i="1"/>
  <c r="Z179" i="1"/>
  <c r="Y181" i="1"/>
  <c r="BP183" i="1"/>
  <c r="Y185" i="1"/>
  <c r="Z194" i="1"/>
  <c r="Z195" i="1"/>
  <c r="Z204" i="1"/>
  <c r="Z207" i="1"/>
  <c r="Z210" i="1"/>
  <c r="BP214" i="1"/>
  <c r="Z222" i="1"/>
  <c r="Z223" i="1"/>
  <c r="Z224" i="1"/>
  <c r="Z225" i="1"/>
  <c r="Y227" i="1"/>
  <c r="BP230" i="1"/>
  <c r="Y239" i="1"/>
  <c r="Z242" i="1"/>
  <c r="Z243" i="1" s="1"/>
  <c r="Y244" i="1"/>
  <c r="BP255" i="1"/>
  <c r="BP260" i="1"/>
  <c r="Y261" i="1"/>
  <c r="Z267" i="1"/>
  <c r="Z268" i="1" s="1"/>
  <c r="Y269" i="1"/>
  <c r="BP272" i="1"/>
  <c r="BP273" i="1"/>
  <c r="Y278" i="1"/>
  <c r="BP276" i="1"/>
  <c r="BP281" i="1"/>
  <c r="Y282" i="1"/>
  <c r="BP289" i="1"/>
  <c r="Y290" i="1"/>
  <c r="BP298" i="1"/>
  <c r="Y299" i="1"/>
  <c r="BP308" i="1"/>
  <c r="Y309" i="1"/>
  <c r="Y315" i="1"/>
  <c r="BP317" i="1"/>
  <c r="Y318" i="1"/>
  <c r="BP326" i="1"/>
  <c r="Y327" i="1"/>
  <c r="Z332" i="1"/>
  <c r="Z339" i="1" s="1"/>
  <c r="Z333" i="1"/>
  <c r="BP334" i="1"/>
  <c r="BP336" i="1"/>
  <c r="BP338" i="1"/>
  <c r="Y339" i="1"/>
  <c r="BP6" i="1"/>
  <c r="Z13" i="1"/>
  <c r="Z14" i="1" s="1"/>
  <c r="BP27" i="1"/>
  <c r="Z50" i="1"/>
  <c r="Z55" i="1" s="1"/>
  <c r="BP58" i="1"/>
  <c r="Z67" i="1"/>
  <c r="Z70" i="1" s="1"/>
  <c r="Z120" i="1"/>
  <c r="Z122" i="1" s="1"/>
  <c r="BP136" i="1"/>
  <c r="Z142" i="1"/>
  <c r="Z143" i="1" s="1"/>
  <c r="BP146" i="1"/>
  <c r="BP161" i="1"/>
  <c r="BP178" i="1"/>
  <c r="BP222" i="1"/>
  <c r="BP242" i="1"/>
  <c r="Z260" i="1"/>
  <c r="Z261" i="1" s="1"/>
  <c r="BP265" i="1"/>
  <c r="Z281" i="1"/>
  <c r="Z282" i="1" s="1"/>
  <c r="BP285" i="1"/>
  <c r="Z289" i="1"/>
  <c r="Z290" i="1" s="1"/>
  <c r="BP294" i="1"/>
  <c r="Z298" i="1"/>
  <c r="Z299" i="1" s="1"/>
  <c r="BP302" i="1"/>
  <c r="Z308" i="1"/>
  <c r="Z309" i="1" s="1"/>
  <c r="BP312" i="1"/>
  <c r="Z317" i="1"/>
  <c r="Z318" i="1" s="1"/>
  <c r="BP322" i="1"/>
  <c r="Z326" i="1"/>
  <c r="Z327" i="1" s="1"/>
  <c r="BP331" i="1"/>
  <c r="BP364" i="1"/>
  <c r="Y346" i="1"/>
  <c r="Y362" i="1"/>
  <c r="Y375" i="1"/>
  <c r="BP378" i="1"/>
  <c r="Z393" i="1"/>
  <c r="Z397" i="1"/>
  <c r="Z398" i="1"/>
  <c r="Z399" i="1"/>
  <c r="Z404" i="1"/>
  <c r="BP408" i="1"/>
  <c r="Z409" i="1"/>
  <c r="Z410" i="1" s="1"/>
  <c r="Z418" i="1"/>
  <c r="Z419" i="1"/>
  <c r="Z420" i="1"/>
  <c r="Z421" i="1"/>
  <c r="Z422" i="1"/>
  <c r="Z423" i="1"/>
  <c r="Z425" i="1"/>
  <c r="Z430" i="1"/>
  <c r="Z442" i="1"/>
  <c r="Z443" i="1" s="1"/>
  <c r="Y444" i="1"/>
  <c r="Z448" i="1"/>
  <c r="Y462" i="1"/>
  <c r="Z450" i="1"/>
  <c r="Z453" i="1"/>
  <c r="Z454" i="1"/>
  <c r="Z455" i="1"/>
  <c r="Z459" i="1"/>
  <c r="Z460" i="1"/>
  <c r="Z461" i="1"/>
  <c r="Z465" i="1"/>
  <c r="Z467" i="1" s="1"/>
  <c r="Z466" i="1"/>
  <c r="Y468" i="1"/>
  <c r="BP471" i="1"/>
  <c r="BP476" i="1"/>
  <c r="Z478" i="1"/>
  <c r="Z480" i="1" s="1"/>
  <c r="Z479" i="1"/>
  <c r="Y487" i="1"/>
  <c r="BP484" i="1"/>
  <c r="BP494" i="1"/>
  <c r="BP506" i="1"/>
  <c r="BP508" i="1"/>
  <c r="BP513" i="1"/>
  <c r="BP529" i="1"/>
  <c r="BP531" i="1"/>
  <c r="BP533" i="1"/>
  <c r="Z568" i="1"/>
  <c r="Z593" i="1"/>
  <c r="BP409" i="1"/>
  <c r="Y426" i="1"/>
  <c r="BP442" i="1"/>
  <c r="BP465" i="1"/>
  <c r="BP478" i="1"/>
  <c r="Y496" i="1"/>
  <c r="Z494" i="1"/>
  <c r="Z495" i="1" s="1"/>
  <c r="BP536" i="1"/>
  <c r="BP537" i="1"/>
  <c r="BP541" i="1"/>
  <c r="BP542" i="1"/>
  <c r="BP543" i="1"/>
  <c r="Y544" i="1"/>
  <c r="BP548" i="1"/>
  <c r="Y549" i="1"/>
  <c r="BP554" i="1"/>
  <c r="Y561" i="1"/>
  <c r="BP558" i="1"/>
  <c r="BP560" i="1"/>
  <c r="BP565" i="1"/>
  <c r="BP567" i="1"/>
  <c r="Y568" i="1"/>
  <c r="BP571" i="1"/>
  <c r="BP573" i="1"/>
  <c r="BP575" i="1"/>
  <c r="BP577" i="1"/>
  <c r="Y578" i="1"/>
  <c r="BP583" i="1"/>
  <c r="BP585" i="1"/>
  <c r="BP590" i="1"/>
  <c r="BP592" i="1"/>
  <c r="Y593" i="1"/>
  <c r="BP597" i="1"/>
  <c r="Y600" i="1"/>
  <c r="BP611" i="1"/>
  <c r="Y612" i="1"/>
  <c r="BP490" i="1"/>
  <c r="Y524" i="1"/>
  <c r="Z541" i="1"/>
  <c r="Z544" i="1" s="1"/>
  <c r="BP547" i="1"/>
  <c r="BP564" i="1"/>
  <c r="Z571" i="1"/>
  <c r="Z578" i="1" s="1"/>
  <c r="BP589" i="1"/>
  <c r="Z597" i="1"/>
  <c r="Z599" i="1" s="1"/>
  <c r="BP602" i="1"/>
  <c r="BP606" i="1"/>
  <c r="BP610" i="1"/>
  <c r="BP193" i="1"/>
  <c r="BP396" i="1"/>
  <c r="BP390" i="1"/>
  <c r="Y401" i="1"/>
  <c r="Z366" i="1"/>
  <c r="Y368" i="1"/>
  <c r="Z373" i="1"/>
  <c r="Y117" i="1"/>
  <c r="Y40" i="1"/>
  <c r="BP581" i="1"/>
  <c r="Y586" i="1"/>
  <c r="BP372" i="1"/>
  <c r="Y374" i="1"/>
  <c r="Z372" i="1"/>
  <c r="Z367" i="1"/>
  <c r="Z368" i="1" s="1"/>
  <c r="Y369" i="1"/>
  <c r="BP367" i="1"/>
  <c r="Z249" i="1"/>
  <c r="Z190" i="1"/>
  <c r="Z504" i="1"/>
  <c r="Y440" i="1"/>
  <c r="Z192" i="1"/>
  <c r="BP80" i="1"/>
  <c r="Z43" i="1"/>
  <c r="Z47" i="1" s="1"/>
  <c r="Y48" i="1"/>
  <c r="Z21" i="1"/>
  <c r="Y25" i="1"/>
  <c r="Z202" i="1"/>
  <c r="Z394" i="1"/>
  <c r="Z434" i="1"/>
  <c r="BP502" i="1"/>
  <c r="BP512" i="1"/>
  <c r="Y517" i="1"/>
  <c r="Z528" i="1"/>
  <c r="Z556" i="1"/>
  <c r="Z561" i="1" s="1"/>
  <c r="Y562" i="1"/>
  <c r="BP556" i="1"/>
  <c r="Z526" i="1"/>
  <c r="Y538" i="1"/>
  <c r="Z451" i="1"/>
  <c r="BP429" i="1"/>
  <c r="Y431" i="1"/>
  <c r="Z429" i="1"/>
  <c r="Z431" i="1" s="1"/>
  <c r="BP359" i="1"/>
  <c r="Y361" i="1"/>
  <c r="Z359" i="1"/>
  <c r="Z361" i="1" s="1"/>
  <c r="BP199" i="1"/>
  <c r="Z113" i="1"/>
  <c r="BP109" i="1"/>
  <c r="Y118" i="1"/>
  <c r="Z109" i="1"/>
  <c r="BP81" i="1"/>
  <c r="Y78" i="1"/>
  <c r="Z74" i="1"/>
  <c r="Z77" i="1" s="1"/>
  <c r="BP449" i="1"/>
  <c r="Y463" i="1"/>
  <c r="Z449" i="1"/>
  <c r="Z395" i="1"/>
  <c r="Z343" i="1"/>
  <c r="Z346" i="1" s="1"/>
  <c r="Y347" i="1"/>
  <c r="BP343" i="1"/>
  <c r="Z275" i="1"/>
  <c r="Z248" i="1"/>
  <c r="Z247" i="1"/>
  <c r="Y257" i="1"/>
  <c r="Z208" i="1"/>
  <c r="BP200" i="1"/>
  <c r="Y197" i="1"/>
  <c r="Z191" i="1"/>
  <c r="Y129" i="1"/>
  <c r="Z126" i="1"/>
  <c r="Z128" i="1" s="1"/>
  <c r="BP102" i="1"/>
  <c r="Y105" i="1"/>
  <c r="Z102" i="1"/>
  <c r="Z105" i="1" s="1"/>
  <c r="BP94" i="1"/>
  <c r="Y100" i="1"/>
  <c r="BP84" i="1"/>
  <c r="Y90" i="1"/>
  <c r="BP74" i="1"/>
  <c r="BP43" i="1"/>
  <c r="BP19" i="1"/>
  <c r="Y24" i="1"/>
  <c r="Z19" i="1"/>
  <c r="BP582" i="1"/>
  <c r="Y587" i="1"/>
  <c r="Z582" i="1"/>
  <c r="Z586" i="1" s="1"/>
  <c r="Z527" i="1"/>
  <c r="Y539" i="1"/>
  <c r="BP527" i="1"/>
  <c r="Z519" i="1"/>
  <c r="Z523" i="1" s="1"/>
  <c r="Y523" i="1"/>
  <c r="BP519" i="1"/>
  <c r="BP501" i="1"/>
  <c r="Y516" i="1"/>
  <c r="Z501" i="1"/>
  <c r="BP437" i="1"/>
  <c r="Y439" i="1"/>
  <c r="Z439" i="1"/>
  <c r="BP434" i="1"/>
  <c r="Z424" i="1"/>
  <c r="Z426" i="1" s="1"/>
  <c r="Y427" i="1"/>
  <c r="BP424" i="1"/>
  <c r="BP413" i="1"/>
  <c r="Y414" i="1"/>
  <c r="Z413" i="1"/>
  <c r="Z414" i="1" s="1"/>
  <c r="Z403" i="1"/>
  <c r="Z405" i="1" s="1"/>
  <c r="Y406" i="1"/>
  <c r="BP403" i="1"/>
  <c r="Z392" i="1"/>
  <c r="BP391" i="1"/>
  <c r="Y400" i="1"/>
  <c r="Z391" i="1"/>
  <c r="BP384" i="1"/>
  <c r="Z383" i="1"/>
  <c r="Z385" i="1" s="1"/>
  <c r="Y386" i="1"/>
  <c r="BP383" i="1"/>
  <c r="BP349" i="1"/>
  <c r="Y355" i="1"/>
  <c r="Z349" i="1"/>
  <c r="Z355" i="1" s="1"/>
  <c r="BP274" i="1"/>
  <c r="Y277" i="1"/>
  <c r="Z274" i="1"/>
  <c r="Z277" i="1" s="1"/>
  <c r="BP247" i="1"/>
  <c r="BP206" i="1"/>
  <c r="BP205" i="1"/>
  <c r="BP209" i="1"/>
  <c r="Y211" i="1"/>
  <c r="Z203" i="1"/>
  <c r="Y212" i="1"/>
  <c r="BP201" i="1"/>
  <c r="Z189" i="1"/>
  <c r="BP188" i="1"/>
  <c r="Y196" i="1"/>
  <c r="Z188" i="1"/>
  <c r="BP167" i="1"/>
  <c r="Y175" i="1"/>
  <c r="Z167" i="1"/>
  <c r="Z174" i="1" s="1"/>
  <c r="BP131" i="1"/>
  <c r="Y133" i="1"/>
  <c r="Z131" i="1"/>
  <c r="Z133" i="1" s="1"/>
  <c r="X618" i="1"/>
  <c r="BP126" i="1"/>
  <c r="BP96" i="1"/>
  <c r="Y99" i="1"/>
  <c r="X614" i="1"/>
  <c r="Z96" i="1"/>
  <c r="Z99" i="1" s="1"/>
  <c r="Z87" i="1"/>
  <c r="Z90" i="1" s="1"/>
  <c r="Y91" i="1"/>
  <c r="BP87" i="1"/>
  <c r="BP39" i="1"/>
  <c r="Z34" i="1"/>
  <c r="Z40" i="1" s="1"/>
  <c r="Y41" i="1"/>
  <c r="BP34" i="1"/>
  <c r="Z256" i="1" l="1"/>
  <c r="Z180" i="1"/>
  <c r="Z151" i="1"/>
  <c r="Z226" i="1"/>
  <c r="Z29" i="1"/>
  <c r="Z24" i="1"/>
  <c r="Z374" i="1"/>
  <c r="Z211" i="1"/>
  <c r="Y616" i="1"/>
  <c r="Y617" i="1" s="1"/>
  <c r="Z516" i="1"/>
  <c r="Z538" i="1"/>
  <c r="Z462" i="1"/>
  <c r="Z117" i="1"/>
  <c r="Z400" i="1"/>
  <c r="Y614" i="1"/>
  <c r="Z196" i="1"/>
  <c r="Y618" i="1"/>
</calcChain>
</file>

<file path=xl/sharedStrings.xml><?xml version="1.0" encoding="utf-8"?>
<sst xmlns="http://schemas.openxmlformats.org/spreadsheetml/2006/main" count="4854" uniqueCount="995">
  <si>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</si>
  <si>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</si>
  <si>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</si>
  <si>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</si>
  <si>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</si>
  <si>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</si>
  <si>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</si>
  <si>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</si>
  <si>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</si>
  <si>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</si>
  <si>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</si>
  <si>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</si>
  <si>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</si>
  <si>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</si>
  <si>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</si>
  <si>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</si>
  <si>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</si>
  <si>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</si>
  <si>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</si>
  <si>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</si>
  <si>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</si>
  <si>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</si>
  <si>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</si>
  <si>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</si>
  <si>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</si>
  <si>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</si>
  <si>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</si>
  <si>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</si>
  <si>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</si>
  <si>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</si>
  <si>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</si>
  <si>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</si>
  <si>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/>
  </si>
  <si>
    <t>СК2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</si>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</sst>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9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3">
    <xf numFmtId="0" fontId="0" fillId="0" borderId="0" xfId="0"/>
    <xf numFmtId="0" fontId="0" fillId="0" borderId="0" xfId="0" applyProtection="1"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1" fontId="9" fillId="0" borderId="8" xfId="0" applyNumberFormat="1" applyFont="1" applyBorder="1" applyAlignment="1">
      <alignment horizontal="center" vertical="center"/>
    </xf>
    <xf numFmtId="1" fontId="9" fillId="0" borderId="9" xfId="1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1" fontId="10" fillId="0" borderId="9" xfId="0" applyNumberFormat="1" applyFont="1" applyBorder="1" applyAlignment="1">
      <alignment horizontal="center" vertical="center"/>
    </xf>
    <xf numFmtId="0" fontId="13" fillId="2" borderId="9" xfId="0" applyFont="1" applyFill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>
      <alignment horizontal="left"/>
    </xf>
    <xf numFmtId="0" fontId="14" fillId="0" borderId="9" xfId="0" applyFont="1" applyBorder="1" applyAlignment="1" applyProtection="1">
      <alignment horizontal="center"/>
      <protection hidden="1"/>
    </xf>
    <xf numFmtId="166" fontId="15" fillId="4" borderId="9" xfId="0" applyNumberFormat="1" applyFont="1" applyFill="1" applyBorder="1" applyAlignment="1" applyProtection="1">
      <alignment horizontal="right"/>
      <protection locked="0"/>
    </xf>
    <xf numFmtId="0" fontId="16" fillId="2" borderId="9" xfId="0" applyFont="1" applyFill="1" applyBorder="1" applyAlignment="1" applyProtection="1">
      <alignment horizontal="center"/>
      <protection hidden="1"/>
    </xf>
    <xf numFmtId="166" fontId="12" fillId="2" borderId="9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9" xfId="0" applyNumberFormat="1" applyFont="1" applyBorder="1" applyAlignment="1">
      <alignment horizontal="right"/>
    </xf>
    <xf numFmtId="2" fontId="17" fillId="0" borderId="9" xfId="0" applyNumberFormat="1" applyFont="1" applyBorder="1" applyAlignment="1">
      <alignment horizontal="center"/>
    </xf>
    <xf numFmtId="2" fontId="17" fillId="0" borderId="29" xfId="0" applyNumberFormat="1" applyFont="1" applyBorder="1" applyAlignment="1">
      <alignment horizontal="center" wrapText="1"/>
    </xf>
    <xf numFmtId="0" fontId="18" fillId="0" borderId="29" xfId="0" applyFont="1" applyBorder="1" applyProtection="1">
      <protection hidden="1"/>
    </xf>
    <xf numFmtId="0" fontId="19" fillId="0" borderId="29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30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31" xfId="0" applyFont="1" applyFill="1" applyBorder="1" applyAlignment="1" applyProtection="1">
      <alignment horizontal="center" vertical="center" wrapText="1"/>
      <protection hidden="1"/>
    </xf>
    <xf numFmtId="0" fontId="23" fillId="0" borderId="32" xfId="0" applyFont="1" applyBorder="1" applyAlignment="1" applyProtection="1">
      <alignment horizontal="center" vertical="center" wrapText="1"/>
      <protection hidden="1"/>
    </xf>
    <xf numFmtId="167" fontId="24" fillId="0" borderId="35" xfId="1" applyNumberFormat="1" applyFont="1" applyBorder="1" applyAlignment="1" applyProtection="1">
      <alignment horizontal="center" vertical="center"/>
      <protection hidden="1"/>
    </xf>
    <xf numFmtId="164" fontId="12" fillId="2" borderId="9" xfId="0" applyNumberFormat="1" applyFont="1" applyFill="1" applyBorder="1" applyAlignment="1">
      <alignment horizontal="right"/>
    </xf>
    <xf numFmtId="0" fontId="25" fillId="2" borderId="9" xfId="0" applyFont="1" applyFill="1" applyBorder="1" applyAlignment="1" applyProtection="1">
      <alignment horizontal="center"/>
      <protection hidden="1"/>
    </xf>
    <xf numFmtId="0" fontId="13" fillId="2" borderId="13" xfId="0" applyFont="1" applyFill="1" applyBorder="1" applyAlignment="1" applyProtection="1">
      <alignment horizontal="center" vertical="center" wrapText="1"/>
      <protection hidden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2" fontId="6" fillId="0" borderId="7" xfId="0" applyNumberFormat="1" applyFont="1" applyBorder="1" applyAlignment="1">
      <alignment horizontal="center" vertical="center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1" fontId="9" fillId="0" borderId="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2" fillId="2" borderId="12" xfId="0" applyFont="1" applyFill="1" applyBorder="1" applyAlignment="1" applyProtection="1">
      <alignment horizontal="right"/>
      <protection hidden="1"/>
    </xf>
    <xf numFmtId="0" fontId="12" fillId="2" borderId="17" xfId="0" applyFont="1" applyFill="1" applyBorder="1" applyAlignment="1" applyProtection="1">
      <alignment horizontal="right"/>
      <protection hidden="1"/>
    </xf>
    <xf numFmtId="0" fontId="12" fillId="2" borderId="18" xfId="0" applyFont="1" applyFill="1" applyBorder="1" applyAlignment="1" applyProtection="1">
      <alignment horizontal="right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4" fillId="2" borderId="24" xfId="0" applyFont="1" applyFill="1" applyBorder="1" applyAlignment="1" applyProtection="1">
      <alignment horizontal="center" vertical="center" wrapText="1"/>
      <protection hidden="1"/>
    </xf>
    <xf numFmtId="0" fontId="4" fillId="2" borderId="1" xfId="1" applyFont="1" applyFill="1" applyBorder="1" applyAlignment="1" applyProtection="1">
      <alignment horizontal="center" vertical="center" wrapText="1"/>
      <protection locked="0" hidden="1"/>
    </xf>
    <xf numFmtId="0" fontId="4" fillId="2" borderId="4" xfId="1" applyFont="1" applyFill="1" applyBorder="1" applyAlignment="1" applyProtection="1">
      <alignment horizontal="center" vertical="center" wrapText="1"/>
      <protection locked="0" hidden="1"/>
    </xf>
    <xf numFmtId="0" fontId="19" fillId="0" borderId="10" xfId="0" applyFont="1" applyBorder="1" applyAlignment="1">
      <alignment horizontal="left" vertical="center" wrapText="1"/>
    </xf>
    <xf numFmtId="0" fontId="23" fillId="0" borderId="32" xfId="0" applyFont="1" applyBorder="1" applyAlignment="1" applyProtection="1">
      <alignment horizontal="center" vertical="center" wrapText="1"/>
      <protection hidden="1"/>
    </xf>
    <xf numFmtId="0" fontId="22" fillId="2" borderId="33" xfId="0" applyFont="1" applyFill="1" applyBorder="1" applyAlignment="1" applyProtection="1">
      <alignment horizontal="center" vertical="center" wrapText="1"/>
      <protection hidden="1"/>
    </xf>
    <xf numFmtId="0" fontId="22" fillId="2" borderId="34" xfId="0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0" fontId="4" fillId="2" borderId="25" xfId="0" applyFont="1" applyFill="1" applyBorder="1" applyAlignment="1" applyProtection="1">
      <alignment horizontal="center" vertical="center" wrapText="1"/>
      <protection hidden="1"/>
    </xf>
    <xf numFmtId="0" fontId="12" fillId="2" borderId="13" xfId="0" applyFont="1" applyFill="1" applyBorder="1" applyAlignment="1" applyProtection="1">
      <alignment horizontal="left"/>
      <protection hidden="1"/>
    </xf>
    <xf numFmtId="0" fontId="12" fillId="2" borderId="37" xfId="0" applyFont="1" applyFill="1" applyBorder="1" applyAlignment="1" applyProtection="1">
      <alignment horizontal="left"/>
      <protection hidden="1"/>
    </xf>
    <xf numFmtId="0" fontId="12" fillId="2" borderId="8" xfId="0" applyFont="1" applyFill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4" fillId="2" borderId="23" xfId="0" applyFont="1" applyFill="1" applyBorder="1" applyAlignment="1" applyProtection="1">
      <alignment horizontal="center" vertical="center" wrapText="1"/>
      <protection hidden="1"/>
    </xf>
    <xf numFmtId="0" fontId="4" fillId="2" borderId="26" xfId="0" applyFont="1" applyFill="1" applyBorder="1" applyAlignment="1" applyProtection="1">
      <alignment horizontal="center" vertical="center" wrapText="1"/>
      <protection hidden="1"/>
    </xf>
    <xf numFmtId="0" fontId="4" fillId="2" borderId="27" xfId="0" applyFont="1" applyFill="1" applyBorder="1" applyAlignment="1" applyProtection="1">
      <alignment horizontal="center" vertical="center" wrapText="1"/>
      <protection hidden="1"/>
    </xf>
    <xf numFmtId="0" fontId="4" fillId="2" borderId="28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14" xfId="0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0" fillId="2" borderId="36" xfId="0" applyFill="1" applyBorder="1" applyAlignment="1" applyProtection="1">
      <alignment horizontal="center"/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24"/>
  <sheetViews>
    <sheetView tabSelected="1" topLeftCell="A592" zoomScale="85" zoomScaleNormal="85" workbookViewId="0">
      <selection activeCell="AC620" sqref="AC620"/>
    </sheetView>
  </sheetViews>
  <sheetFormatPr defaultColWidth="9.140625" defaultRowHeight="15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4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67" width="9.140625" style="1" customWidth="1"/>
    <col min="68" max="68" width="9.140625" style="7"/>
    <col min="69" max="16384" width="9.140625" style="1"/>
  </cols>
  <sheetData>
    <row r="1" spans="1:68" ht="27.75" customHeight="1">
      <c r="A1" s="50" t="s">
        <v>0</v>
      </c>
      <c r="B1" s="50" t="s">
        <v>1</v>
      </c>
      <c r="C1" s="62" t="s">
        <v>2</v>
      </c>
      <c r="D1" s="76" t="s">
        <v>3</v>
      </c>
      <c r="E1" s="78"/>
      <c r="F1" s="50" t="s">
        <v>4</v>
      </c>
      <c r="G1" s="50" t="s">
        <v>5</v>
      </c>
      <c r="H1" s="50" t="s">
        <v>6</v>
      </c>
      <c r="I1" s="50" t="s">
        <v>7</v>
      </c>
      <c r="J1" s="50" t="s">
        <v>8</v>
      </c>
      <c r="K1" s="50" t="s">
        <v>9</v>
      </c>
      <c r="L1" s="50" t="s">
        <v>10</v>
      </c>
      <c r="M1" s="50" t="s">
        <v>11</v>
      </c>
      <c r="N1" s="50" t="s">
        <v>12</v>
      </c>
      <c r="O1" s="50" t="s">
        <v>13</v>
      </c>
      <c r="P1" s="76" t="s">
        <v>14</v>
      </c>
      <c r="Q1" s="77"/>
      <c r="R1" s="77"/>
      <c r="S1" s="77"/>
      <c r="T1" s="78"/>
      <c r="U1" s="38" t="s">
        <v>15</v>
      </c>
      <c r="V1" s="39"/>
      <c r="W1" s="50" t="s">
        <v>16</v>
      </c>
      <c r="X1" s="50" t="s">
        <v>17</v>
      </c>
      <c r="Y1" s="56" t="s">
        <v>18</v>
      </c>
      <c r="Z1" s="54" t="s">
        <v>19</v>
      </c>
      <c r="AA1" s="64" t="s">
        <v>20</v>
      </c>
      <c r="AB1" s="64" t="s">
        <v>21</v>
      </c>
      <c r="AC1" s="64" t="s">
        <v>22</v>
      </c>
      <c r="AD1" s="70" t="s">
        <v>23</v>
      </c>
      <c r="AE1" s="71"/>
      <c r="AF1" s="72"/>
      <c r="AG1" s="28"/>
      <c r="BD1" s="31" t="s">
        <v>24</v>
      </c>
    </row>
    <row r="2" spans="1:68" ht="14.25" customHeight="1">
      <c r="A2" s="51"/>
      <c r="B2" s="51"/>
      <c r="C2" s="63"/>
      <c r="D2" s="79"/>
      <c r="E2" s="81"/>
      <c r="F2" s="51"/>
      <c r="G2" s="51"/>
      <c r="H2" s="51"/>
      <c r="I2" s="51"/>
      <c r="J2" s="51"/>
      <c r="K2" s="51"/>
      <c r="L2" s="51"/>
      <c r="M2" s="51"/>
      <c r="N2" s="51"/>
      <c r="O2" s="51"/>
      <c r="P2" s="79"/>
      <c r="Q2" s="80"/>
      <c r="R2" s="80"/>
      <c r="S2" s="80"/>
      <c r="T2" s="81"/>
      <c r="U2" s="15" t="s">
        <v>25</v>
      </c>
      <c r="V2" s="15" t="s">
        <v>26</v>
      </c>
      <c r="W2" s="51"/>
      <c r="X2" s="51"/>
      <c r="Y2" s="57"/>
      <c r="Z2" s="55"/>
      <c r="AA2" s="65"/>
      <c r="AB2" s="65"/>
      <c r="AC2" s="65"/>
      <c r="AD2" s="73"/>
      <c r="AE2" s="74"/>
      <c r="AF2" s="75"/>
      <c r="AG2" s="28"/>
      <c r="BD2" s="31"/>
    </row>
    <row r="3" spans="1:68" ht="27.75" customHeight="1">
      <c r="A3" s="40" t="s">
        <v>27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1"/>
      <c r="AB3" s="21"/>
      <c r="AC3" s="21"/>
    </row>
    <row r="4" spans="1:68" ht="16.5" customHeight="1">
      <c r="A4" s="41" t="s">
        <v>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8"/>
      <c r="AB4" s="8"/>
      <c r="AC4" s="8"/>
    </row>
    <row r="5" spans="1:68" ht="14.25" customHeight="1">
      <c r="A5" s="42" t="s">
        <v>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9"/>
      <c r="AB5" s="9"/>
      <c r="AC5" s="9"/>
    </row>
    <row r="6" spans="1:68" ht="37.5" customHeight="1">
      <c r="A6" s="10" t="s">
        <v>29</v>
      </c>
      <c r="B6" s="10" t="s">
        <v>30</v>
      </c>
      <c r="C6" s="11">
        <v>4301051865</v>
      </c>
      <c r="D6" s="43">
        <v>4680115885912</v>
      </c>
      <c r="E6" s="43"/>
      <c r="F6" s="12">
        <v>0.3</v>
      </c>
      <c r="G6" s="13">
        <v>6</v>
      </c>
      <c r="H6" s="12">
        <v>1.8</v>
      </c>
      <c r="I6" s="12">
        <v>3.18</v>
      </c>
      <c r="J6" s="13">
        <v>182</v>
      </c>
      <c r="K6" s="13" t="s">
        <v>31</v>
      </c>
      <c r="L6" s="13" t="s">
        <v>32</v>
      </c>
      <c r="M6" s="14" t="s">
        <v>33</v>
      </c>
      <c r="N6" s="14"/>
      <c r="O6" s="13">
        <v>40</v>
      </c>
      <c r="P6" s="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6" s="45"/>
      <c r="R6" s="45"/>
      <c r="S6" s="45"/>
      <c r="T6" s="46"/>
      <c r="U6" s="16" t="s">
        <v>32</v>
      </c>
      <c r="V6" s="16" t="s">
        <v>32</v>
      </c>
      <c r="W6" s="17" t="s">
        <v>34</v>
      </c>
      <c r="X6" s="18">
        <v>0</v>
      </c>
      <c r="Y6" s="22">
        <f>IFERROR(IF(X6="",0,CEILING((X6/$H6),1)*$H6),"")</f>
        <v>0</v>
      </c>
      <c r="Z6" s="23" t="str">
        <f>IFERROR(IF(Y6=0,"",ROUNDUP(Y6/H6,0)*0.00651),"")</f>
        <v/>
      </c>
      <c r="AA6" s="24" t="s">
        <v>32</v>
      </c>
      <c r="AB6" s="25" t="s">
        <v>32</v>
      </c>
      <c r="AC6" s="26" t="s">
        <v>35</v>
      </c>
      <c r="AG6" s="29"/>
      <c r="AJ6" s="30" t="s">
        <v>32</v>
      </c>
      <c r="AK6" s="30">
        <v>0</v>
      </c>
      <c r="BB6" s="32" t="s">
        <v>36</v>
      </c>
      <c r="BM6" s="29">
        <v>0</v>
      </c>
      <c r="BN6" s="29">
        <v>0</v>
      </c>
      <c r="BO6" s="29">
        <v>0</v>
      </c>
      <c r="BP6" s="29">
        <f>Y6/(H6*J6)</f>
        <v>0</v>
      </c>
    </row>
    <row r="7" spans="1:68" ht="27" customHeight="1">
      <c r="A7" s="10" t="s">
        <v>37</v>
      </c>
      <c r="B7" s="10" t="s">
        <v>38</v>
      </c>
      <c r="C7" s="11">
        <v>4301051552</v>
      </c>
      <c r="D7" s="43">
        <v>4607091388237</v>
      </c>
      <c r="E7" s="43"/>
      <c r="F7" s="12">
        <v>0.42</v>
      </c>
      <c r="G7" s="13">
        <v>6</v>
      </c>
      <c r="H7" s="12">
        <v>2.52</v>
      </c>
      <c r="I7" s="12">
        <v>2.766</v>
      </c>
      <c r="J7" s="13">
        <v>182</v>
      </c>
      <c r="K7" s="13" t="s">
        <v>31</v>
      </c>
      <c r="L7" s="13" t="s">
        <v>32</v>
      </c>
      <c r="M7" s="14" t="s">
        <v>33</v>
      </c>
      <c r="N7" s="14"/>
      <c r="O7" s="13">
        <v>40</v>
      </c>
      <c r="P7" s="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7" s="45"/>
      <c r="R7" s="45"/>
      <c r="S7" s="45"/>
      <c r="T7" s="46"/>
      <c r="U7" s="16" t="s">
        <v>32</v>
      </c>
      <c r="V7" s="16" t="s">
        <v>32</v>
      </c>
      <c r="W7" s="17" t="s">
        <v>34</v>
      </c>
      <c r="X7" s="18">
        <v>0</v>
      </c>
      <c r="Y7" s="22">
        <f>IFERROR(IF(X7="",0,CEILING((X7/$H7),1)*$H7),"")</f>
        <v>0</v>
      </c>
      <c r="Z7" s="23" t="str">
        <f>IFERROR(IF(Y7=0,"",ROUNDUP(Y7/H7,0)*0.00651),"")</f>
        <v/>
      </c>
      <c r="AA7" s="24" t="s">
        <v>32</v>
      </c>
      <c r="AB7" s="25" t="s">
        <v>32</v>
      </c>
      <c r="AC7" s="26" t="s">
        <v>39</v>
      </c>
      <c r="AG7" s="29"/>
      <c r="AJ7" s="30" t="s">
        <v>32</v>
      </c>
      <c r="AK7" s="30">
        <v>0</v>
      </c>
      <c r="BB7" s="32" t="s">
        <v>36</v>
      </c>
      <c r="BM7" s="29">
        <v>0</v>
      </c>
      <c r="BN7" s="29">
        <v>0</v>
      </c>
      <c r="BO7" s="29">
        <v>0</v>
      </c>
      <c r="BP7" s="29">
        <f t="shared" ref="BP7:BP9" si="0">Y7/(H7*J7)</f>
        <v>0</v>
      </c>
    </row>
    <row r="8" spans="1:68" ht="27" customHeight="1">
      <c r="A8" s="10" t="s">
        <v>40</v>
      </c>
      <c r="B8" s="10" t="s">
        <v>41</v>
      </c>
      <c r="C8" s="11">
        <v>4301051861</v>
      </c>
      <c r="D8" s="43">
        <v>4680115885905</v>
      </c>
      <c r="E8" s="43"/>
      <c r="F8" s="12">
        <v>0.3</v>
      </c>
      <c r="G8" s="13">
        <v>6</v>
      </c>
      <c r="H8" s="12">
        <v>1.8</v>
      </c>
      <c r="I8" s="12">
        <v>3.18</v>
      </c>
      <c r="J8" s="13">
        <v>182</v>
      </c>
      <c r="K8" s="13" t="s">
        <v>31</v>
      </c>
      <c r="L8" s="13" t="s">
        <v>32</v>
      </c>
      <c r="M8" s="14" t="s">
        <v>33</v>
      </c>
      <c r="N8" s="14"/>
      <c r="O8" s="13">
        <v>40</v>
      </c>
      <c r="P8" s="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8" s="45"/>
      <c r="R8" s="45"/>
      <c r="S8" s="45"/>
      <c r="T8" s="46"/>
      <c r="U8" s="16" t="s">
        <v>32</v>
      </c>
      <c r="V8" s="16" t="s">
        <v>32</v>
      </c>
      <c r="W8" s="17" t="s">
        <v>34</v>
      </c>
      <c r="X8" s="18">
        <v>0</v>
      </c>
      <c r="Y8" s="22">
        <f>IFERROR(IF(X8="",0,CEILING((X8/$H8),1)*$H8),"")</f>
        <v>0</v>
      </c>
      <c r="Z8" s="23" t="str">
        <f>IFERROR(IF(Y8=0,"",ROUNDUP(Y8/H8,0)*0.00651),"")</f>
        <v/>
      </c>
      <c r="AA8" s="24" t="s">
        <v>32</v>
      </c>
      <c r="AB8" s="25" t="s">
        <v>32</v>
      </c>
      <c r="AC8" s="26" t="s">
        <v>42</v>
      </c>
      <c r="AG8" s="29"/>
      <c r="AJ8" s="30" t="s">
        <v>32</v>
      </c>
      <c r="AK8" s="30">
        <v>0</v>
      </c>
      <c r="BB8" s="32" t="s">
        <v>36</v>
      </c>
      <c r="BM8" s="29">
        <v>0</v>
      </c>
      <c r="BN8" s="29">
        <v>0</v>
      </c>
      <c r="BO8" s="29">
        <v>0</v>
      </c>
      <c r="BP8" s="29">
        <f t="shared" si="0"/>
        <v>0</v>
      </c>
    </row>
    <row r="9" spans="1:68" ht="37.5" customHeight="1">
      <c r="A9" s="10" t="s">
        <v>43</v>
      </c>
      <c r="B9" s="10" t="s">
        <v>44</v>
      </c>
      <c r="C9" s="11">
        <v>4301051592</v>
      </c>
      <c r="D9" s="43">
        <v>4607091388244</v>
      </c>
      <c r="E9" s="43"/>
      <c r="F9" s="12">
        <v>0.42</v>
      </c>
      <c r="G9" s="13">
        <v>6</v>
      </c>
      <c r="H9" s="12">
        <v>2.52</v>
      </c>
      <c r="I9" s="12">
        <v>2.766</v>
      </c>
      <c r="J9" s="13">
        <v>182</v>
      </c>
      <c r="K9" s="13" t="s">
        <v>31</v>
      </c>
      <c r="L9" s="13" t="s">
        <v>32</v>
      </c>
      <c r="M9" s="14" t="s">
        <v>33</v>
      </c>
      <c r="N9" s="14"/>
      <c r="O9" s="13">
        <v>40</v>
      </c>
      <c r="P9" s="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9" s="45"/>
      <c r="R9" s="45"/>
      <c r="S9" s="45"/>
      <c r="T9" s="46"/>
      <c r="U9" s="16" t="s">
        <v>32</v>
      </c>
      <c r="V9" s="16" t="s">
        <v>32</v>
      </c>
      <c r="W9" s="17" t="s">
        <v>34</v>
      </c>
      <c r="X9" s="18">
        <v>0</v>
      </c>
      <c r="Y9" s="22">
        <f>IFERROR(IF(X9="",0,CEILING((X9/$H9),1)*$H9),"")</f>
        <v>0</v>
      </c>
      <c r="Z9" s="23" t="str">
        <f>IFERROR(IF(Y9=0,"",ROUNDUP(Y9/H9,0)*0.00651),"")</f>
        <v/>
      </c>
      <c r="AA9" s="24" t="s">
        <v>32</v>
      </c>
      <c r="AB9" s="25" t="s">
        <v>32</v>
      </c>
      <c r="AC9" s="26" t="s">
        <v>45</v>
      </c>
      <c r="AG9" s="29"/>
      <c r="AJ9" s="30" t="s">
        <v>32</v>
      </c>
      <c r="AK9" s="30">
        <v>0</v>
      </c>
      <c r="BB9" s="32" t="s">
        <v>36</v>
      </c>
      <c r="BM9" s="29">
        <v>0</v>
      </c>
      <c r="BN9" s="29">
        <v>0</v>
      </c>
      <c r="BO9" s="29">
        <v>0</v>
      </c>
      <c r="BP9" s="29">
        <f t="shared" si="0"/>
        <v>0</v>
      </c>
    </row>
    <row r="10" spans="1:68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3"/>
      <c r="P10" s="47" t="s">
        <v>46</v>
      </c>
      <c r="Q10" s="48"/>
      <c r="R10" s="48"/>
      <c r="S10" s="48"/>
      <c r="T10" s="48"/>
      <c r="U10" s="48"/>
      <c r="V10" s="49"/>
      <c r="W10" s="19" t="s">
        <v>47</v>
      </c>
      <c r="X10" s="20">
        <f>IFERROR(X6/H6,"0")+IFERROR(X7/H7,"0")+IFERROR(X8/H8,"0")+IFERROR(X9/H9,"0")</f>
        <v>0</v>
      </c>
      <c r="Y10" s="20">
        <f>IFERROR(Y6/H6,"0")+IFERROR(Y7/H7,"0")+IFERROR(Y8/H8,"0")+IFERROR(Y9/H9,"0")</f>
        <v>0</v>
      </c>
      <c r="Z10" s="20">
        <f>IFERROR(IF(Z6="",0,Z6),"0")+IFERROR(IF(Z7="",0,Z7),"0")+IFERROR(IF(Z8="",0,Z8),"0")+IFERROR(IF(Z9="",0,Z9),"0")</f>
        <v>0</v>
      </c>
      <c r="AA10" s="27"/>
      <c r="AB10" s="27"/>
      <c r="AC10" s="27"/>
    </row>
    <row r="11" spans="1:68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3"/>
      <c r="P11" s="47" t="s">
        <v>46</v>
      </c>
      <c r="Q11" s="48"/>
      <c r="R11" s="48"/>
      <c r="S11" s="48"/>
      <c r="T11" s="48"/>
      <c r="U11" s="48"/>
      <c r="V11" s="49"/>
      <c r="W11" s="19" t="s">
        <v>34</v>
      </c>
      <c r="X11" s="20">
        <f>IFERROR(SUM(X6:X9),"0")</f>
        <v>0</v>
      </c>
      <c r="Y11" s="20">
        <f>IFERROR(SUM(Y6:Y9),"0")</f>
        <v>0</v>
      </c>
      <c r="Z11" s="19"/>
      <c r="AA11" s="27"/>
      <c r="AB11" s="27"/>
      <c r="AC11" s="27"/>
    </row>
    <row r="12" spans="1:68" ht="14.25" customHeight="1">
      <c r="A12" s="42" t="s">
        <v>48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9"/>
      <c r="AB12" s="9"/>
      <c r="AC12" s="9"/>
    </row>
    <row r="13" spans="1:68" ht="27" customHeight="1">
      <c r="A13" s="10" t="s">
        <v>49</v>
      </c>
      <c r="B13" s="10" t="s">
        <v>50</v>
      </c>
      <c r="C13" s="11">
        <v>4301032013</v>
      </c>
      <c r="D13" s="43">
        <v>4607091388503</v>
      </c>
      <c r="E13" s="43"/>
      <c r="F13" s="12">
        <v>0.05</v>
      </c>
      <c r="G13" s="13">
        <v>12</v>
      </c>
      <c r="H13" s="12">
        <v>0.6</v>
      </c>
      <c r="I13" s="12">
        <v>0.82199999999999995</v>
      </c>
      <c r="J13" s="13">
        <v>182</v>
      </c>
      <c r="K13" s="13" t="s">
        <v>31</v>
      </c>
      <c r="L13" s="13" t="s">
        <v>32</v>
      </c>
      <c r="M13" s="14" t="s">
        <v>51</v>
      </c>
      <c r="N13" s="14"/>
      <c r="O13" s="13">
        <v>120</v>
      </c>
      <c r="P13" s="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13" s="45"/>
      <c r="R13" s="45"/>
      <c r="S13" s="45"/>
      <c r="T13" s="46"/>
      <c r="U13" s="16" t="s">
        <v>32</v>
      </c>
      <c r="V13" s="16" t="s">
        <v>32</v>
      </c>
      <c r="W13" s="17" t="s">
        <v>34</v>
      </c>
      <c r="X13" s="18">
        <v>0</v>
      </c>
      <c r="Y13" s="22">
        <f>IFERROR(IF(X13="",0,CEILING((X13/$H13),1)*$H13),"")</f>
        <v>0</v>
      </c>
      <c r="Z13" s="23" t="str">
        <f>IFERROR(IF(Y13=0,"",ROUNDUP(Y13/H13,0)*0.00651),"")</f>
        <v/>
      </c>
      <c r="AA13" s="24" t="s">
        <v>32</v>
      </c>
      <c r="AB13" s="25" t="s">
        <v>32</v>
      </c>
      <c r="AC13" s="26" t="s">
        <v>52</v>
      </c>
      <c r="AG13" s="29"/>
      <c r="AJ13" s="30" t="s">
        <v>32</v>
      </c>
      <c r="AK13" s="30">
        <v>0</v>
      </c>
      <c r="BB13" s="32" t="s">
        <v>53</v>
      </c>
      <c r="BM13" s="29">
        <v>0</v>
      </c>
      <c r="BN13" s="29">
        <v>0</v>
      </c>
      <c r="BO13" s="29">
        <v>0</v>
      </c>
      <c r="BP13" s="29">
        <f>Y13/(H13*J13)</f>
        <v>0</v>
      </c>
    </row>
    <row r="14" spans="1:68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47" t="s">
        <v>46</v>
      </c>
      <c r="Q14" s="48"/>
      <c r="R14" s="48"/>
      <c r="S14" s="48"/>
      <c r="T14" s="48"/>
      <c r="U14" s="48"/>
      <c r="V14" s="49"/>
      <c r="W14" s="19" t="s">
        <v>47</v>
      </c>
      <c r="X14" s="20">
        <f>IFERROR(X13/H13,"0")</f>
        <v>0</v>
      </c>
      <c r="Y14" s="20">
        <f>IFERROR(Y13/H13,"0")</f>
        <v>0</v>
      </c>
      <c r="Z14" s="20">
        <f>IFERROR(IF(Z13="",0,Z13),"0")</f>
        <v>0</v>
      </c>
      <c r="AA14" s="27"/>
      <c r="AB14" s="27"/>
      <c r="AC14" s="27"/>
    </row>
    <row r="15" spans="1:68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47" t="s">
        <v>46</v>
      </c>
      <c r="Q15" s="48"/>
      <c r="R15" s="48"/>
      <c r="S15" s="48"/>
      <c r="T15" s="48"/>
      <c r="U15" s="48"/>
      <c r="V15" s="49"/>
      <c r="W15" s="19" t="s">
        <v>34</v>
      </c>
      <c r="X15" s="20">
        <f>IFERROR(SUM(X13:X13),"0")</f>
        <v>0</v>
      </c>
      <c r="Y15" s="20">
        <f>IFERROR(SUM(Y13:Y13),"0")</f>
        <v>0</v>
      </c>
      <c r="Z15" s="19"/>
      <c r="AA15" s="27"/>
      <c r="AB15" s="27"/>
      <c r="AC15" s="27"/>
    </row>
    <row r="16" spans="1:68" ht="27.75" customHeight="1">
      <c r="A16" s="40" t="s">
        <v>54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21"/>
      <c r="AB16" s="21"/>
      <c r="AC16" s="21"/>
    </row>
    <row r="17" spans="1:68" ht="16.5" customHeight="1">
      <c r="A17" s="41" t="s">
        <v>55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8"/>
      <c r="AB17" s="8"/>
      <c r="AC17" s="8"/>
    </row>
    <row r="18" spans="1:68" ht="14.25" customHeight="1">
      <c r="A18" s="42" t="s">
        <v>56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9"/>
      <c r="AB18" s="9"/>
      <c r="AC18" s="9"/>
    </row>
    <row r="19" spans="1:68" ht="16.5" customHeight="1">
      <c r="A19" s="10" t="s">
        <v>57</v>
      </c>
      <c r="B19" s="10" t="s">
        <v>58</v>
      </c>
      <c r="C19" s="11">
        <v>4301011380</v>
      </c>
      <c r="D19" s="43">
        <v>4607091385670</v>
      </c>
      <c r="E19" s="43"/>
      <c r="F19" s="12">
        <v>1.35</v>
      </c>
      <c r="G19" s="13">
        <v>8</v>
      </c>
      <c r="H19" s="12">
        <v>10.8</v>
      </c>
      <c r="I19" s="12">
        <v>11.234999999999999</v>
      </c>
      <c r="J19" s="13">
        <v>64</v>
      </c>
      <c r="K19" s="13" t="s">
        <v>59</v>
      </c>
      <c r="L19" s="13" t="s">
        <v>32</v>
      </c>
      <c r="M19" s="14" t="s">
        <v>60</v>
      </c>
      <c r="N19" s="14"/>
      <c r="O19" s="13">
        <v>50</v>
      </c>
      <c r="P19" s="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19" s="45"/>
      <c r="R19" s="45"/>
      <c r="S19" s="45"/>
      <c r="T19" s="46"/>
      <c r="U19" s="16" t="s">
        <v>32</v>
      </c>
      <c r="V19" s="16" t="s">
        <v>32</v>
      </c>
      <c r="W19" s="17" t="s">
        <v>34</v>
      </c>
      <c r="X19" s="18">
        <v>200</v>
      </c>
      <c r="Y19" s="22">
        <f>IFERROR(IF(X19="",0,CEILING((X19/$H19),1)*$H19),"")</f>
        <v>205.20000000000002</v>
      </c>
      <c r="Z19" s="23">
        <f>IFERROR(IF(Y19=0,"",ROUNDUP(Y19/H19,0)*0.01898),"")</f>
        <v>0.36062</v>
      </c>
      <c r="AA19" s="24" t="s">
        <v>32</v>
      </c>
      <c r="AB19" s="25" t="s">
        <v>32</v>
      </c>
      <c r="AC19" s="26" t="s">
        <v>61</v>
      </c>
      <c r="AG19" s="29"/>
      <c r="AJ19" s="30" t="s">
        <v>32</v>
      </c>
      <c r="AK19" s="30">
        <v>0</v>
      </c>
      <c r="BB19" s="32" t="s">
        <v>36</v>
      </c>
      <c r="BM19" s="29">
        <v>0</v>
      </c>
      <c r="BN19" s="29">
        <v>0</v>
      </c>
      <c r="BO19" s="29">
        <v>0</v>
      </c>
      <c r="BP19" s="29">
        <f t="shared" ref="BP19:BP23" si="1">Y19/(H19*J19)</f>
        <v>0.296875</v>
      </c>
    </row>
    <row r="20" spans="1:68" ht="16.5" customHeight="1">
      <c r="A20" s="10" t="s">
        <v>62</v>
      </c>
      <c r="B20" s="10" t="s">
        <v>63</v>
      </c>
      <c r="C20" s="11">
        <v>4301011625</v>
      </c>
      <c r="D20" s="43">
        <v>4680115883956</v>
      </c>
      <c r="E20" s="43"/>
      <c r="F20" s="12">
        <v>1.4</v>
      </c>
      <c r="G20" s="13">
        <v>8</v>
      </c>
      <c r="H20" s="12">
        <v>11.2</v>
      </c>
      <c r="I20" s="12">
        <v>11.635</v>
      </c>
      <c r="J20" s="13">
        <v>64</v>
      </c>
      <c r="K20" s="13" t="s">
        <v>59</v>
      </c>
      <c r="L20" s="13" t="s">
        <v>32</v>
      </c>
      <c r="M20" s="14" t="s">
        <v>60</v>
      </c>
      <c r="N20" s="14"/>
      <c r="O20" s="13">
        <v>50</v>
      </c>
      <c r="P20" s="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20" s="45"/>
      <c r="R20" s="45"/>
      <c r="S20" s="45"/>
      <c r="T20" s="46"/>
      <c r="U20" s="16" t="s">
        <v>32</v>
      </c>
      <c r="V20" s="16" t="s">
        <v>32</v>
      </c>
      <c r="W20" s="17" t="s">
        <v>34</v>
      </c>
      <c r="X20" s="18">
        <v>0</v>
      </c>
      <c r="Y20" s="22">
        <f>IFERROR(IF(X20="",0,CEILING((X20/$H20),1)*$H20),"")</f>
        <v>0</v>
      </c>
      <c r="Z20" s="23" t="str">
        <f>IFERROR(IF(Y20=0,"",ROUNDUP(Y20/H20,0)*0.01898),"")</f>
        <v/>
      </c>
      <c r="AA20" s="24" t="s">
        <v>32</v>
      </c>
      <c r="AB20" s="25" t="s">
        <v>32</v>
      </c>
      <c r="AC20" s="26" t="s">
        <v>64</v>
      </c>
      <c r="AG20" s="29"/>
      <c r="AJ20" s="30" t="s">
        <v>32</v>
      </c>
      <c r="AK20" s="30">
        <v>0</v>
      </c>
      <c r="BB20" s="32" t="s">
        <v>36</v>
      </c>
      <c r="BM20" s="29">
        <v>0</v>
      </c>
      <c r="BN20" s="29">
        <v>0</v>
      </c>
      <c r="BO20" s="29">
        <v>0</v>
      </c>
      <c r="BP20" s="29">
        <f t="shared" si="1"/>
        <v>0</v>
      </c>
    </row>
    <row r="21" spans="1:68" ht="27" customHeight="1">
      <c r="A21" s="10" t="s">
        <v>65</v>
      </c>
      <c r="B21" s="10" t="s">
        <v>66</v>
      </c>
      <c r="C21" s="11">
        <v>4301011382</v>
      </c>
      <c r="D21" s="43">
        <v>4607091385687</v>
      </c>
      <c r="E21" s="43"/>
      <c r="F21" s="12">
        <v>0.4</v>
      </c>
      <c r="G21" s="13">
        <v>10</v>
      </c>
      <c r="H21" s="12">
        <v>4</v>
      </c>
      <c r="I21" s="12">
        <v>4.21</v>
      </c>
      <c r="J21" s="13">
        <v>132</v>
      </c>
      <c r="K21" s="13" t="s">
        <v>67</v>
      </c>
      <c r="L21" s="13" t="s">
        <v>32</v>
      </c>
      <c r="M21" s="14" t="s">
        <v>68</v>
      </c>
      <c r="N21" s="14"/>
      <c r="O21" s="13">
        <v>50</v>
      </c>
      <c r="P21" s="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21" s="45"/>
      <c r="R21" s="45"/>
      <c r="S21" s="45"/>
      <c r="T21" s="46"/>
      <c r="U21" s="16" t="s">
        <v>32</v>
      </c>
      <c r="V21" s="16" t="s">
        <v>32</v>
      </c>
      <c r="W21" s="17" t="s">
        <v>34</v>
      </c>
      <c r="X21" s="18">
        <v>0</v>
      </c>
      <c r="Y21" s="22">
        <f>IFERROR(IF(X21="",0,CEILING((X21/$H21),1)*$H21),"")</f>
        <v>0</v>
      </c>
      <c r="Z21" s="23" t="str">
        <f>IFERROR(IF(Y21=0,"",ROUNDUP(Y21/H21,0)*0.00902),"")</f>
        <v/>
      </c>
      <c r="AA21" s="24" t="s">
        <v>32</v>
      </c>
      <c r="AB21" s="25" t="s">
        <v>32</v>
      </c>
      <c r="AC21" s="26" t="s">
        <v>61</v>
      </c>
      <c r="AG21" s="29"/>
      <c r="AJ21" s="30" t="s">
        <v>32</v>
      </c>
      <c r="AK21" s="30">
        <v>0</v>
      </c>
      <c r="BB21" s="32" t="s">
        <v>36</v>
      </c>
      <c r="BM21" s="29">
        <v>0</v>
      </c>
      <c r="BN21" s="29">
        <v>0</v>
      </c>
      <c r="BO21" s="29">
        <v>0</v>
      </c>
      <c r="BP21" s="29">
        <f t="shared" si="1"/>
        <v>0</v>
      </c>
    </row>
    <row r="22" spans="1:68" ht="27" customHeight="1">
      <c r="A22" s="10" t="s">
        <v>69</v>
      </c>
      <c r="B22" s="10" t="s">
        <v>70</v>
      </c>
      <c r="C22" s="11">
        <v>4301011565</v>
      </c>
      <c r="D22" s="43">
        <v>4680115882539</v>
      </c>
      <c r="E22" s="43"/>
      <c r="F22" s="12">
        <v>0.37</v>
      </c>
      <c r="G22" s="13">
        <v>10</v>
      </c>
      <c r="H22" s="12">
        <v>3.7</v>
      </c>
      <c r="I22" s="12">
        <v>3.91</v>
      </c>
      <c r="J22" s="13">
        <v>132</v>
      </c>
      <c r="K22" s="13" t="s">
        <v>67</v>
      </c>
      <c r="L22" s="13" t="s">
        <v>32</v>
      </c>
      <c r="M22" s="14" t="s">
        <v>68</v>
      </c>
      <c r="N22" s="14"/>
      <c r="O22" s="13">
        <v>50</v>
      </c>
      <c r="P22" s="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22" s="45"/>
      <c r="R22" s="45"/>
      <c r="S22" s="45"/>
      <c r="T22" s="46"/>
      <c r="U22" s="16" t="s">
        <v>32</v>
      </c>
      <c r="V22" s="16" t="s">
        <v>32</v>
      </c>
      <c r="W22" s="17" t="s">
        <v>34</v>
      </c>
      <c r="X22" s="18">
        <v>0</v>
      </c>
      <c r="Y22" s="22">
        <f>IFERROR(IF(X22="",0,CEILING((X22/$H22),1)*$H22),"")</f>
        <v>0</v>
      </c>
      <c r="Z22" s="23" t="str">
        <f>IFERROR(IF(Y22=0,"",ROUNDUP(Y22/H22,0)*0.00902),"")</f>
        <v/>
      </c>
      <c r="AA22" s="24" t="s">
        <v>32</v>
      </c>
      <c r="AB22" s="25" t="s">
        <v>32</v>
      </c>
      <c r="AC22" s="26" t="s">
        <v>61</v>
      </c>
      <c r="AG22" s="29"/>
      <c r="AJ22" s="30" t="s">
        <v>32</v>
      </c>
      <c r="AK22" s="30">
        <v>0</v>
      </c>
      <c r="BB22" s="32" t="s">
        <v>36</v>
      </c>
      <c r="BM22" s="29">
        <v>0</v>
      </c>
      <c r="BN22" s="29">
        <v>0</v>
      </c>
      <c r="BO22" s="29">
        <v>0</v>
      </c>
      <c r="BP22" s="29">
        <f t="shared" si="1"/>
        <v>0</v>
      </c>
    </row>
    <row r="23" spans="1:68" ht="27" customHeight="1">
      <c r="A23" s="10" t="s">
        <v>71</v>
      </c>
      <c r="B23" s="10" t="s">
        <v>72</v>
      </c>
      <c r="C23" s="11">
        <v>4301011624</v>
      </c>
      <c r="D23" s="43">
        <v>4680115883949</v>
      </c>
      <c r="E23" s="43"/>
      <c r="F23" s="12">
        <v>0.37</v>
      </c>
      <c r="G23" s="13">
        <v>10</v>
      </c>
      <c r="H23" s="12">
        <v>3.7</v>
      </c>
      <c r="I23" s="12">
        <v>3.91</v>
      </c>
      <c r="J23" s="13">
        <v>132</v>
      </c>
      <c r="K23" s="13" t="s">
        <v>67</v>
      </c>
      <c r="L23" s="13" t="s">
        <v>32</v>
      </c>
      <c r="M23" s="14" t="s">
        <v>60</v>
      </c>
      <c r="N23" s="14"/>
      <c r="O23" s="13">
        <v>50</v>
      </c>
      <c r="P23" s="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23" s="45"/>
      <c r="R23" s="45"/>
      <c r="S23" s="45"/>
      <c r="T23" s="46"/>
      <c r="U23" s="16" t="s">
        <v>32</v>
      </c>
      <c r="V23" s="16" t="s">
        <v>32</v>
      </c>
      <c r="W23" s="17" t="s">
        <v>34</v>
      </c>
      <c r="X23" s="18">
        <v>0</v>
      </c>
      <c r="Y23" s="22">
        <f>IFERROR(IF(X23="",0,CEILING((X23/$H23),1)*$H23),"")</f>
        <v>0</v>
      </c>
      <c r="Z23" s="23" t="str">
        <f>IFERROR(IF(Y23=0,"",ROUNDUP(Y23/H23,0)*0.00902),"")</f>
        <v/>
      </c>
      <c r="AA23" s="24" t="s">
        <v>32</v>
      </c>
      <c r="AB23" s="25" t="s">
        <v>32</v>
      </c>
      <c r="AC23" s="26" t="s">
        <v>64</v>
      </c>
      <c r="AG23" s="29"/>
      <c r="AJ23" s="30" t="s">
        <v>32</v>
      </c>
      <c r="AK23" s="30">
        <v>0</v>
      </c>
      <c r="BB23" s="32" t="s">
        <v>36</v>
      </c>
      <c r="BM23" s="29">
        <v>0</v>
      </c>
      <c r="BN23" s="29">
        <v>0</v>
      </c>
      <c r="BO23" s="29">
        <v>0</v>
      </c>
      <c r="BP23" s="29">
        <f t="shared" si="1"/>
        <v>0</v>
      </c>
    </row>
    <row r="24" spans="1:68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47" t="s">
        <v>46</v>
      </c>
      <c r="Q24" s="48"/>
      <c r="R24" s="48"/>
      <c r="S24" s="48"/>
      <c r="T24" s="48"/>
      <c r="U24" s="48"/>
      <c r="V24" s="49"/>
      <c r="W24" s="19" t="s">
        <v>47</v>
      </c>
      <c r="X24" s="20">
        <f>IFERROR(X19/H19,"0")+IFERROR(X20/H20,"0")+IFERROR(X21/H21,"0")+IFERROR(X22/H22,"0")+IFERROR(X23/H23,"0")</f>
        <v>18.518518518518519</v>
      </c>
      <c r="Y24" s="20">
        <f>IFERROR(Y19/H19,"0")+IFERROR(Y20/H20,"0")+IFERROR(Y21/H21,"0")+IFERROR(Y22/H22,"0")+IFERROR(Y23/H23,"0")</f>
        <v>19</v>
      </c>
      <c r="Z24" s="20">
        <f>IFERROR(IF(Z19="",0,Z19),"0")+IFERROR(IF(Z20="",0,Z20),"0")+IFERROR(IF(Z21="",0,Z21),"0")+IFERROR(IF(Z22="",0,Z22),"0")+IFERROR(IF(Z23="",0,Z23),"0")</f>
        <v>0.36062</v>
      </c>
      <c r="AA24" s="27"/>
      <c r="AB24" s="27"/>
      <c r="AC24" s="27"/>
    </row>
    <row r="25" spans="1:68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47" t="s">
        <v>46</v>
      </c>
      <c r="Q25" s="48"/>
      <c r="R25" s="48"/>
      <c r="S25" s="48"/>
      <c r="T25" s="48"/>
      <c r="U25" s="48"/>
      <c r="V25" s="49"/>
      <c r="W25" s="19" t="s">
        <v>34</v>
      </c>
      <c r="X25" s="20">
        <f>IFERROR(SUM(X19:X23),"0")</f>
        <v>200</v>
      </c>
      <c r="Y25" s="20">
        <f>IFERROR(SUM(Y19:Y23),"0")</f>
        <v>205.20000000000002</v>
      </c>
      <c r="Z25" s="19"/>
      <c r="AA25" s="27"/>
      <c r="AB25" s="27"/>
      <c r="AC25" s="27"/>
    </row>
    <row r="26" spans="1:68" ht="14.25" customHeight="1">
      <c r="A26" s="42" t="s">
        <v>28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9"/>
      <c r="AB26" s="9"/>
      <c r="AC26" s="9"/>
    </row>
    <row r="27" spans="1:68" ht="27" customHeight="1">
      <c r="A27" s="10" t="s">
        <v>73</v>
      </c>
      <c r="B27" s="10" t="s">
        <v>74</v>
      </c>
      <c r="C27" s="11">
        <v>4301051842</v>
      </c>
      <c r="D27" s="43">
        <v>4680115885233</v>
      </c>
      <c r="E27" s="43"/>
      <c r="F27" s="12">
        <v>0.2</v>
      </c>
      <c r="G27" s="13">
        <v>6</v>
      </c>
      <c r="H27" s="12">
        <v>1.2</v>
      </c>
      <c r="I27" s="12">
        <v>1.3</v>
      </c>
      <c r="J27" s="13">
        <v>234</v>
      </c>
      <c r="K27" s="13" t="s">
        <v>75</v>
      </c>
      <c r="L27" s="13" t="s">
        <v>32</v>
      </c>
      <c r="M27" s="14" t="s">
        <v>68</v>
      </c>
      <c r="N27" s="14"/>
      <c r="O27" s="13">
        <v>40</v>
      </c>
      <c r="P27" s="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27" s="45"/>
      <c r="R27" s="45"/>
      <c r="S27" s="45"/>
      <c r="T27" s="46"/>
      <c r="U27" s="16" t="s">
        <v>32</v>
      </c>
      <c r="V27" s="16" t="s">
        <v>32</v>
      </c>
      <c r="W27" s="17" t="s">
        <v>34</v>
      </c>
      <c r="X27" s="18">
        <v>0</v>
      </c>
      <c r="Y27" s="22">
        <f>IFERROR(IF(X27="",0,CEILING((X27/$H27),1)*$H27),"")</f>
        <v>0</v>
      </c>
      <c r="Z27" s="23" t="str">
        <f>IFERROR(IF(Y27=0,"",ROUNDUP(Y27/H27,0)*0.00502),"")</f>
        <v/>
      </c>
      <c r="AA27" s="24" t="s">
        <v>32</v>
      </c>
      <c r="AB27" s="25" t="s">
        <v>32</v>
      </c>
      <c r="AC27" s="26" t="s">
        <v>76</v>
      </c>
      <c r="AG27" s="29"/>
      <c r="AJ27" s="30" t="s">
        <v>32</v>
      </c>
      <c r="AK27" s="30">
        <v>0</v>
      </c>
      <c r="BB27" s="32" t="s">
        <v>36</v>
      </c>
      <c r="BM27" s="29">
        <v>0</v>
      </c>
      <c r="BN27" s="29">
        <v>0</v>
      </c>
      <c r="BO27" s="29">
        <v>0</v>
      </c>
      <c r="BP27" s="29">
        <f t="shared" ref="BP27:BP28" si="2">Y27/(H27*J27)</f>
        <v>0</v>
      </c>
    </row>
    <row r="28" spans="1:68" ht="16.5" customHeight="1">
      <c r="A28" s="10" t="s">
        <v>77</v>
      </c>
      <c r="B28" s="10" t="s">
        <v>78</v>
      </c>
      <c r="C28" s="11">
        <v>4301051820</v>
      </c>
      <c r="D28" s="43">
        <v>4680115884915</v>
      </c>
      <c r="E28" s="43"/>
      <c r="F28" s="12">
        <v>0.3</v>
      </c>
      <c r="G28" s="13">
        <v>6</v>
      </c>
      <c r="H28" s="12">
        <v>1.8</v>
      </c>
      <c r="I28" s="12">
        <v>1.98</v>
      </c>
      <c r="J28" s="13">
        <v>182</v>
      </c>
      <c r="K28" s="13" t="s">
        <v>31</v>
      </c>
      <c r="L28" s="13" t="s">
        <v>32</v>
      </c>
      <c r="M28" s="14" t="s">
        <v>68</v>
      </c>
      <c r="N28" s="14"/>
      <c r="O28" s="13">
        <v>40</v>
      </c>
      <c r="P28" s="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28" s="45"/>
      <c r="R28" s="45"/>
      <c r="S28" s="45"/>
      <c r="T28" s="46"/>
      <c r="U28" s="16" t="s">
        <v>32</v>
      </c>
      <c r="V28" s="16" t="s">
        <v>32</v>
      </c>
      <c r="W28" s="17" t="s">
        <v>34</v>
      </c>
      <c r="X28" s="18">
        <v>0</v>
      </c>
      <c r="Y28" s="22">
        <f>IFERROR(IF(X28="",0,CEILING((X28/$H28),1)*$H28),"")</f>
        <v>0</v>
      </c>
      <c r="Z28" s="23" t="str">
        <f>IFERROR(IF(Y28=0,"",ROUNDUP(Y28/H28,0)*0.00651),"")</f>
        <v/>
      </c>
      <c r="AA28" s="24" t="s">
        <v>32</v>
      </c>
      <c r="AB28" s="25" t="s">
        <v>32</v>
      </c>
      <c r="AC28" s="26" t="s">
        <v>79</v>
      </c>
      <c r="AG28" s="29"/>
      <c r="AJ28" s="30" t="s">
        <v>32</v>
      </c>
      <c r="AK28" s="30">
        <v>0</v>
      </c>
      <c r="BB28" s="32" t="s">
        <v>36</v>
      </c>
      <c r="BM28" s="29">
        <v>0</v>
      </c>
      <c r="BN28" s="29">
        <v>0</v>
      </c>
      <c r="BO28" s="29">
        <v>0</v>
      </c>
      <c r="BP28" s="29">
        <f t="shared" si="2"/>
        <v>0</v>
      </c>
    </row>
    <row r="29" spans="1:68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47" t="s">
        <v>46</v>
      </c>
      <c r="Q29" s="48"/>
      <c r="R29" s="48"/>
      <c r="S29" s="48"/>
      <c r="T29" s="48"/>
      <c r="U29" s="48"/>
      <c r="V29" s="49"/>
      <c r="W29" s="19" t="s">
        <v>47</v>
      </c>
      <c r="X29" s="20">
        <f>IFERROR(X27/H27,"0")+IFERROR(X28/H28,"0")</f>
        <v>0</v>
      </c>
      <c r="Y29" s="20">
        <f>IFERROR(Y27/H27,"0")+IFERROR(Y28/H28,"0")</f>
        <v>0</v>
      </c>
      <c r="Z29" s="20">
        <f>IFERROR(IF(Z27="",0,Z27),"0")+IFERROR(IF(Z28="",0,Z28),"0")</f>
        <v>0</v>
      </c>
      <c r="AA29" s="27"/>
      <c r="AB29" s="27"/>
      <c r="AC29" s="27"/>
    </row>
    <row r="30" spans="1:68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47" t="s">
        <v>46</v>
      </c>
      <c r="Q30" s="48"/>
      <c r="R30" s="48"/>
      <c r="S30" s="48"/>
      <c r="T30" s="48"/>
      <c r="U30" s="48"/>
      <c r="V30" s="49"/>
      <c r="W30" s="19" t="s">
        <v>34</v>
      </c>
      <c r="X30" s="20">
        <f>IFERROR(SUM(X27:X28),"0")</f>
        <v>0</v>
      </c>
      <c r="Y30" s="20">
        <f>IFERROR(SUM(Y27:Y28),"0")</f>
        <v>0</v>
      </c>
      <c r="Z30" s="19"/>
      <c r="AA30" s="27"/>
      <c r="AB30" s="27"/>
      <c r="AC30" s="27"/>
    </row>
    <row r="31" spans="1:68" ht="16.5" customHeight="1">
      <c r="A31" s="41" t="s">
        <v>80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8"/>
      <c r="AB31" s="8"/>
      <c r="AC31" s="8"/>
    </row>
    <row r="32" spans="1:68" ht="14.25" customHeight="1">
      <c r="A32" s="42" t="s">
        <v>56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9"/>
      <c r="AB32" s="9"/>
      <c r="AC32" s="9"/>
    </row>
    <row r="33" spans="1:68" ht="27" customHeight="1">
      <c r="A33" s="10" t="s">
        <v>81</v>
      </c>
      <c r="B33" s="10" t="s">
        <v>82</v>
      </c>
      <c r="C33" s="11">
        <v>4301012030</v>
      </c>
      <c r="D33" s="43">
        <v>4680115885882</v>
      </c>
      <c r="E33" s="43"/>
      <c r="F33" s="12">
        <v>1.4</v>
      </c>
      <c r="G33" s="13">
        <v>8</v>
      </c>
      <c r="H33" s="12">
        <v>11.2</v>
      </c>
      <c r="I33" s="12">
        <v>11.635</v>
      </c>
      <c r="J33" s="13">
        <v>64</v>
      </c>
      <c r="K33" s="13" t="s">
        <v>59</v>
      </c>
      <c r="L33" s="13" t="s">
        <v>32</v>
      </c>
      <c r="M33" s="14" t="s">
        <v>68</v>
      </c>
      <c r="N33" s="14"/>
      <c r="O33" s="13">
        <v>50</v>
      </c>
      <c r="P33" s="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33" s="45"/>
      <c r="R33" s="45"/>
      <c r="S33" s="45"/>
      <c r="T33" s="46"/>
      <c r="U33" s="16" t="s">
        <v>32</v>
      </c>
      <c r="V33" s="16" t="s">
        <v>32</v>
      </c>
      <c r="W33" s="17" t="s">
        <v>34</v>
      </c>
      <c r="X33" s="18">
        <v>0</v>
      </c>
      <c r="Y33" s="22">
        <f t="shared" ref="Y33:Y39" si="3">IFERROR(IF(X33="",0,CEILING((X33/$H33),1)*$H33),"")</f>
        <v>0</v>
      </c>
      <c r="Z33" s="23" t="str">
        <f>IFERROR(IF(Y33=0,"",ROUNDUP(Y33/H33,0)*0.01898),"")</f>
        <v/>
      </c>
      <c r="AA33" s="24" t="s">
        <v>32</v>
      </c>
      <c r="AB33" s="25" t="s">
        <v>32</v>
      </c>
      <c r="AC33" s="26" t="s">
        <v>83</v>
      </c>
      <c r="AG33" s="29"/>
      <c r="AJ33" s="30" t="s">
        <v>32</v>
      </c>
      <c r="AK33" s="30">
        <v>0</v>
      </c>
      <c r="BB33" s="32" t="s">
        <v>36</v>
      </c>
      <c r="BM33" s="29">
        <v>0</v>
      </c>
      <c r="BN33" s="29">
        <v>0</v>
      </c>
      <c r="BO33" s="29">
        <v>0</v>
      </c>
      <c r="BP33" s="29">
        <f t="shared" ref="BP33:BP39" si="4">Y33/(H33*J33)</f>
        <v>0</v>
      </c>
    </row>
    <row r="34" spans="1:68" ht="27" customHeight="1">
      <c r="A34" s="10" t="s">
        <v>84</v>
      </c>
      <c r="B34" s="10" t="s">
        <v>85</v>
      </c>
      <c r="C34" s="11">
        <v>4301011816</v>
      </c>
      <c r="D34" s="43">
        <v>4680115881426</v>
      </c>
      <c r="E34" s="43"/>
      <c r="F34" s="12">
        <v>1.35</v>
      </c>
      <c r="G34" s="13">
        <v>8</v>
      </c>
      <c r="H34" s="12">
        <v>10.8</v>
      </c>
      <c r="I34" s="12">
        <v>11.234999999999999</v>
      </c>
      <c r="J34" s="13">
        <v>64</v>
      </c>
      <c r="K34" s="13" t="s">
        <v>59</v>
      </c>
      <c r="L34" s="13" t="s">
        <v>32</v>
      </c>
      <c r="M34" s="14" t="s">
        <v>60</v>
      </c>
      <c r="N34" s="14"/>
      <c r="O34" s="13">
        <v>50</v>
      </c>
      <c r="P34" s="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34" s="45"/>
      <c r="R34" s="45"/>
      <c r="S34" s="45"/>
      <c r="T34" s="46"/>
      <c r="U34" s="16" t="s">
        <v>32</v>
      </c>
      <c r="V34" s="16" t="s">
        <v>32</v>
      </c>
      <c r="W34" s="17" t="s">
        <v>34</v>
      </c>
      <c r="X34" s="18">
        <v>300</v>
      </c>
      <c r="Y34" s="22">
        <f t="shared" si="3"/>
        <v>302.40000000000003</v>
      </c>
      <c r="Z34" s="23">
        <f>IFERROR(IF(Y34=0,"",ROUNDUP(Y34/H34,0)*0.01898),"")</f>
        <v>0.53144000000000002</v>
      </c>
      <c r="AA34" s="24" t="s">
        <v>32</v>
      </c>
      <c r="AB34" s="25" t="s">
        <v>32</v>
      </c>
      <c r="AC34" s="26" t="s">
        <v>86</v>
      </c>
      <c r="AG34" s="29"/>
      <c r="AJ34" s="30" t="s">
        <v>32</v>
      </c>
      <c r="AK34" s="30">
        <v>0</v>
      </c>
      <c r="BB34" s="32" t="s">
        <v>36</v>
      </c>
      <c r="BM34" s="29">
        <v>0</v>
      </c>
      <c r="BN34" s="29">
        <v>0</v>
      </c>
      <c r="BO34" s="29">
        <v>0</v>
      </c>
      <c r="BP34" s="29">
        <f t="shared" si="4"/>
        <v>0.4375</v>
      </c>
    </row>
    <row r="35" spans="1:68" ht="27" customHeight="1">
      <c r="A35" s="10" t="s">
        <v>87</v>
      </c>
      <c r="B35" s="10" t="s">
        <v>88</v>
      </c>
      <c r="C35" s="11">
        <v>4301011386</v>
      </c>
      <c r="D35" s="43">
        <v>4680115880283</v>
      </c>
      <c r="E35" s="43"/>
      <c r="F35" s="12">
        <v>0.6</v>
      </c>
      <c r="G35" s="13">
        <v>8</v>
      </c>
      <c r="H35" s="12">
        <v>4.8</v>
      </c>
      <c r="I35" s="12">
        <v>5.01</v>
      </c>
      <c r="J35" s="13">
        <v>132</v>
      </c>
      <c r="K35" s="13" t="s">
        <v>67</v>
      </c>
      <c r="L35" s="13" t="s">
        <v>32</v>
      </c>
      <c r="M35" s="14" t="s">
        <v>60</v>
      </c>
      <c r="N35" s="14"/>
      <c r="O35" s="13">
        <v>45</v>
      </c>
      <c r="P35" s="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35" s="45"/>
      <c r="R35" s="45"/>
      <c r="S35" s="45"/>
      <c r="T35" s="46"/>
      <c r="U35" s="16" t="s">
        <v>32</v>
      </c>
      <c r="V35" s="16" t="s">
        <v>32</v>
      </c>
      <c r="W35" s="17" t="s">
        <v>34</v>
      </c>
      <c r="X35" s="18">
        <v>0</v>
      </c>
      <c r="Y35" s="22">
        <f t="shared" si="3"/>
        <v>0</v>
      </c>
      <c r="Z35" s="23" t="str">
        <f>IFERROR(IF(Y35=0,"",ROUNDUP(Y35/H35,0)*0.00902),"")</f>
        <v/>
      </c>
      <c r="AA35" s="24" t="s">
        <v>32</v>
      </c>
      <c r="AB35" s="25" t="s">
        <v>32</v>
      </c>
      <c r="AC35" s="26" t="s">
        <v>89</v>
      </c>
      <c r="AG35" s="29"/>
      <c r="AJ35" s="30" t="s">
        <v>32</v>
      </c>
      <c r="AK35" s="30">
        <v>0</v>
      </c>
      <c r="BB35" s="32" t="s">
        <v>36</v>
      </c>
      <c r="BM35" s="29">
        <v>0</v>
      </c>
      <c r="BN35" s="29">
        <v>0</v>
      </c>
      <c r="BO35" s="29">
        <v>0</v>
      </c>
      <c r="BP35" s="29">
        <f t="shared" si="4"/>
        <v>0</v>
      </c>
    </row>
    <row r="36" spans="1:68" ht="27" customHeight="1">
      <c r="A36" s="10" t="s">
        <v>90</v>
      </c>
      <c r="B36" s="10" t="s">
        <v>91</v>
      </c>
      <c r="C36" s="11">
        <v>4301011432</v>
      </c>
      <c r="D36" s="43">
        <v>4680115882720</v>
      </c>
      <c r="E36" s="43"/>
      <c r="F36" s="12">
        <v>0.45</v>
      </c>
      <c r="G36" s="13">
        <v>10</v>
      </c>
      <c r="H36" s="12">
        <v>4.5</v>
      </c>
      <c r="I36" s="12">
        <v>4.71</v>
      </c>
      <c r="J36" s="13">
        <v>132</v>
      </c>
      <c r="K36" s="13" t="s">
        <v>67</v>
      </c>
      <c r="L36" s="13" t="s">
        <v>32</v>
      </c>
      <c r="M36" s="14" t="s">
        <v>60</v>
      </c>
      <c r="N36" s="14"/>
      <c r="O36" s="13">
        <v>90</v>
      </c>
      <c r="P36" s="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36" s="45"/>
      <c r="R36" s="45"/>
      <c r="S36" s="45"/>
      <c r="T36" s="46"/>
      <c r="U36" s="16" t="s">
        <v>32</v>
      </c>
      <c r="V36" s="16" t="s">
        <v>32</v>
      </c>
      <c r="W36" s="17" t="s">
        <v>34</v>
      </c>
      <c r="X36" s="18">
        <v>0</v>
      </c>
      <c r="Y36" s="22">
        <f t="shared" si="3"/>
        <v>0</v>
      </c>
      <c r="Z36" s="23" t="str">
        <f>IFERROR(IF(Y36=0,"",ROUNDUP(Y36/H36,0)*0.00902),"")</f>
        <v/>
      </c>
      <c r="AA36" s="24" t="s">
        <v>32</v>
      </c>
      <c r="AB36" s="25" t="s">
        <v>32</v>
      </c>
      <c r="AC36" s="26" t="s">
        <v>92</v>
      </c>
      <c r="AG36" s="29"/>
      <c r="AJ36" s="30" t="s">
        <v>32</v>
      </c>
      <c r="AK36" s="30">
        <v>0</v>
      </c>
      <c r="BB36" s="32" t="s">
        <v>36</v>
      </c>
      <c r="BM36" s="29">
        <v>0</v>
      </c>
      <c r="BN36" s="29">
        <v>0</v>
      </c>
      <c r="BO36" s="29">
        <v>0</v>
      </c>
      <c r="BP36" s="29">
        <f t="shared" si="4"/>
        <v>0</v>
      </c>
    </row>
    <row r="37" spans="1:68" ht="16.5" customHeight="1">
      <c r="A37" s="10" t="s">
        <v>93</v>
      </c>
      <c r="B37" s="10" t="s">
        <v>94</v>
      </c>
      <c r="C37" s="11">
        <v>4301011806</v>
      </c>
      <c r="D37" s="43">
        <v>4680115881525</v>
      </c>
      <c r="E37" s="43"/>
      <c r="F37" s="12">
        <v>0.4</v>
      </c>
      <c r="G37" s="13">
        <v>10</v>
      </c>
      <c r="H37" s="12">
        <v>4</v>
      </c>
      <c r="I37" s="12">
        <v>4.21</v>
      </c>
      <c r="J37" s="13">
        <v>132</v>
      </c>
      <c r="K37" s="13" t="s">
        <v>67</v>
      </c>
      <c r="L37" s="13" t="s">
        <v>32</v>
      </c>
      <c r="M37" s="14" t="s">
        <v>60</v>
      </c>
      <c r="N37" s="14"/>
      <c r="O37" s="13">
        <v>50</v>
      </c>
      <c r="P37" s="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37" s="45"/>
      <c r="R37" s="45"/>
      <c r="S37" s="45"/>
      <c r="T37" s="46"/>
      <c r="U37" s="16" t="s">
        <v>32</v>
      </c>
      <c r="V37" s="16" t="s">
        <v>32</v>
      </c>
      <c r="W37" s="17" t="s">
        <v>34</v>
      </c>
      <c r="X37" s="18">
        <v>0</v>
      </c>
      <c r="Y37" s="22">
        <f t="shared" si="3"/>
        <v>0</v>
      </c>
      <c r="Z37" s="23" t="str">
        <f>IFERROR(IF(Y37=0,"",ROUNDUP(Y37/H37,0)*0.00902),"")</f>
        <v/>
      </c>
      <c r="AA37" s="24" t="s">
        <v>32</v>
      </c>
      <c r="AB37" s="25" t="s">
        <v>32</v>
      </c>
      <c r="AC37" s="26" t="s">
        <v>86</v>
      </c>
      <c r="AG37" s="29"/>
      <c r="AJ37" s="30" t="s">
        <v>32</v>
      </c>
      <c r="AK37" s="30">
        <v>0</v>
      </c>
      <c r="BB37" s="32" t="s">
        <v>36</v>
      </c>
      <c r="BM37" s="29">
        <v>0</v>
      </c>
      <c r="BN37" s="29">
        <v>0</v>
      </c>
      <c r="BO37" s="29">
        <v>0</v>
      </c>
      <c r="BP37" s="29">
        <f t="shared" si="4"/>
        <v>0</v>
      </c>
    </row>
    <row r="38" spans="1:68" ht="27" customHeight="1">
      <c r="A38" s="10" t="s">
        <v>95</v>
      </c>
      <c r="B38" s="10" t="s">
        <v>96</v>
      </c>
      <c r="C38" s="11">
        <v>4301011589</v>
      </c>
      <c r="D38" s="43">
        <v>4680115885899</v>
      </c>
      <c r="E38" s="43"/>
      <c r="F38" s="12">
        <v>0.35</v>
      </c>
      <c r="G38" s="13">
        <v>6</v>
      </c>
      <c r="H38" s="12">
        <v>2.1</v>
      </c>
      <c r="I38" s="12">
        <v>2.2799999999999998</v>
      </c>
      <c r="J38" s="13">
        <v>182</v>
      </c>
      <c r="K38" s="13" t="s">
        <v>31</v>
      </c>
      <c r="L38" s="13" t="s">
        <v>32</v>
      </c>
      <c r="M38" s="14" t="s">
        <v>97</v>
      </c>
      <c r="N38" s="14"/>
      <c r="O38" s="13">
        <v>50</v>
      </c>
      <c r="P38" s="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38" s="45"/>
      <c r="R38" s="45"/>
      <c r="S38" s="45"/>
      <c r="T38" s="46"/>
      <c r="U38" s="16" t="s">
        <v>32</v>
      </c>
      <c r="V38" s="16" t="s">
        <v>32</v>
      </c>
      <c r="W38" s="17" t="s">
        <v>34</v>
      </c>
      <c r="X38" s="18">
        <v>0</v>
      </c>
      <c r="Y38" s="22">
        <f t="shared" si="3"/>
        <v>0</v>
      </c>
      <c r="Z38" s="23" t="str">
        <f>IFERROR(IF(Y38=0,"",ROUNDUP(Y38/H38,0)*0.00651),"")</f>
        <v/>
      </c>
      <c r="AA38" s="24" t="s">
        <v>32</v>
      </c>
      <c r="AB38" s="25" t="s">
        <v>32</v>
      </c>
      <c r="AC38" s="26" t="s">
        <v>98</v>
      </c>
      <c r="AG38" s="29"/>
      <c r="AJ38" s="30" t="s">
        <v>32</v>
      </c>
      <c r="AK38" s="30">
        <v>0</v>
      </c>
      <c r="BB38" s="32" t="s">
        <v>36</v>
      </c>
      <c r="BM38" s="29">
        <v>0</v>
      </c>
      <c r="BN38" s="29">
        <v>0</v>
      </c>
      <c r="BO38" s="29">
        <v>0</v>
      </c>
      <c r="BP38" s="29">
        <f t="shared" si="4"/>
        <v>0</v>
      </c>
    </row>
    <row r="39" spans="1:68" ht="27" customHeight="1">
      <c r="A39" s="10" t="s">
        <v>99</v>
      </c>
      <c r="B39" s="10" t="s">
        <v>100</v>
      </c>
      <c r="C39" s="11">
        <v>4301011801</v>
      </c>
      <c r="D39" s="43">
        <v>4680115881419</v>
      </c>
      <c r="E39" s="43"/>
      <c r="F39" s="12">
        <v>0.45</v>
      </c>
      <c r="G39" s="13">
        <v>10</v>
      </c>
      <c r="H39" s="12">
        <v>4.5</v>
      </c>
      <c r="I39" s="12">
        <v>4.71</v>
      </c>
      <c r="J39" s="13">
        <v>132</v>
      </c>
      <c r="K39" s="13" t="s">
        <v>67</v>
      </c>
      <c r="L39" s="13" t="s">
        <v>32</v>
      </c>
      <c r="M39" s="14" t="s">
        <v>60</v>
      </c>
      <c r="N39" s="14"/>
      <c r="O39" s="13">
        <v>50</v>
      </c>
      <c r="P39" s="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39" s="45"/>
      <c r="R39" s="45"/>
      <c r="S39" s="45"/>
      <c r="T39" s="46"/>
      <c r="U39" s="16" t="s">
        <v>32</v>
      </c>
      <c r="V39" s="16" t="s">
        <v>32</v>
      </c>
      <c r="W39" s="17" t="s">
        <v>34</v>
      </c>
      <c r="X39" s="18">
        <v>200</v>
      </c>
      <c r="Y39" s="22">
        <f t="shared" si="3"/>
        <v>202.5</v>
      </c>
      <c r="Z39" s="23">
        <f>IFERROR(IF(Y39=0,"",ROUNDUP(Y39/H39,0)*0.00902),"")</f>
        <v>0.40590000000000004</v>
      </c>
      <c r="AA39" s="24" t="s">
        <v>32</v>
      </c>
      <c r="AB39" s="25" t="s">
        <v>32</v>
      </c>
      <c r="AC39" s="26" t="s">
        <v>86</v>
      </c>
      <c r="AG39" s="29"/>
      <c r="AJ39" s="30" t="s">
        <v>32</v>
      </c>
      <c r="AK39" s="30">
        <v>0</v>
      </c>
      <c r="BB39" s="32" t="s">
        <v>36</v>
      </c>
      <c r="BM39" s="29">
        <v>0</v>
      </c>
      <c r="BN39" s="29">
        <v>0</v>
      </c>
      <c r="BO39" s="29">
        <v>0</v>
      </c>
      <c r="BP39" s="29">
        <f t="shared" si="4"/>
        <v>0.34090909090909088</v>
      </c>
    </row>
    <row r="40" spans="1:68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  <c r="P40" s="47" t="s">
        <v>46</v>
      </c>
      <c r="Q40" s="48"/>
      <c r="R40" s="48"/>
      <c r="S40" s="48"/>
      <c r="T40" s="48"/>
      <c r="U40" s="48"/>
      <c r="V40" s="49"/>
      <c r="W40" s="19" t="s">
        <v>47</v>
      </c>
      <c r="X40" s="20">
        <f>IFERROR(X33/H33,"0")+IFERROR(X34/H34,"0")+IFERROR(X35/H35,"0")+IFERROR(X36/H36,"0")+IFERROR(X37/H37,"0")+IFERROR(X38/H38,"0")+IFERROR(X39/H39,"0")</f>
        <v>72.222222222222214</v>
      </c>
      <c r="Y40" s="20">
        <f>IFERROR(Y33/H33,"0")+IFERROR(Y34/H34,"0")+IFERROR(Y35/H35,"0")+IFERROR(Y36/H36,"0")+IFERROR(Y37/H37,"0")+IFERROR(Y38/H38,"0")+IFERROR(Y39/H39,"0")</f>
        <v>73</v>
      </c>
      <c r="Z40" s="20">
        <f>IFERROR(IF(Z33="",0,Z33),"0")+IFERROR(IF(Z34="",0,Z34),"0")+IFERROR(IF(Z35="",0,Z35),"0")+IFERROR(IF(Z36="",0,Z36),"0")+IFERROR(IF(Z37="",0,Z37),"0")+IFERROR(IF(Z38="",0,Z38),"0")+IFERROR(IF(Z39="",0,Z39),"0")</f>
        <v>0.93734000000000006</v>
      </c>
      <c r="AA40" s="27"/>
      <c r="AB40" s="27"/>
      <c r="AC40" s="27"/>
    </row>
    <row r="41" spans="1:68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47" t="s">
        <v>46</v>
      </c>
      <c r="Q41" s="48"/>
      <c r="R41" s="48"/>
      <c r="S41" s="48"/>
      <c r="T41" s="48"/>
      <c r="U41" s="48"/>
      <c r="V41" s="49"/>
      <c r="W41" s="19" t="s">
        <v>34</v>
      </c>
      <c r="X41" s="20">
        <f>IFERROR(SUM(X33:X39),"0")</f>
        <v>500</v>
      </c>
      <c r="Y41" s="20">
        <f>IFERROR(SUM(Y33:Y39),"0")</f>
        <v>504.90000000000003</v>
      </c>
      <c r="Z41" s="19"/>
      <c r="AA41" s="27"/>
      <c r="AB41" s="27"/>
      <c r="AC41" s="27"/>
    </row>
    <row r="42" spans="1:68" ht="14.25" customHeight="1">
      <c r="A42" s="42" t="s">
        <v>101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9"/>
      <c r="AB42" s="9"/>
      <c r="AC42" s="9"/>
    </row>
    <row r="43" spans="1:68" ht="27" customHeight="1">
      <c r="A43" s="10" t="s">
        <v>102</v>
      </c>
      <c r="B43" s="10" t="s">
        <v>103</v>
      </c>
      <c r="C43" s="11">
        <v>4301020298</v>
      </c>
      <c r="D43" s="43">
        <v>4680115881440</v>
      </c>
      <c r="E43" s="43"/>
      <c r="F43" s="12">
        <v>1.35</v>
      </c>
      <c r="G43" s="13">
        <v>8</v>
      </c>
      <c r="H43" s="12">
        <v>10.8</v>
      </c>
      <c r="I43" s="12">
        <v>11.234999999999999</v>
      </c>
      <c r="J43" s="13">
        <v>64</v>
      </c>
      <c r="K43" s="13" t="s">
        <v>59</v>
      </c>
      <c r="L43" s="13" t="s">
        <v>32</v>
      </c>
      <c r="M43" s="14" t="s">
        <v>60</v>
      </c>
      <c r="N43" s="14"/>
      <c r="O43" s="13">
        <v>50</v>
      </c>
      <c r="P43" s="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3" s="45"/>
      <c r="R43" s="45"/>
      <c r="S43" s="45"/>
      <c r="T43" s="46"/>
      <c r="U43" s="16" t="s">
        <v>32</v>
      </c>
      <c r="V43" s="16" t="s">
        <v>32</v>
      </c>
      <c r="W43" s="17" t="s">
        <v>34</v>
      </c>
      <c r="X43" s="18">
        <v>0</v>
      </c>
      <c r="Y43" s="22">
        <f>IFERROR(IF(X43="",0,CEILING((X43/$H43),1)*$H43),"")</f>
        <v>0</v>
      </c>
      <c r="Z43" s="23" t="str">
        <f>IFERROR(IF(Y43=0,"",ROUNDUP(Y43/H43,0)*0.01898),"")</f>
        <v/>
      </c>
      <c r="AA43" s="24" t="s">
        <v>32</v>
      </c>
      <c r="AB43" s="25" t="s">
        <v>32</v>
      </c>
      <c r="AC43" s="26" t="s">
        <v>104</v>
      </c>
      <c r="AG43" s="29"/>
      <c r="AJ43" s="30" t="s">
        <v>32</v>
      </c>
      <c r="AK43" s="30">
        <v>0</v>
      </c>
      <c r="BB43" s="32" t="s">
        <v>36</v>
      </c>
      <c r="BM43" s="29">
        <v>0</v>
      </c>
      <c r="BN43" s="29">
        <v>0</v>
      </c>
      <c r="BO43" s="29">
        <v>0</v>
      </c>
      <c r="BP43" s="29">
        <f t="shared" ref="BP43:BP46" si="5">Y43/(H43*J43)</f>
        <v>0</v>
      </c>
    </row>
    <row r="44" spans="1:68" ht="27" customHeight="1">
      <c r="A44" s="10" t="s">
        <v>105</v>
      </c>
      <c r="B44" s="10" t="s">
        <v>106</v>
      </c>
      <c r="C44" s="11">
        <v>4301020228</v>
      </c>
      <c r="D44" s="43">
        <v>4680115882751</v>
      </c>
      <c r="E44" s="43"/>
      <c r="F44" s="12">
        <v>0.45</v>
      </c>
      <c r="G44" s="13">
        <v>10</v>
      </c>
      <c r="H44" s="12">
        <v>4.5</v>
      </c>
      <c r="I44" s="12">
        <v>4.71</v>
      </c>
      <c r="J44" s="13">
        <v>132</v>
      </c>
      <c r="K44" s="13" t="s">
        <v>67</v>
      </c>
      <c r="L44" s="13" t="s">
        <v>32</v>
      </c>
      <c r="M44" s="14" t="s">
        <v>60</v>
      </c>
      <c r="N44" s="14"/>
      <c r="O44" s="13">
        <v>90</v>
      </c>
      <c r="P44" s="4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44" s="45"/>
      <c r="R44" s="45"/>
      <c r="S44" s="45"/>
      <c r="T44" s="46"/>
      <c r="U44" s="16" t="s">
        <v>32</v>
      </c>
      <c r="V44" s="16" t="s">
        <v>32</v>
      </c>
      <c r="W44" s="17" t="s">
        <v>34</v>
      </c>
      <c r="X44" s="18">
        <v>0</v>
      </c>
      <c r="Y44" s="22">
        <f>IFERROR(IF(X44="",0,CEILING((X44/$H44),1)*$H44),"")</f>
        <v>0</v>
      </c>
      <c r="Z44" s="23" t="str">
        <f>IFERROR(IF(Y44=0,"",ROUNDUP(Y44/H44,0)*0.00902),"")</f>
        <v/>
      </c>
      <c r="AA44" s="24" t="s">
        <v>32</v>
      </c>
      <c r="AB44" s="25" t="s">
        <v>32</v>
      </c>
      <c r="AC44" s="26" t="s">
        <v>107</v>
      </c>
      <c r="AG44" s="29"/>
      <c r="AJ44" s="30" t="s">
        <v>32</v>
      </c>
      <c r="AK44" s="30">
        <v>0</v>
      </c>
      <c r="BB44" s="32" t="s">
        <v>36</v>
      </c>
      <c r="BM44" s="29">
        <v>0</v>
      </c>
      <c r="BN44" s="29">
        <v>0</v>
      </c>
      <c r="BO44" s="29">
        <v>0</v>
      </c>
      <c r="BP44" s="29">
        <f t="shared" si="5"/>
        <v>0</v>
      </c>
    </row>
    <row r="45" spans="1:68" ht="16.5" customHeight="1">
      <c r="A45" s="10" t="s">
        <v>108</v>
      </c>
      <c r="B45" s="10" t="s">
        <v>109</v>
      </c>
      <c r="C45" s="11">
        <v>4301020358</v>
      </c>
      <c r="D45" s="43">
        <v>4680115885950</v>
      </c>
      <c r="E45" s="43"/>
      <c r="F45" s="12">
        <v>0.37</v>
      </c>
      <c r="G45" s="13">
        <v>6</v>
      </c>
      <c r="H45" s="12">
        <v>2.2200000000000002</v>
      </c>
      <c r="I45" s="12">
        <v>2.4</v>
      </c>
      <c r="J45" s="13">
        <v>182</v>
      </c>
      <c r="K45" s="13" t="s">
        <v>31</v>
      </c>
      <c r="L45" s="13" t="s">
        <v>32</v>
      </c>
      <c r="M45" s="14" t="s">
        <v>68</v>
      </c>
      <c r="N45" s="14"/>
      <c r="O45" s="13">
        <v>50</v>
      </c>
      <c r="P45" s="4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45" s="45"/>
      <c r="R45" s="45"/>
      <c r="S45" s="45"/>
      <c r="T45" s="46"/>
      <c r="U45" s="16" t="s">
        <v>32</v>
      </c>
      <c r="V45" s="16" t="s">
        <v>32</v>
      </c>
      <c r="W45" s="17" t="s">
        <v>34</v>
      </c>
      <c r="X45" s="18">
        <v>0</v>
      </c>
      <c r="Y45" s="22">
        <f>IFERROR(IF(X45="",0,CEILING((X45/$H45),1)*$H45),"")</f>
        <v>0</v>
      </c>
      <c r="Z45" s="23" t="str">
        <f>IFERROR(IF(Y45=0,"",ROUNDUP(Y45/H45,0)*0.00651),"")</f>
        <v/>
      </c>
      <c r="AA45" s="24" t="s">
        <v>32</v>
      </c>
      <c r="AB45" s="25" t="s">
        <v>32</v>
      </c>
      <c r="AC45" s="26" t="s">
        <v>104</v>
      </c>
      <c r="AG45" s="29"/>
      <c r="AJ45" s="30" t="s">
        <v>32</v>
      </c>
      <c r="AK45" s="30">
        <v>0</v>
      </c>
      <c r="BB45" s="32" t="s">
        <v>36</v>
      </c>
      <c r="BM45" s="29">
        <v>0</v>
      </c>
      <c r="BN45" s="29">
        <v>0</v>
      </c>
      <c r="BO45" s="29">
        <v>0</v>
      </c>
      <c r="BP45" s="29">
        <f t="shared" si="5"/>
        <v>0</v>
      </c>
    </row>
    <row r="46" spans="1:68" ht="27" customHeight="1">
      <c r="A46" s="10" t="s">
        <v>110</v>
      </c>
      <c r="B46" s="10" t="s">
        <v>111</v>
      </c>
      <c r="C46" s="11">
        <v>4301020296</v>
      </c>
      <c r="D46" s="43">
        <v>4680115881433</v>
      </c>
      <c r="E46" s="43"/>
      <c r="F46" s="12">
        <v>0.45</v>
      </c>
      <c r="G46" s="13">
        <v>6</v>
      </c>
      <c r="H46" s="12">
        <v>2.7</v>
      </c>
      <c r="I46" s="12">
        <v>2.88</v>
      </c>
      <c r="J46" s="13">
        <v>182</v>
      </c>
      <c r="K46" s="13" t="s">
        <v>31</v>
      </c>
      <c r="L46" s="13" t="s">
        <v>32</v>
      </c>
      <c r="M46" s="14" t="s">
        <v>60</v>
      </c>
      <c r="N46" s="14"/>
      <c r="O46" s="13">
        <v>50</v>
      </c>
      <c r="P46" s="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46" s="45"/>
      <c r="R46" s="45"/>
      <c r="S46" s="45"/>
      <c r="T46" s="46"/>
      <c r="U46" s="16" t="s">
        <v>32</v>
      </c>
      <c r="V46" s="16" t="s">
        <v>32</v>
      </c>
      <c r="W46" s="17" t="s">
        <v>34</v>
      </c>
      <c r="X46" s="18">
        <v>0</v>
      </c>
      <c r="Y46" s="22">
        <f>IFERROR(IF(X46="",0,CEILING((X46/$H46),1)*$H46),"")</f>
        <v>0</v>
      </c>
      <c r="Z46" s="23" t="str">
        <f>IFERROR(IF(Y46=0,"",ROUNDUP(Y46/H46,0)*0.00651),"")</f>
        <v/>
      </c>
      <c r="AA46" s="24" t="s">
        <v>32</v>
      </c>
      <c r="AB46" s="25" t="s">
        <v>32</v>
      </c>
      <c r="AC46" s="26" t="s">
        <v>104</v>
      </c>
      <c r="AG46" s="29"/>
      <c r="AJ46" s="30" t="s">
        <v>32</v>
      </c>
      <c r="AK46" s="30">
        <v>0</v>
      </c>
      <c r="BB46" s="32" t="s">
        <v>36</v>
      </c>
      <c r="BM46" s="29">
        <v>0</v>
      </c>
      <c r="BN46" s="29">
        <v>0</v>
      </c>
      <c r="BO46" s="29">
        <v>0</v>
      </c>
      <c r="BP46" s="29">
        <f t="shared" si="5"/>
        <v>0</v>
      </c>
    </row>
    <row r="47" spans="1:68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47" t="s">
        <v>46</v>
      </c>
      <c r="Q47" s="48"/>
      <c r="R47" s="48"/>
      <c r="S47" s="48"/>
      <c r="T47" s="48"/>
      <c r="U47" s="48"/>
      <c r="V47" s="49"/>
      <c r="W47" s="19" t="s">
        <v>47</v>
      </c>
      <c r="X47" s="20">
        <f>IFERROR(X43/H43,"0")+IFERROR(X44/H44,"0")+IFERROR(X45/H45,"0")+IFERROR(X46/H46,"0")</f>
        <v>0</v>
      </c>
      <c r="Y47" s="20">
        <f>IFERROR(Y43/H43,"0")+IFERROR(Y44/H44,"0")+IFERROR(Y45/H45,"0")+IFERROR(Y46/H46,"0")</f>
        <v>0</v>
      </c>
      <c r="Z47" s="20">
        <f>IFERROR(IF(Z43="",0,Z43),"0")+IFERROR(IF(Z44="",0,Z44),"0")+IFERROR(IF(Z45="",0,Z45),"0")+IFERROR(IF(Z46="",0,Z46),"0")</f>
        <v>0</v>
      </c>
      <c r="AA47" s="27"/>
      <c r="AB47" s="27"/>
      <c r="AC47" s="27"/>
    </row>
    <row r="48" spans="1:6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47" t="s">
        <v>46</v>
      </c>
      <c r="Q48" s="48"/>
      <c r="R48" s="48"/>
      <c r="S48" s="48"/>
      <c r="T48" s="48"/>
      <c r="U48" s="48"/>
      <c r="V48" s="49"/>
      <c r="W48" s="19" t="s">
        <v>34</v>
      </c>
      <c r="X48" s="20">
        <f>IFERROR(SUM(X43:X46),"0")</f>
        <v>0</v>
      </c>
      <c r="Y48" s="20">
        <f>IFERROR(SUM(Y43:Y46),"0")</f>
        <v>0</v>
      </c>
      <c r="Z48" s="19"/>
      <c r="AA48" s="27"/>
      <c r="AB48" s="27"/>
      <c r="AC48" s="27"/>
    </row>
    <row r="49" spans="1:68" ht="14.25" customHeight="1">
      <c r="A49" s="42" t="s">
        <v>112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9"/>
      <c r="AB49" s="9"/>
      <c r="AC49" s="9"/>
    </row>
    <row r="50" spans="1:68" ht="16.5" customHeight="1">
      <c r="A50" s="10" t="s">
        <v>113</v>
      </c>
      <c r="B50" s="10" t="s">
        <v>114</v>
      </c>
      <c r="C50" s="11">
        <v>4301031240</v>
      </c>
      <c r="D50" s="43">
        <v>4680115885042</v>
      </c>
      <c r="E50" s="43"/>
      <c r="F50" s="12">
        <v>0.7</v>
      </c>
      <c r="G50" s="13">
        <v>6</v>
      </c>
      <c r="H50" s="12">
        <v>4.2</v>
      </c>
      <c r="I50" s="12">
        <v>4.41</v>
      </c>
      <c r="J50" s="13">
        <v>132</v>
      </c>
      <c r="K50" s="13" t="s">
        <v>67</v>
      </c>
      <c r="L50" s="13" t="s">
        <v>32</v>
      </c>
      <c r="M50" s="14" t="s">
        <v>33</v>
      </c>
      <c r="N50" s="14"/>
      <c r="O50" s="13">
        <v>40</v>
      </c>
      <c r="P50" s="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50" s="45"/>
      <c r="R50" s="45"/>
      <c r="S50" s="45"/>
      <c r="T50" s="46"/>
      <c r="U50" s="16" t="s">
        <v>32</v>
      </c>
      <c r="V50" s="16" t="s">
        <v>32</v>
      </c>
      <c r="W50" s="17" t="s">
        <v>34</v>
      </c>
      <c r="X50" s="18">
        <v>0</v>
      </c>
      <c r="Y50" s="22">
        <f>IFERROR(IF(X50="",0,CEILING((X50/$H50),1)*$H50),"")</f>
        <v>0</v>
      </c>
      <c r="Z50" s="23" t="str">
        <f>IFERROR(IF(Y50=0,"",ROUNDUP(Y50/H50,0)*0.00902),"")</f>
        <v/>
      </c>
      <c r="AA50" s="24" t="s">
        <v>32</v>
      </c>
      <c r="AB50" s="25" t="s">
        <v>32</v>
      </c>
      <c r="AC50" s="26" t="s">
        <v>115</v>
      </c>
      <c r="AG50" s="29"/>
      <c r="AJ50" s="30" t="s">
        <v>32</v>
      </c>
      <c r="AK50" s="30">
        <v>0</v>
      </c>
      <c r="BB50" s="32" t="s">
        <v>36</v>
      </c>
      <c r="BM50" s="29">
        <v>0</v>
      </c>
      <c r="BN50" s="29">
        <v>0</v>
      </c>
      <c r="BO50" s="29">
        <v>0</v>
      </c>
      <c r="BP50" s="29">
        <f t="shared" ref="BP50:BP54" si="6">Y50/(H50*J50)</f>
        <v>0</v>
      </c>
    </row>
    <row r="51" spans="1:68" ht="16.5" customHeight="1">
      <c r="A51" s="10" t="s">
        <v>116</v>
      </c>
      <c r="B51" s="10" t="s">
        <v>117</v>
      </c>
      <c r="C51" s="11">
        <v>4301031315</v>
      </c>
      <c r="D51" s="43">
        <v>4680115885080</v>
      </c>
      <c r="E51" s="43"/>
      <c r="F51" s="12">
        <v>0.7</v>
      </c>
      <c r="G51" s="13">
        <v>6</v>
      </c>
      <c r="H51" s="12">
        <v>4.2</v>
      </c>
      <c r="I51" s="12">
        <v>4.41</v>
      </c>
      <c r="J51" s="13">
        <v>132</v>
      </c>
      <c r="K51" s="13" t="s">
        <v>67</v>
      </c>
      <c r="L51" s="13" t="s">
        <v>32</v>
      </c>
      <c r="M51" s="14" t="s">
        <v>33</v>
      </c>
      <c r="N51" s="14"/>
      <c r="O51" s="13">
        <v>40</v>
      </c>
      <c r="P51" s="4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51" s="45"/>
      <c r="R51" s="45"/>
      <c r="S51" s="45"/>
      <c r="T51" s="46"/>
      <c r="U51" s="16" t="s">
        <v>32</v>
      </c>
      <c r="V51" s="16" t="s">
        <v>32</v>
      </c>
      <c r="W51" s="17" t="s">
        <v>34</v>
      </c>
      <c r="X51" s="18">
        <v>0</v>
      </c>
      <c r="Y51" s="22">
        <f>IFERROR(IF(X51="",0,CEILING((X51/$H51),1)*$H51),"")</f>
        <v>0</v>
      </c>
      <c r="Z51" s="23" t="str">
        <f>IFERROR(IF(Y51=0,"",ROUNDUP(Y51/H51,0)*0.00902),"")</f>
        <v/>
      </c>
      <c r="AA51" s="24" t="s">
        <v>32</v>
      </c>
      <c r="AB51" s="25" t="s">
        <v>32</v>
      </c>
      <c r="AC51" s="26" t="s">
        <v>118</v>
      </c>
      <c r="AG51" s="29"/>
      <c r="AJ51" s="30" t="s">
        <v>32</v>
      </c>
      <c r="AK51" s="30">
        <v>0</v>
      </c>
      <c r="BB51" s="32" t="s">
        <v>36</v>
      </c>
      <c r="BM51" s="29">
        <v>0</v>
      </c>
      <c r="BN51" s="29">
        <v>0</v>
      </c>
      <c r="BO51" s="29">
        <v>0</v>
      </c>
      <c r="BP51" s="29">
        <f t="shared" si="6"/>
        <v>0</v>
      </c>
    </row>
    <row r="52" spans="1:68" ht="27" customHeight="1">
      <c r="A52" s="10" t="s">
        <v>119</v>
      </c>
      <c r="B52" s="10" t="s">
        <v>120</v>
      </c>
      <c r="C52" s="11">
        <v>4301031243</v>
      </c>
      <c r="D52" s="43">
        <v>4680115885073</v>
      </c>
      <c r="E52" s="43"/>
      <c r="F52" s="12">
        <v>0.3</v>
      </c>
      <c r="G52" s="13">
        <v>6</v>
      </c>
      <c r="H52" s="12">
        <v>1.8</v>
      </c>
      <c r="I52" s="12">
        <v>1.9</v>
      </c>
      <c r="J52" s="13">
        <v>234</v>
      </c>
      <c r="K52" s="13" t="s">
        <v>75</v>
      </c>
      <c r="L52" s="13" t="s">
        <v>32</v>
      </c>
      <c r="M52" s="14" t="s">
        <v>33</v>
      </c>
      <c r="N52" s="14"/>
      <c r="O52" s="13">
        <v>40</v>
      </c>
      <c r="P52" s="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52" s="45"/>
      <c r="R52" s="45"/>
      <c r="S52" s="45"/>
      <c r="T52" s="46"/>
      <c r="U52" s="16" t="s">
        <v>32</v>
      </c>
      <c r="V52" s="16" t="s">
        <v>32</v>
      </c>
      <c r="W52" s="17" t="s">
        <v>34</v>
      </c>
      <c r="X52" s="18">
        <v>0</v>
      </c>
      <c r="Y52" s="22">
        <f>IFERROR(IF(X52="",0,CEILING((X52/$H52),1)*$H52),"")</f>
        <v>0</v>
      </c>
      <c r="Z52" s="23" t="str">
        <f>IFERROR(IF(Y52=0,"",ROUNDUP(Y52/H52,0)*0.00502),"")</f>
        <v/>
      </c>
      <c r="AA52" s="24" t="s">
        <v>32</v>
      </c>
      <c r="AB52" s="25" t="s">
        <v>32</v>
      </c>
      <c r="AC52" s="26" t="s">
        <v>121</v>
      </c>
      <c r="AG52" s="29"/>
      <c r="AJ52" s="30" t="s">
        <v>32</v>
      </c>
      <c r="AK52" s="30">
        <v>0</v>
      </c>
      <c r="BB52" s="32" t="s">
        <v>36</v>
      </c>
      <c r="BM52" s="29">
        <v>0</v>
      </c>
      <c r="BN52" s="29">
        <v>0</v>
      </c>
      <c r="BO52" s="29">
        <v>0</v>
      </c>
      <c r="BP52" s="29">
        <f t="shared" si="6"/>
        <v>0</v>
      </c>
    </row>
    <row r="53" spans="1:68" ht="27" customHeight="1">
      <c r="A53" s="10" t="s">
        <v>122</v>
      </c>
      <c r="B53" s="10" t="s">
        <v>123</v>
      </c>
      <c r="C53" s="11">
        <v>4301031241</v>
      </c>
      <c r="D53" s="43">
        <v>4680115885059</v>
      </c>
      <c r="E53" s="43"/>
      <c r="F53" s="12">
        <v>0.3</v>
      </c>
      <c r="G53" s="13">
        <v>6</v>
      </c>
      <c r="H53" s="12">
        <v>1.8</v>
      </c>
      <c r="I53" s="12">
        <v>1.9</v>
      </c>
      <c r="J53" s="13">
        <v>234</v>
      </c>
      <c r="K53" s="13" t="s">
        <v>75</v>
      </c>
      <c r="L53" s="13" t="s">
        <v>32</v>
      </c>
      <c r="M53" s="14" t="s">
        <v>33</v>
      </c>
      <c r="N53" s="14"/>
      <c r="O53" s="13">
        <v>40</v>
      </c>
      <c r="P53" s="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53" s="45"/>
      <c r="R53" s="45"/>
      <c r="S53" s="45"/>
      <c r="T53" s="46"/>
      <c r="U53" s="16" t="s">
        <v>32</v>
      </c>
      <c r="V53" s="16" t="s">
        <v>32</v>
      </c>
      <c r="W53" s="17" t="s">
        <v>34</v>
      </c>
      <c r="X53" s="18">
        <v>0</v>
      </c>
      <c r="Y53" s="22">
        <f>IFERROR(IF(X53="",0,CEILING((X53/$H53),1)*$H53),"")</f>
        <v>0</v>
      </c>
      <c r="Z53" s="23" t="str">
        <f>IFERROR(IF(Y53=0,"",ROUNDUP(Y53/H53,0)*0.00502),"")</f>
        <v/>
      </c>
      <c r="AA53" s="24" t="s">
        <v>32</v>
      </c>
      <c r="AB53" s="25" t="s">
        <v>32</v>
      </c>
      <c r="AC53" s="26" t="s">
        <v>115</v>
      </c>
      <c r="AG53" s="29"/>
      <c r="AJ53" s="30" t="s">
        <v>32</v>
      </c>
      <c r="AK53" s="30">
        <v>0</v>
      </c>
      <c r="BB53" s="32" t="s">
        <v>36</v>
      </c>
      <c r="BM53" s="29">
        <v>0</v>
      </c>
      <c r="BN53" s="29">
        <v>0</v>
      </c>
      <c r="BO53" s="29">
        <v>0</v>
      </c>
      <c r="BP53" s="29">
        <f t="shared" si="6"/>
        <v>0</v>
      </c>
    </row>
    <row r="54" spans="1:68" ht="27" customHeight="1">
      <c r="A54" s="10" t="s">
        <v>124</v>
      </c>
      <c r="B54" s="10" t="s">
        <v>125</v>
      </c>
      <c r="C54" s="11">
        <v>4301031316</v>
      </c>
      <c r="D54" s="43">
        <v>4680115885097</v>
      </c>
      <c r="E54" s="43"/>
      <c r="F54" s="12">
        <v>0.3</v>
      </c>
      <c r="G54" s="13">
        <v>6</v>
      </c>
      <c r="H54" s="12">
        <v>1.8</v>
      </c>
      <c r="I54" s="12">
        <v>1.9</v>
      </c>
      <c r="J54" s="13">
        <v>234</v>
      </c>
      <c r="K54" s="13" t="s">
        <v>75</v>
      </c>
      <c r="L54" s="13" t="s">
        <v>32</v>
      </c>
      <c r="M54" s="14" t="s">
        <v>33</v>
      </c>
      <c r="N54" s="14"/>
      <c r="O54" s="13">
        <v>40</v>
      </c>
      <c r="P54" s="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54" s="45"/>
      <c r="R54" s="45"/>
      <c r="S54" s="45"/>
      <c r="T54" s="46"/>
      <c r="U54" s="16" t="s">
        <v>32</v>
      </c>
      <c r="V54" s="16" t="s">
        <v>32</v>
      </c>
      <c r="W54" s="17" t="s">
        <v>34</v>
      </c>
      <c r="X54" s="18">
        <v>0</v>
      </c>
      <c r="Y54" s="22">
        <f>IFERROR(IF(X54="",0,CEILING((X54/$H54),1)*$H54),"")</f>
        <v>0</v>
      </c>
      <c r="Z54" s="23" t="str">
        <f>IFERROR(IF(Y54=0,"",ROUNDUP(Y54/H54,0)*0.00502),"")</f>
        <v/>
      </c>
      <c r="AA54" s="24" t="s">
        <v>32</v>
      </c>
      <c r="AB54" s="25" t="s">
        <v>32</v>
      </c>
      <c r="AC54" s="26" t="s">
        <v>118</v>
      </c>
      <c r="AG54" s="29"/>
      <c r="AJ54" s="30" t="s">
        <v>32</v>
      </c>
      <c r="AK54" s="30">
        <v>0</v>
      </c>
      <c r="BB54" s="32" t="s">
        <v>36</v>
      </c>
      <c r="BM54" s="29">
        <v>0</v>
      </c>
      <c r="BN54" s="29">
        <v>0</v>
      </c>
      <c r="BO54" s="29">
        <v>0</v>
      </c>
      <c r="BP54" s="29">
        <f t="shared" si="6"/>
        <v>0</v>
      </c>
    </row>
    <row r="55" spans="1:68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3"/>
      <c r="P55" s="47" t="s">
        <v>46</v>
      </c>
      <c r="Q55" s="48"/>
      <c r="R55" s="48"/>
      <c r="S55" s="48"/>
      <c r="T55" s="48"/>
      <c r="U55" s="48"/>
      <c r="V55" s="49"/>
      <c r="W55" s="19" t="s">
        <v>47</v>
      </c>
      <c r="X55" s="20">
        <f>IFERROR(X50/H50,"0")+IFERROR(X51/H51,"0")+IFERROR(X52/H52,"0")+IFERROR(X53/H53,"0")+IFERROR(X54/H54,"0")</f>
        <v>0</v>
      </c>
      <c r="Y55" s="20">
        <f>IFERROR(Y50/H50,"0")+IFERROR(Y51/H51,"0")+IFERROR(Y52/H52,"0")+IFERROR(Y53/H53,"0")+IFERROR(Y54/H54,"0")</f>
        <v>0</v>
      </c>
      <c r="Z55" s="20">
        <f>IFERROR(IF(Z50="",0,Z50),"0")+IFERROR(IF(Z51="",0,Z51),"0")+IFERROR(IF(Z52="",0,Z52),"0")+IFERROR(IF(Z53="",0,Z53),"0")+IFERROR(IF(Z54="",0,Z54),"0")</f>
        <v>0</v>
      </c>
      <c r="AA55" s="27"/>
      <c r="AB55" s="27"/>
      <c r="AC55" s="27"/>
    </row>
    <row r="56" spans="1:68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  <c r="P56" s="47" t="s">
        <v>46</v>
      </c>
      <c r="Q56" s="48"/>
      <c r="R56" s="48"/>
      <c r="S56" s="48"/>
      <c r="T56" s="48"/>
      <c r="U56" s="48"/>
      <c r="V56" s="49"/>
      <c r="W56" s="19" t="s">
        <v>34</v>
      </c>
      <c r="X56" s="20">
        <f>IFERROR(SUM(X50:X54),"0")</f>
        <v>0</v>
      </c>
      <c r="Y56" s="20">
        <f>IFERROR(SUM(Y50:Y54),"0")</f>
        <v>0</v>
      </c>
      <c r="Z56" s="19"/>
      <c r="AA56" s="27"/>
      <c r="AB56" s="27"/>
      <c r="AC56" s="27"/>
    </row>
    <row r="57" spans="1:68" ht="14.25" customHeight="1">
      <c r="A57" s="42" t="s">
        <v>28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9"/>
      <c r="AB57" s="9"/>
      <c r="AC57" s="9"/>
    </row>
    <row r="58" spans="1:68" ht="16.5" customHeight="1">
      <c r="A58" s="10" t="s">
        <v>126</v>
      </c>
      <c r="B58" s="10" t="s">
        <v>127</v>
      </c>
      <c r="C58" s="11">
        <v>4301051838</v>
      </c>
      <c r="D58" s="43">
        <v>4680115881891</v>
      </c>
      <c r="E58" s="43"/>
      <c r="F58" s="12">
        <v>1.4</v>
      </c>
      <c r="G58" s="13">
        <v>6</v>
      </c>
      <c r="H58" s="12">
        <v>8.4</v>
      </c>
      <c r="I58" s="12">
        <v>8.9190000000000005</v>
      </c>
      <c r="J58" s="13">
        <v>64</v>
      </c>
      <c r="K58" s="13" t="s">
        <v>59</v>
      </c>
      <c r="L58" s="13" t="s">
        <v>32</v>
      </c>
      <c r="M58" s="14" t="s">
        <v>68</v>
      </c>
      <c r="N58" s="14"/>
      <c r="O58" s="13">
        <v>40</v>
      </c>
      <c r="P58" s="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58" s="45"/>
      <c r="R58" s="45"/>
      <c r="S58" s="45"/>
      <c r="T58" s="46"/>
      <c r="U58" s="16" t="s">
        <v>32</v>
      </c>
      <c r="V58" s="16" t="s">
        <v>32</v>
      </c>
      <c r="W58" s="17" t="s">
        <v>34</v>
      </c>
      <c r="X58" s="18">
        <v>0</v>
      </c>
      <c r="Y58" s="22">
        <f t="shared" ref="Y58:Y63" si="7">IFERROR(IF(X58="",0,CEILING((X58/$H58),1)*$H58),"")</f>
        <v>0</v>
      </c>
      <c r="Z58" s="23" t="str">
        <f>IFERROR(IF(Y58=0,"",ROUNDUP(Y58/H58,0)*0.01898),"")</f>
        <v/>
      </c>
      <c r="AA58" s="24" t="s">
        <v>32</v>
      </c>
      <c r="AB58" s="25" t="s">
        <v>32</v>
      </c>
      <c r="AC58" s="26" t="s">
        <v>128</v>
      </c>
      <c r="AG58" s="29"/>
      <c r="AJ58" s="30" t="s">
        <v>32</v>
      </c>
      <c r="AK58" s="30">
        <v>0</v>
      </c>
      <c r="BB58" s="32" t="s">
        <v>36</v>
      </c>
      <c r="BM58" s="29">
        <v>0</v>
      </c>
      <c r="BN58" s="29">
        <v>0</v>
      </c>
      <c r="BO58" s="29">
        <v>0</v>
      </c>
      <c r="BP58" s="29">
        <f t="shared" ref="BP58:BP63" si="8">Y58/(H58*J58)</f>
        <v>0</v>
      </c>
    </row>
    <row r="59" spans="1:68" ht="27" customHeight="1">
      <c r="A59" s="10" t="s">
        <v>129</v>
      </c>
      <c r="B59" s="10" t="s">
        <v>130</v>
      </c>
      <c r="C59" s="11">
        <v>4301051846</v>
      </c>
      <c r="D59" s="43">
        <v>4680115885769</v>
      </c>
      <c r="E59" s="43"/>
      <c r="F59" s="12">
        <v>1.4</v>
      </c>
      <c r="G59" s="13">
        <v>6</v>
      </c>
      <c r="H59" s="12">
        <v>8.4</v>
      </c>
      <c r="I59" s="12">
        <v>8.8350000000000009</v>
      </c>
      <c r="J59" s="13">
        <v>64</v>
      </c>
      <c r="K59" s="13" t="s">
        <v>59</v>
      </c>
      <c r="L59" s="13" t="s">
        <v>32</v>
      </c>
      <c r="M59" s="14" t="s">
        <v>68</v>
      </c>
      <c r="N59" s="14"/>
      <c r="O59" s="13">
        <v>45</v>
      </c>
      <c r="P59" s="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59" s="45"/>
      <c r="R59" s="45"/>
      <c r="S59" s="45"/>
      <c r="T59" s="46"/>
      <c r="U59" s="16" t="s">
        <v>32</v>
      </c>
      <c r="V59" s="16" t="s">
        <v>32</v>
      </c>
      <c r="W59" s="17" t="s">
        <v>34</v>
      </c>
      <c r="X59" s="18">
        <v>0</v>
      </c>
      <c r="Y59" s="22">
        <f t="shared" si="7"/>
        <v>0</v>
      </c>
      <c r="Z59" s="23" t="str">
        <f>IFERROR(IF(Y59=0,"",ROUNDUP(Y59/H59,0)*0.01898),"")</f>
        <v/>
      </c>
      <c r="AA59" s="24" t="s">
        <v>32</v>
      </c>
      <c r="AB59" s="25" t="s">
        <v>32</v>
      </c>
      <c r="AC59" s="26" t="s">
        <v>131</v>
      </c>
      <c r="AG59" s="29"/>
      <c r="AJ59" s="30" t="s">
        <v>32</v>
      </c>
      <c r="AK59" s="30">
        <v>0</v>
      </c>
      <c r="BB59" s="32" t="s">
        <v>36</v>
      </c>
      <c r="BM59" s="29">
        <v>0</v>
      </c>
      <c r="BN59" s="29">
        <v>0</v>
      </c>
      <c r="BO59" s="29">
        <v>0</v>
      </c>
      <c r="BP59" s="29">
        <f t="shared" si="8"/>
        <v>0</v>
      </c>
    </row>
    <row r="60" spans="1:68" ht="37.5" customHeight="1">
      <c r="A60" s="10" t="s">
        <v>132</v>
      </c>
      <c r="B60" s="10" t="s">
        <v>133</v>
      </c>
      <c r="C60" s="11">
        <v>4301051822</v>
      </c>
      <c r="D60" s="43">
        <v>4680115884410</v>
      </c>
      <c r="E60" s="43"/>
      <c r="F60" s="12">
        <v>1.4</v>
      </c>
      <c r="G60" s="13">
        <v>6</v>
      </c>
      <c r="H60" s="12">
        <v>8.4</v>
      </c>
      <c r="I60" s="12">
        <v>8.907</v>
      </c>
      <c r="J60" s="13">
        <v>64</v>
      </c>
      <c r="K60" s="13" t="s">
        <v>59</v>
      </c>
      <c r="L60" s="13" t="s">
        <v>32</v>
      </c>
      <c r="M60" s="14" t="s">
        <v>33</v>
      </c>
      <c r="N60" s="14"/>
      <c r="O60" s="13">
        <v>40</v>
      </c>
      <c r="P60" s="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60" s="45"/>
      <c r="R60" s="45"/>
      <c r="S60" s="45"/>
      <c r="T60" s="46"/>
      <c r="U60" s="16" t="s">
        <v>32</v>
      </c>
      <c r="V60" s="16" t="s">
        <v>32</v>
      </c>
      <c r="W60" s="17" t="s">
        <v>34</v>
      </c>
      <c r="X60" s="18">
        <v>0</v>
      </c>
      <c r="Y60" s="22">
        <f t="shared" si="7"/>
        <v>0</v>
      </c>
      <c r="Z60" s="23" t="str">
        <f>IFERROR(IF(Y60=0,"",ROUNDUP(Y60/H60,0)*0.01898),"")</f>
        <v/>
      </c>
      <c r="AA60" s="24" t="s">
        <v>32</v>
      </c>
      <c r="AB60" s="25" t="s">
        <v>32</v>
      </c>
      <c r="AC60" s="26" t="s">
        <v>134</v>
      </c>
      <c r="AG60" s="29"/>
      <c r="AJ60" s="30" t="s">
        <v>32</v>
      </c>
      <c r="AK60" s="30">
        <v>0</v>
      </c>
      <c r="BB60" s="32" t="s">
        <v>36</v>
      </c>
      <c r="BM60" s="29">
        <v>0</v>
      </c>
      <c r="BN60" s="29">
        <v>0</v>
      </c>
      <c r="BO60" s="29">
        <v>0</v>
      </c>
      <c r="BP60" s="29">
        <f t="shared" si="8"/>
        <v>0</v>
      </c>
    </row>
    <row r="61" spans="1:68" ht="16.5" customHeight="1">
      <c r="A61" s="10" t="s">
        <v>135</v>
      </c>
      <c r="B61" s="10" t="s">
        <v>136</v>
      </c>
      <c r="C61" s="11">
        <v>4301051837</v>
      </c>
      <c r="D61" s="43">
        <v>4680115884311</v>
      </c>
      <c r="E61" s="43"/>
      <c r="F61" s="12">
        <v>0.3</v>
      </c>
      <c r="G61" s="13">
        <v>6</v>
      </c>
      <c r="H61" s="12">
        <v>1.8</v>
      </c>
      <c r="I61" s="12">
        <v>2.0459999999999998</v>
      </c>
      <c r="J61" s="13">
        <v>182</v>
      </c>
      <c r="K61" s="13" t="s">
        <v>31</v>
      </c>
      <c r="L61" s="13" t="s">
        <v>32</v>
      </c>
      <c r="M61" s="14" t="s">
        <v>68</v>
      </c>
      <c r="N61" s="14"/>
      <c r="O61" s="13">
        <v>40</v>
      </c>
      <c r="P61" s="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61" s="45"/>
      <c r="R61" s="45"/>
      <c r="S61" s="45"/>
      <c r="T61" s="46"/>
      <c r="U61" s="16" t="s">
        <v>32</v>
      </c>
      <c r="V61" s="16" t="s">
        <v>32</v>
      </c>
      <c r="W61" s="17" t="s">
        <v>34</v>
      </c>
      <c r="X61" s="18">
        <v>0</v>
      </c>
      <c r="Y61" s="22">
        <f t="shared" si="7"/>
        <v>0</v>
      </c>
      <c r="Z61" s="23" t="str">
        <f>IFERROR(IF(Y61=0,"",ROUNDUP(Y61/H61,0)*0.00651),"")</f>
        <v/>
      </c>
      <c r="AA61" s="24" t="s">
        <v>32</v>
      </c>
      <c r="AB61" s="25" t="s">
        <v>32</v>
      </c>
      <c r="AC61" s="26" t="s">
        <v>128</v>
      </c>
      <c r="AG61" s="29"/>
      <c r="AJ61" s="30" t="s">
        <v>32</v>
      </c>
      <c r="AK61" s="30">
        <v>0</v>
      </c>
      <c r="BB61" s="32" t="s">
        <v>36</v>
      </c>
      <c r="BM61" s="29">
        <v>0</v>
      </c>
      <c r="BN61" s="29">
        <v>0</v>
      </c>
      <c r="BO61" s="29">
        <v>0</v>
      </c>
      <c r="BP61" s="29">
        <f t="shared" si="8"/>
        <v>0</v>
      </c>
    </row>
    <row r="62" spans="1:68" ht="27" customHeight="1">
      <c r="A62" s="10" t="s">
        <v>137</v>
      </c>
      <c r="B62" s="10" t="s">
        <v>138</v>
      </c>
      <c r="C62" s="11">
        <v>4301051844</v>
      </c>
      <c r="D62" s="43">
        <v>4680115885929</v>
      </c>
      <c r="E62" s="43"/>
      <c r="F62" s="12">
        <v>0.42</v>
      </c>
      <c r="G62" s="13">
        <v>6</v>
      </c>
      <c r="H62" s="12">
        <v>2.52</v>
      </c>
      <c r="I62" s="12">
        <v>2.7</v>
      </c>
      <c r="J62" s="13">
        <v>182</v>
      </c>
      <c r="K62" s="13" t="s">
        <v>31</v>
      </c>
      <c r="L62" s="13" t="s">
        <v>32</v>
      </c>
      <c r="M62" s="14" t="s">
        <v>68</v>
      </c>
      <c r="N62" s="14"/>
      <c r="O62" s="13">
        <v>45</v>
      </c>
      <c r="P62" s="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62" s="45"/>
      <c r="R62" s="45"/>
      <c r="S62" s="45"/>
      <c r="T62" s="46"/>
      <c r="U62" s="16" t="s">
        <v>32</v>
      </c>
      <c r="V62" s="16" t="s">
        <v>32</v>
      </c>
      <c r="W62" s="17" t="s">
        <v>34</v>
      </c>
      <c r="X62" s="18">
        <v>0</v>
      </c>
      <c r="Y62" s="22">
        <f t="shared" si="7"/>
        <v>0</v>
      </c>
      <c r="Z62" s="23" t="str">
        <f>IFERROR(IF(Y62=0,"",ROUNDUP(Y62/H62,0)*0.00651),"")</f>
        <v/>
      </c>
      <c r="AA62" s="24" t="s">
        <v>32</v>
      </c>
      <c r="AB62" s="25" t="s">
        <v>32</v>
      </c>
      <c r="AC62" s="26" t="s">
        <v>131</v>
      </c>
      <c r="AG62" s="29"/>
      <c r="AJ62" s="30" t="s">
        <v>32</v>
      </c>
      <c r="AK62" s="30">
        <v>0</v>
      </c>
      <c r="BB62" s="32" t="s">
        <v>36</v>
      </c>
      <c r="BM62" s="29">
        <v>0</v>
      </c>
      <c r="BN62" s="29">
        <v>0</v>
      </c>
      <c r="BO62" s="29">
        <v>0</v>
      </c>
      <c r="BP62" s="29">
        <f t="shared" si="8"/>
        <v>0</v>
      </c>
    </row>
    <row r="63" spans="1:68" ht="37.5" customHeight="1">
      <c r="A63" s="10" t="s">
        <v>139</v>
      </c>
      <c r="B63" s="10" t="s">
        <v>140</v>
      </c>
      <c r="C63" s="11">
        <v>4301051827</v>
      </c>
      <c r="D63" s="43">
        <v>4680115884403</v>
      </c>
      <c r="E63" s="43"/>
      <c r="F63" s="12">
        <v>0.3</v>
      </c>
      <c r="G63" s="13">
        <v>6</v>
      </c>
      <c r="H63" s="12">
        <v>1.8</v>
      </c>
      <c r="I63" s="12">
        <v>1.98</v>
      </c>
      <c r="J63" s="13">
        <v>182</v>
      </c>
      <c r="K63" s="13" t="s">
        <v>31</v>
      </c>
      <c r="L63" s="13" t="s">
        <v>32</v>
      </c>
      <c r="M63" s="14" t="s">
        <v>33</v>
      </c>
      <c r="N63" s="14"/>
      <c r="O63" s="13">
        <v>40</v>
      </c>
      <c r="P63" s="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63" s="45"/>
      <c r="R63" s="45"/>
      <c r="S63" s="45"/>
      <c r="T63" s="46"/>
      <c r="U63" s="16" t="s">
        <v>32</v>
      </c>
      <c r="V63" s="16" t="s">
        <v>32</v>
      </c>
      <c r="W63" s="17" t="s">
        <v>34</v>
      </c>
      <c r="X63" s="18">
        <v>0</v>
      </c>
      <c r="Y63" s="22">
        <f t="shared" si="7"/>
        <v>0</v>
      </c>
      <c r="Z63" s="23" t="str">
        <f>IFERROR(IF(Y63=0,"",ROUNDUP(Y63/H63,0)*0.00651),"")</f>
        <v/>
      </c>
      <c r="AA63" s="24" t="s">
        <v>32</v>
      </c>
      <c r="AB63" s="25" t="s">
        <v>32</v>
      </c>
      <c r="AC63" s="26" t="s">
        <v>134</v>
      </c>
      <c r="AG63" s="29"/>
      <c r="AJ63" s="30" t="s">
        <v>32</v>
      </c>
      <c r="AK63" s="30">
        <v>0</v>
      </c>
      <c r="BB63" s="32" t="s">
        <v>36</v>
      </c>
      <c r="BM63" s="29">
        <v>0</v>
      </c>
      <c r="BN63" s="29">
        <v>0</v>
      </c>
      <c r="BO63" s="29">
        <v>0</v>
      </c>
      <c r="BP63" s="29">
        <f t="shared" si="8"/>
        <v>0</v>
      </c>
    </row>
    <row r="64" spans="1:68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  <c r="P64" s="47" t="s">
        <v>46</v>
      </c>
      <c r="Q64" s="48"/>
      <c r="R64" s="48"/>
      <c r="S64" s="48"/>
      <c r="T64" s="48"/>
      <c r="U64" s="48"/>
      <c r="V64" s="49"/>
      <c r="W64" s="19" t="s">
        <v>47</v>
      </c>
      <c r="X64" s="20">
        <f>IFERROR(X58/H58,"0")+IFERROR(X59/H59,"0")+IFERROR(X60/H60,"0")+IFERROR(X61/H61,"0")+IFERROR(X62/H62,"0")+IFERROR(X63/H63,"0")</f>
        <v>0</v>
      </c>
      <c r="Y64" s="20">
        <f>IFERROR(Y58/H58,"0")+IFERROR(Y59/H59,"0")+IFERROR(Y60/H60,"0")+IFERROR(Y61/H61,"0")+IFERROR(Y62/H62,"0")+IFERROR(Y63/H63,"0")</f>
        <v>0</v>
      </c>
      <c r="Z64" s="20">
        <f>IFERROR(IF(Z58="",0,Z58),"0")+IFERROR(IF(Z59="",0,Z59),"0")+IFERROR(IF(Z60="",0,Z60),"0")+IFERROR(IF(Z61="",0,Z61),"0")+IFERROR(IF(Z62="",0,Z62),"0")+IFERROR(IF(Z63="",0,Z63),"0")</f>
        <v>0</v>
      </c>
      <c r="AA64" s="27"/>
      <c r="AB64" s="27"/>
      <c r="AC64" s="27"/>
    </row>
    <row r="65" spans="1:68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  <c r="P65" s="47" t="s">
        <v>46</v>
      </c>
      <c r="Q65" s="48"/>
      <c r="R65" s="48"/>
      <c r="S65" s="48"/>
      <c r="T65" s="48"/>
      <c r="U65" s="48"/>
      <c r="V65" s="49"/>
      <c r="W65" s="19" t="s">
        <v>34</v>
      </c>
      <c r="X65" s="20">
        <f>IFERROR(SUM(X58:X63),"0")</f>
        <v>0</v>
      </c>
      <c r="Y65" s="20">
        <f>IFERROR(SUM(Y58:Y63),"0")</f>
        <v>0</v>
      </c>
      <c r="Z65" s="19"/>
      <c r="AA65" s="27"/>
      <c r="AB65" s="27"/>
      <c r="AC65" s="27"/>
    </row>
    <row r="66" spans="1:68" ht="14.25" customHeight="1">
      <c r="A66" s="42" t="s">
        <v>141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9"/>
      <c r="AB66" s="9"/>
      <c r="AC66" s="9"/>
    </row>
    <row r="67" spans="1:68" ht="37.5" customHeight="1">
      <c r="A67" s="10" t="s">
        <v>142</v>
      </c>
      <c r="B67" s="10" t="s">
        <v>143</v>
      </c>
      <c r="C67" s="11">
        <v>4301060366</v>
      </c>
      <c r="D67" s="43">
        <v>4680115881532</v>
      </c>
      <c r="E67" s="43"/>
      <c r="F67" s="12">
        <v>1.3</v>
      </c>
      <c r="G67" s="13">
        <v>6</v>
      </c>
      <c r="H67" s="12">
        <v>7.8</v>
      </c>
      <c r="I67" s="12">
        <v>8.2349999999999994</v>
      </c>
      <c r="J67" s="13">
        <v>64</v>
      </c>
      <c r="K67" s="13" t="s">
        <v>59</v>
      </c>
      <c r="L67" s="13" t="s">
        <v>32</v>
      </c>
      <c r="M67" s="14" t="s">
        <v>33</v>
      </c>
      <c r="N67" s="14"/>
      <c r="O67" s="13">
        <v>30</v>
      </c>
      <c r="P67" s="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67" s="45"/>
      <c r="R67" s="45"/>
      <c r="S67" s="45"/>
      <c r="T67" s="46"/>
      <c r="U67" s="16" t="s">
        <v>32</v>
      </c>
      <c r="V67" s="16" t="s">
        <v>32</v>
      </c>
      <c r="W67" s="17" t="s">
        <v>34</v>
      </c>
      <c r="X67" s="18">
        <v>0</v>
      </c>
      <c r="Y67" s="22">
        <f>IFERROR(IF(X67="",0,CEILING((X67/$H67),1)*$H67),"")</f>
        <v>0</v>
      </c>
      <c r="Z67" s="23" t="str">
        <f>IFERROR(IF(Y67=0,"",ROUNDUP(Y67/H67,0)*0.01898),"")</f>
        <v/>
      </c>
      <c r="AA67" s="24" t="s">
        <v>32</v>
      </c>
      <c r="AB67" s="25" t="s">
        <v>32</v>
      </c>
      <c r="AC67" s="26" t="s">
        <v>144</v>
      </c>
      <c r="AG67" s="29"/>
      <c r="AJ67" s="30" t="s">
        <v>32</v>
      </c>
      <c r="AK67" s="30">
        <v>0</v>
      </c>
      <c r="BB67" s="32" t="s">
        <v>36</v>
      </c>
      <c r="BM67" s="29">
        <v>0</v>
      </c>
      <c r="BN67" s="29">
        <v>0</v>
      </c>
      <c r="BO67" s="29">
        <v>0</v>
      </c>
      <c r="BP67" s="29">
        <f t="shared" ref="BP67:BP69" si="9">Y67/(H67*J67)</f>
        <v>0</v>
      </c>
    </row>
    <row r="68" spans="1:68" ht="37.5" customHeight="1">
      <c r="A68" s="10" t="s">
        <v>142</v>
      </c>
      <c r="B68" s="10" t="s">
        <v>145</v>
      </c>
      <c r="C68" s="11">
        <v>4301060371</v>
      </c>
      <c r="D68" s="43">
        <v>4680115881532</v>
      </c>
      <c r="E68" s="43"/>
      <c r="F68" s="12">
        <v>1.4</v>
      </c>
      <c r="G68" s="13">
        <v>6</v>
      </c>
      <c r="H68" s="12">
        <v>8.4</v>
      </c>
      <c r="I68" s="12">
        <v>8.9190000000000005</v>
      </c>
      <c r="J68" s="13">
        <v>64</v>
      </c>
      <c r="K68" s="13" t="s">
        <v>59</v>
      </c>
      <c r="L68" s="13" t="s">
        <v>32</v>
      </c>
      <c r="M68" s="14" t="s">
        <v>33</v>
      </c>
      <c r="N68" s="14"/>
      <c r="O68" s="13">
        <v>30</v>
      </c>
      <c r="P68" s="4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68" s="45"/>
      <c r="R68" s="45"/>
      <c r="S68" s="45"/>
      <c r="T68" s="46"/>
      <c r="U68" s="16" t="s">
        <v>32</v>
      </c>
      <c r="V68" s="16" t="s">
        <v>32</v>
      </c>
      <c r="W68" s="17" t="s">
        <v>34</v>
      </c>
      <c r="X68" s="18">
        <v>0</v>
      </c>
      <c r="Y68" s="22">
        <f>IFERROR(IF(X68="",0,CEILING((X68/$H68),1)*$H68),"")</f>
        <v>0</v>
      </c>
      <c r="Z68" s="23" t="str">
        <f>IFERROR(IF(Y68=0,"",ROUNDUP(Y68/H68,0)*0.01898),"")</f>
        <v/>
      </c>
      <c r="AA68" s="24" t="s">
        <v>32</v>
      </c>
      <c r="AB68" s="25" t="s">
        <v>32</v>
      </c>
      <c r="AC68" s="26" t="s">
        <v>144</v>
      </c>
      <c r="AG68" s="29"/>
      <c r="AJ68" s="30" t="s">
        <v>32</v>
      </c>
      <c r="AK68" s="30">
        <v>0</v>
      </c>
      <c r="BB68" s="32" t="s">
        <v>36</v>
      </c>
      <c r="BM68" s="29">
        <v>0</v>
      </c>
      <c r="BN68" s="29">
        <v>0</v>
      </c>
      <c r="BO68" s="29">
        <v>0</v>
      </c>
      <c r="BP68" s="29">
        <f t="shared" si="9"/>
        <v>0</v>
      </c>
    </row>
    <row r="69" spans="1:68" ht="27" customHeight="1">
      <c r="A69" s="10" t="s">
        <v>146</v>
      </c>
      <c r="B69" s="10" t="s">
        <v>147</v>
      </c>
      <c r="C69" s="11">
        <v>4301060351</v>
      </c>
      <c r="D69" s="43">
        <v>4680115881464</v>
      </c>
      <c r="E69" s="43"/>
      <c r="F69" s="12">
        <v>0.4</v>
      </c>
      <c r="G69" s="13">
        <v>6</v>
      </c>
      <c r="H69" s="12">
        <v>2.4</v>
      </c>
      <c r="I69" s="12">
        <v>2.61</v>
      </c>
      <c r="J69" s="13">
        <v>132</v>
      </c>
      <c r="K69" s="13" t="s">
        <v>67</v>
      </c>
      <c r="L69" s="13" t="s">
        <v>32</v>
      </c>
      <c r="M69" s="14" t="s">
        <v>68</v>
      </c>
      <c r="N69" s="14"/>
      <c r="O69" s="13">
        <v>30</v>
      </c>
      <c r="P69" s="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9" s="45"/>
      <c r="R69" s="45"/>
      <c r="S69" s="45"/>
      <c r="T69" s="46"/>
      <c r="U69" s="16" t="s">
        <v>32</v>
      </c>
      <c r="V69" s="16" t="s">
        <v>32</v>
      </c>
      <c r="W69" s="17" t="s">
        <v>34</v>
      </c>
      <c r="X69" s="18">
        <v>0</v>
      </c>
      <c r="Y69" s="22">
        <f>IFERROR(IF(X69="",0,CEILING((X69/$H69),1)*$H69),"")</f>
        <v>0</v>
      </c>
      <c r="Z69" s="23" t="str">
        <f>IFERROR(IF(Y69=0,"",ROUNDUP(Y69/H69,0)*0.00902),"")</f>
        <v/>
      </c>
      <c r="AA69" s="24" t="s">
        <v>32</v>
      </c>
      <c r="AB69" s="25" t="s">
        <v>32</v>
      </c>
      <c r="AC69" s="26" t="s">
        <v>148</v>
      </c>
      <c r="AG69" s="29"/>
      <c r="AJ69" s="30" t="s">
        <v>32</v>
      </c>
      <c r="AK69" s="30">
        <v>0</v>
      </c>
      <c r="BB69" s="32" t="s">
        <v>36</v>
      </c>
      <c r="BM69" s="29">
        <v>0</v>
      </c>
      <c r="BN69" s="29">
        <v>0</v>
      </c>
      <c r="BO69" s="29">
        <v>0</v>
      </c>
      <c r="BP69" s="29">
        <f t="shared" si="9"/>
        <v>0</v>
      </c>
    </row>
    <row r="70" spans="1:68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  <c r="P70" s="47" t="s">
        <v>46</v>
      </c>
      <c r="Q70" s="48"/>
      <c r="R70" s="48"/>
      <c r="S70" s="48"/>
      <c r="T70" s="48"/>
      <c r="U70" s="48"/>
      <c r="V70" s="49"/>
      <c r="W70" s="19" t="s">
        <v>47</v>
      </c>
      <c r="X70" s="20">
        <f>IFERROR(X67/H67,"0")+IFERROR(X68/H68,"0")+IFERROR(X69/H69,"0")</f>
        <v>0</v>
      </c>
      <c r="Y70" s="20">
        <f>IFERROR(Y67/H67,"0")+IFERROR(Y68/H68,"0")+IFERROR(Y69/H69,"0")</f>
        <v>0</v>
      </c>
      <c r="Z70" s="20">
        <f>IFERROR(IF(Z67="",0,Z67),"0")+IFERROR(IF(Z68="",0,Z68),"0")+IFERROR(IF(Z69="",0,Z69),"0")</f>
        <v>0</v>
      </c>
      <c r="AA70" s="27"/>
      <c r="AB70" s="27"/>
      <c r="AC70" s="27"/>
    </row>
    <row r="71" spans="1:68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3"/>
      <c r="P71" s="47" t="s">
        <v>46</v>
      </c>
      <c r="Q71" s="48"/>
      <c r="R71" s="48"/>
      <c r="S71" s="48"/>
      <c r="T71" s="48"/>
      <c r="U71" s="48"/>
      <c r="V71" s="49"/>
      <c r="W71" s="19" t="s">
        <v>34</v>
      </c>
      <c r="X71" s="20">
        <f>IFERROR(SUM(X67:X69),"0")</f>
        <v>0</v>
      </c>
      <c r="Y71" s="20">
        <f>IFERROR(SUM(Y67:Y69),"0")</f>
        <v>0</v>
      </c>
      <c r="Z71" s="19"/>
      <c r="AA71" s="27"/>
      <c r="AB71" s="27"/>
      <c r="AC71" s="27"/>
    </row>
    <row r="72" spans="1:68" ht="16.5" customHeight="1">
      <c r="A72" s="41" t="s">
        <v>149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8"/>
      <c r="AB72" s="8"/>
      <c r="AC72" s="8"/>
    </row>
    <row r="73" spans="1:68" ht="14.25" customHeight="1">
      <c r="A73" s="42" t="s">
        <v>56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9"/>
      <c r="AB73" s="9"/>
      <c r="AC73" s="9"/>
    </row>
    <row r="74" spans="1:68" ht="27" customHeight="1">
      <c r="A74" s="10" t="s">
        <v>150</v>
      </c>
      <c r="B74" s="10" t="s">
        <v>151</v>
      </c>
      <c r="C74" s="11">
        <v>4301011468</v>
      </c>
      <c r="D74" s="43">
        <v>4680115881327</v>
      </c>
      <c r="E74" s="43"/>
      <c r="F74" s="12">
        <v>1.35</v>
      </c>
      <c r="G74" s="13">
        <v>8</v>
      </c>
      <c r="H74" s="12">
        <v>10.8</v>
      </c>
      <c r="I74" s="12">
        <v>11.234999999999999</v>
      </c>
      <c r="J74" s="13">
        <v>64</v>
      </c>
      <c r="K74" s="13" t="s">
        <v>59</v>
      </c>
      <c r="L74" s="13" t="s">
        <v>32</v>
      </c>
      <c r="M74" s="14" t="s">
        <v>97</v>
      </c>
      <c r="N74" s="14"/>
      <c r="O74" s="13">
        <v>50</v>
      </c>
      <c r="P74" s="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74" s="45"/>
      <c r="R74" s="45"/>
      <c r="S74" s="45"/>
      <c r="T74" s="46"/>
      <c r="U74" s="16" t="s">
        <v>32</v>
      </c>
      <c r="V74" s="16" t="s">
        <v>32</v>
      </c>
      <c r="W74" s="17" t="s">
        <v>34</v>
      </c>
      <c r="X74" s="18">
        <v>400</v>
      </c>
      <c r="Y74" s="22">
        <f>IFERROR(IF(X74="",0,CEILING((X74/$H74),1)*$H74),"")</f>
        <v>410.40000000000003</v>
      </c>
      <c r="Z74" s="23">
        <f>IFERROR(IF(Y74=0,"",ROUNDUP(Y74/H74,0)*0.01898),"")</f>
        <v>0.72123999999999999</v>
      </c>
      <c r="AA74" s="24" t="s">
        <v>32</v>
      </c>
      <c r="AB74" s="25" t="s">
        <v>32</v>
      </c>
      <c r="AC74" s="26" t="s">
        <v>152</v>
      </c>
      <c r="AG74" s="29"/>
      <c r="AJ74" s="30" t="s">
        <v>32</v>
      </c>
      <c r="AK74" s="30">
        <v>0</v>
      </c>
      <c r="BB74" s="32" t="s">
        <v>36</v>
      </c>
      <c r="BM74" s="29">
        <v>0</v>
      </c>
      <c r="BN74" s="29">
        <v>0</v>
      </c>
      <c r="BO74" s="29">
        <v>0</v>
      </c>
      <c r="BP74" s="29">
        <f t="shared" ref="BP74:BP76" si="10">Y74/(H74*J74)</f>
        <v>0.59375</v>
      </c>
    </row>
    <row r="75" spans="1:68" ht="16.5" customHeight="1">
      <c r="A75" s="10" t="s">
        <v>153</v>
      </c>
      <c r="B75" s="10" t="s">
        <v>154</v>
      </c>
      <c r="C75" s="11">
        <v>4301011476</v>
      </c>
      <c r="D75" s="43">
        <v>4680115881518</v>
      </c>
      <c r="E75" s="43"/>
      <c r="F75" s="12">
        <v>0.4</v>
      </c>
      <c r="G75" s="13">
        <v>10</v>
      </c>
      <c r="H75" s="12">
        <v>4</v>
      </c>
      <c r="I75" s="12">
        <v>4.21</v>
      </c>
      <c r="J75" s="13">
        <v>132</v>
      </c>
      <c r="K75" s="13" t="s">
        <v>67</v>
      </c>
      <c r="L75" s="13" t="s">
        <v>32</v>
      </c>
      <c r="M75" s="14" t="s">
        <v>68</v>
      </c>
      <c r="N75" s="14"/>
      <c r="O75" s="13">
        <v>50</v>
      </c>
      <c r="P75" s="4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75" s="45"/>
      <c r="R75" s="45"/>
      <c r="S75" s="45"/>
      <c r="T75" s="46"/>
      <c r="U75" s="16" t="s">
        <v>32</v>
      </c>
      <c r="V75" s="16" t="s">
        <v>32</v>
      </c>
      <c r="W75" s="17" t="s">
        <v>34</v>
      </c>
      <c r="X75" s="18">
        <v>0</v>
      </c>
      <c r="Y75" s="22">
        <f>IFERROR(IF(X75="",0,CEILING((X75/$H75),1)*$H75),"")</f>
        <v>0</v>
      </c>
      <c r="Z75" s="23" t="str">
        <f>IFERROR(IF(Y75=0,"",ROUNDUP(Y75/H75,0)*0.00902),"")</f>
        <v/>
      </c>
      <c r="AA75" s="24" t="s">
        <v>32</v>
      </c>
      <c r="AB75" s="25" t="s">
        <v>32</v>
      </c>
      <c r="AC75" s="26" t="s">
        <v>152</v>
      </c>
      <c r="AG75" s="29"/>
      <c r="AJ75" s="30" t="s">
        <v>32</v>
      </c>
      <c r="AK75" s="30">
        <v>0</v>
      </c>
      <c r="BB75" s="32" t="s">
        <v>36</v>
      </c>
      <c r="BM75" s="29">
        <v>0</v>
      </c>
      <c r="BN75" s="29">
        <v>0</v>
      </c>
      <c r="BO75" s="29">
        <v>0</v>
      </c>
      <c r="BP75" s="29">
        <f t="shared" si="10"/>
        <v>0</v>
      </c>
    </row>
    <row r="76" spans="1:68" ht="27" customHeight="1">
      <c r="A76" s="10" t="s">
        <v>155</v>
      </c>
      <c r="B76" s="10" t="s">
        <v>156</v>
      </c>
      <c r="C76" s="11">
        <v>4301011443</v>
      </c>
      <c r="D76" s="43">
        <v>4680115881303</v>
      </c>
      <c r="E76" s="43"/>
      <c r="F76" s="12">
        <v>0.45</v>
      </c>
      <c r="G76" s="13">
        <v>10</v>
      </c>
      <c r="H76" s="12">
        <v>4.5</v>
      </c>
      <c r="I76" s="12">
        <v>4.71</v>
      </c>
      <c r="J76" s="13">
        <v>132</v>
      </c>
      <c r="K76" s="13" t="s">
        <v>67</v>
      </c>
      <c r="L76" s="13" t="s">
        <v>32</v>
      </c>
      <c r="M76" s="14" t="s">
        <v>97</v>
      </c>
      <c r="N76" s="14"/>
      <c r="O76" s="13">
        <v>50</v>
      </c>
      <c r="P76" s="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76" s="45"/>
      <c r="R76" s="45"/>
      <c r="S76" s="45"/>
      <c r="T76" s="46"/>
      <c r="U76" s="16" t="s">
        <v>32</v>
      </c>
      <c r="V76" s="16" t="s">
        <v>32</v>
      </c>
      <c r="W76" s="17" t="s">
        <v>34</v>
      </c>
      <c r="X76" s="18">
        <v>0</v>
      </c>
      <c r="Y76" s="22">
        <f>IFERROR(IF(X76="",0,CEILING((X76/$H76),1)*$H76),"")</f>
        <v>0</v>
      </c>
      <c r="Z76" s="23" t="str">
        <f>IFERROR(IF(Y76=0,"",ROUNDUP(Y76/H76,0)*0.00902),"")</f>
        <v/>
      </c>
      <c r="AA76" s="24" t="s">
        <v>32</v>
      </c>
      <c r="AB76" s="25" t="s">
        <v>32</v>
      </c>
      <c r="AC76" s="26" t="s">
        <v>157</v>
      </c>
      <c r="AG76" s="29"/>
      <c r="AJ76" s="30" t="s">
        <v>32</v>
      </c>
      <c r="AK76" s="30">
        <v>0</v>
      </c>
      <c r="BB76" s="32" t="s">
        <v>36</v>
      </c>
      <c r="BM76" s="29">
        <v>0</v>
      </c>
      <c r="BN76" s="29">
        <v>0</v>
      </c>
      <c r="BO76" s="29">
        <v>0</v>
      </c>
      <c r="BP76" s="29">
        <f t="shared" si="10"/>
        <v>0</v>
      </c>
    </row>
    <row r="77" spans="1:68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3"/>
      <c r="P77" s="47" t="s">
        <v>46</v>
      </c>
      <c r="Q77" s="48"/>
      <c r="R77" s="48"/>
      <c r="S77" s="48"/>
      <c r="T77" s="48"/>
      <c r="U77" s="48"/>
      <c r="V77" s="49"/>
      <c r="W77" s="19" t="s">
        <v>47</v>
      </c>
      <c r="X77" s="20">
        <f>IFERROR(X74/H74,"0")+IFERROR(X75/H75,"0")+IFERROR(X76/H76,"0")</f>
        <v>37.037037037037038</v>
      </c>
      <c r="Y77" s="20">
        <f>IFERROR(Y74/H74,"0")+IFERROR(Y75/H75,"0")+IFERROR(Y76/H76,"0")</f>
        <v>38</v>
      </c>
      <c r="Z77" s="20">
        <f>IFERROR(IF(Z74="",0,Z74),"0")+IFERROR(IF(Z75="",0,Z75),"0")+IFERROR(IF(Z76="",0,Z76),"0")</f>
        <v>0.72123999999999999</v>
      </c>
      <c r="AA77" s="27"/>
      <c r="AB77" s="27"/>
      <c r="AC77" s="27"/>
    </row>
    <row r="78" spans="1:6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3"/>
      <c r="P78" s="47" t="s">
        <v>46</v>
      </c>
      <c r="Q78" s="48"/>
      <c r="R78" s="48"/>
      <c r="S78" s="48"/>
      <c r="T78" s="48"/>
      <c r="U78" s="48"/>
      <c r="V78" s="49"/>
      <c r="W78" s="19" t="s">
        <v>34</v>
      </c>
      <c r="X78" s="20">
        <f>IFERROR(SUM(X74:X76),"0")</f>
        <v>400</v>
      </c>
      <c r="Y78" s="20">
        <f>IFERROR(SUM(Y74:Y76),"0")</f>
        <v>410.40000000000003</v>
      </c>
      <c r="Z78" s="19"/>
      <c r="AA78" s="27"/>
      <c r="AB78" s="27"/>
      <c r="AC78" s="27"/>
    </row>
    <row r="79" spans="1:68" ht="14.25" customHeight="1">
      <c r="A79" s="42" t="s">
        <v>28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9"/>
      <c r="AB79" s="9"/>
      <c r="AC79" s="9"/>
    </row>
    <row r="80" spans="1:68" ht="27" customHeight="1">
      <c r="A80" s="10" t="s">
        <v>158</v>
      </c>
      <c r="B80" s="10" t="s">
        <v>159</v>
      </c>
      <c r="C80" s="11">
        <v>4301051437</v>
      </c>
      <c r="D80" s="43">
        <v>4607091386967</v>
      </c>
      <c r="E80" s="43"/>
      <c r="F80" s="12">
        <v>1.35</v>
      </c>
      <c r="G80" s="13">
        <v>6</v>
      </c>
      <c r="H80" s="12">
        <v>8.1</v>
      </c>
      <c r="I80" s="12">
        <v>8.6189999999999998</v>
      </c>
      <c r="J80" s="13">
        <v>64</v>
      </c>
      <c r="K80" s="13" t="s">
        <v>59</v>
      </c>
      <c r="L80" s="13" t="s">
        <v>32</v>
      </c>
      <c r="M80" s="14" t="s">
        <v>68</v>
      </c>
      <c r="N80" s="14"/>
      <c r="O80" s="13">
        <v>45</v>
      </c>
      <c r="P80" s="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80" s="45"/>
      <c r="R80" s="45"/>
      <c r="S80" s="45"/>
      <c r="T80" s="46"/>
      <c r="U80" s="16" t="s">
        <v>32</v>
      </c>
      <c r="V80" s="16" t="s">
        <v>32</v>
      </c>
      <c r="W80" s="17" t="s">
        <v>34</v>
      </c>
      <c r="X80" s="18">
        <v>0</v>
      </c>
      <c r="Y80" s="22">
        <f t="shared" ref="Y80:Y89" si="11">IFERROR(IF(X80="",0,CEILING((X80/$H80),1)*$H80),"")</f>
        <v>0</v>
      </c>
      <c r="Z80" s="23" t="str">
        <f>IFERROR(IF(Y80=0,"",ROUNDUP(Y80/H80,0)*0.01898),"")</f>
        <v/>
      </c>
      <c r="AA80" s="24" t="s">
        <v>32</v>
      </c>
      <c r="AB80" s="25" t="s">
        <v>32</v>
      </c>
      <c r="AC80" s="26" t="s">
        <v>160</v>
      </c>
      <c r="AG80" s="29"/>
      <c r="AJ80" s="30" t="s">
        <v>32</v>
      </c>
      <c r="AK80" s="30">
        <v>0</v>
      </c>
      <c r="BB80" s="32" t="s">
        <v>36</v>
      </c>
      <c r="BM80" s="29">
        <v>0</v>
      </c>
      <c r="BN80" s="29">
        <v>0</v>
      </c>
      <c r="BO80" s="29">
        <v>0</v>
      </c>
      <c r="BP80" s="29">
        <f t="shared" ref="BP80:BP89" si="12">Y80/(H80*J80)</f>
        <v>0</v>
      </c>
    </row>
    <row r="81" spans="1:68" ht="27" customHeight="1">
      <c r="A81" s="10" t="s">
        <v>158</v>
      </c>
      <c r="B81" s="10" t="s">
        <v>161</v>
      </c>
      <c r="C81" s="11">
        <v>4301051546</v>
      </c>
      <c r="D81" s="43">
        <v>4607091386967</v>
      </c>
      <c r="E81" s="43"/>
      <c r="F81" s="12">
        <v>1.4</v>
      </c>
      <c r="G81" s="13">
        <v>6</v>
      </c>
      <c r="H81" s="12">
        <v>8.4</v>
      </c>
      <c r="I81" s="12">
        <v>8.9190000000000005</v>
      </c>
      <c r="J81" s="13">
        <v>64</v>
      </c>
      <c r="K81" s="13" t="s">
        <v>59</v>
      </c>
      <c r="L81" s="13" t="s">
        <v>32</v>
      </c>
      <c r="M81" s="14" t="s">
        <v>68</v>
      </c>
      <c r="N81" s="14"/>
      <c r="O81" s="13">
        <v>45</v>
      </c>
      <c r="P81" s="4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81" s="45"/>
      <c r="R81" s="45"/>
      <c r="S81" s="45"/>
      <c r="T81" s="46"/>
      <c r="U81" s="16" t="s">
        <v>32</v>
      </c>
      <c r="V81" s="16" t="s">
        <v>32</v>
      </c>
      <c r="W81" s="17" t="s">
        <v>34</v>
      </c>
      <c r="X81" s="18">
        <v>0</v>
      </c>
      <c r="Y81" s="22">
        <f t="shared" si="11"/>
        <v>0</v>
      </c>
      <c r="Z81" s="23" t="str">
        <f>IFERROR(IF(Y81=0,"",ROUNDUP(Y81/H81,0)*0.01898),"")</f>
        <v/>
      </c>
      <c r="AA81" s="24" t="s">
        <v>32</v>
      </c>
      <c r="AB81" s="25" t="s">
        <v>32</v>
      </c>
      <c r="AC81" s="26" t="s">
        <v>160</v>
      </c>
      <c r="AG81" s="29"/>
      <c r="AJ81" s="30" t="s">
        <v>32</v>
      </c>
      <c r="AK81" s="30">
        <v>0</v>
      </c>
      <c r="BB81" s="32" t="s">
        <v>36</v>
      </c>
      <c r="BM81" s="29">
        <v>0</v>
      </c>
      <c r="BN81" s="29">
        <v>0</v>
      </c>
      <c r="BO81" s="29">
        <v>0</v>
      </c>
      <c r="BP81" s="29">
        <f t="shared" si="12"/>
        <v>0</v>
      </c>
    </row>
    <row r="82" spans="1:68" ht="16.5" customHeight="1">
      <c r="A82" s="10" t="s">
        <v>158</v>
      </c>
      <c r="B82" s="10" t="s">
        <v>162</v>
      </c>
      <c r="C82" s="11">
        <v>4301051712</v>
      </c>
      <c r="D82" s="43">
        <v>4607091386967</v>
      </c>
      <c r="E82" s="43"/>
      <c r="F82" s="12">
        <v>1.35</v>
      </c>
      <c r="G82" s="13">
        <v>6</v>
      </c>
      <c r="H82" s="12">
        <v>8.1</v>
      </c>
      <c r="I82" s="12">
        <v>8.6189999999999998</v>
      </c>
      <c r="J82" s="13">
        <v>64</v>
      </c>
      <c r="K82" s="13" t="s">
        <v>59</v>
      </c>
      <c r="L82" s="13" t="s">
        <v>32</v>
      </c>
      <c r="M82" s="14" t="s">
        <v>97</v>
      </c>
      <c r="N82" s="14"/>
      <c r="O82" s="13">
        <v>45</v>
      </c>
      <c r="P82" s="58" t="s">
        <v>163</v>
      </c>
      <c r="Q82" s="45"/>
      <c r="R82" s="45"/>
      <c r="S82" s="45"/>
      <c r="T82" s="46"/>
      <c r="U82" s="16" t="s">
        <v>164</v>
      </c>
      <c r="V82" s="16" t="s">
        <v>32</v>
      </c>
      <c r="W82" s="17" t="s">
        <v>34</v>
      </c>
      <c r="X82" s="18">
        <v>0</v>
      </c>
      <c r="Y82" s="22">
        <f t="shared" si="11"/>
        <v>0</v>
      </c>
      <c r="Z82" s="23" t="str">
        <f>IFERROR(IF(Y82=0,"",ROUNDUP(Y82/H82,0)*0.01898),"")</f>
        <v/>
      </c>
      <c r="AA82" s="24" t="s">
        <v>32</v>
      </c>
      <c r="AB82" s="25" t="s">
        <v>32</v>
      </c>
      <c r="AC82" s="26" t="s">
        <v>165</v>
      </c>
      <c r="AG82" s="29"/>
      <c r="AJ82" s="30" t="s">
        <v>32</v>
      </c>
      <c r="AK82" s="30">
        <v>0</v>
      </c>
      <c r="BB82" s="32" t="s">
        <v>36</v>
      </c>
      <c r="BM82" s="29">
        <v>0</v>
      </c>
      <c r="BN82" s="29">
        <v>0</v>
      </c>
      <c r="BO82" s="29">
        <v>0</v>
      </c>
      <c r="BP82" s="29">
        <f t="shared" si="12"/>
        <v>0</v>
      </c>
    </row>
    <row r="83" spans="1:68" ht="27" customHeight="1">
      <c r="A83" s="10" t="s">
        <v>166</v>
      </c>
      <c r="B83" s="10" t="s">
        <v>167</v>
      </c>
      <c r="C83" s="11">
        <v>4301051788</v>
      </c>
      <c r="D83" s="43">
        <v>4680115884953</v>
      </c>
      <c r="E83" s="43"/>
      <c r="F83" s="12">
        <v>0.37</v>
      </c>
      <c r="G83" s="13">
        <v>6</v>
      </c>
      <c r="H83" s="12">
        <v>2.2200000000000002</v>
      </c>
      <c r="I83" s="12">
        <v>2.472</v>
      </c>
      <c r="J83" s="13">
        <v>182</v>
      </c>
      <c r="K83" s="13" t="s">
        <v>31</v>
      </c>
      <c r="L83" s="13" t="s">
        <v>32</v>
      </c>
      <c r="M83" s="14" t="s">
        <v>68</v>
      </c>
      <c r="N83" s="14"/>
      <c r="O83" s="13">
        <v>45</v>
      </c>
      <c r="P83" s="58" t="s">
        <v>168</v>
      </c>
      <c r="Q83" s="45"/>
      <c r="R83" s="45"/>
      <c r="S83" s="45"/>
      <c r="T83" s="46"/>
      <c r="U83" s="16" t="s">
        <v>169</v>
      </c>
      <c r="V83" s="16" t="s">
        <v>32</v>
      </c>
      <c r="W83" s="17" t="s">
        <v>34</v>
      </c>
      <c r="X83" s="18">
        <v>0</v>
      </c>
      <c r="Y83" s="22">
        <f t="shared" si="11"/>
        <v>0</v>
      </c>
      <c r="Z83" s="23" t="str">
        <f>IFERROR(IF(Y83=0,"",ROUNDUP(Y83/H83,0)*0.00651),"")</f>
        <v/>
      </c>
      <c r="AA83" s="24" t="s">
        <v>32</v>
      </c>
      <c r="AB83" s="25" t="s">
        <v>32</v>
      </c>
      <c r="AC83" s="26" t="s">
        <v>170</v>
      </c>
      <c r="AG83" s="29"/>
      <c r="AJ83" s="30" t="s">
        <v>32</v>
      </c>
      <c r="AK83" s="30">
        <v>0</v>
      </c>
      <c r="BB83" s="32" t="s">
        <v>36</v>
      </c>
      <c r="BM83" s="29">
        <v>0</v>
      </c>
      <c r="BN83" s="29">
        <v>0</v>
      </c>
      <c r="BO83" s="29">
        <v>0</v>
      </c>
      <c r="BP83" s="29">
        <f t="shared" si="12"/>
        <v>0</v>
      </c>
    </row>
    <row r="84" spans="1:68" ht="27" customHeight="1">
      <c r="A84" s="10" t="s">
        <v>171</v>
      </c>
      <c r="B84" s="10" t="s">
        <v>172</v>
      </c>
      <c r="C84" s="11">
        <v>4301051436</v>
      </c>
      <c r="D84" s="43">
        <v>4607091385731</v>
      </c>
      <c r="E84" s="43"/>
      <c r="F84" s="12">
        <v>0.45</v>
      </c>
      <c r="G84" s="13">
        <v>6</v>
      </c>
      <c r="H84" s="12">
        <v>2.7</v>
      </c>
      <c r="I84" s="12">
        <v>2.952</v>
      </c>
      <c r="J84" s="13">
        <v>182</v>
      </c>
      <c r="K84" s="13" t="s">
        <v>31</v>
      </c>
      <c r="L84" s="13" t="s">
        <v>32</v>
      </c>
      <c r="M84" s="14" t="s">
        <v>68</v>
      </c>
      <c r="N84" s="14"/>
      <c r="O84" s="13">
        <v>45</v>
      </c>
      <c r="P84" s="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84" s="45"/>
      <c r="R84" s="45"/>
      <c r="S84" s="45"/>
      <c r="T84" s="46"/>
      <c r="U84" s="16" t="s">
        <v>32</v>
      </c>
      <c r="V84" s="16" t="s">
        <v>32</v>
      </c>
      <c r="W84" s="17" t="s">
        <v>34</v>
      </c>
      <c r="X84" s="18">
        <v>600</v>
      </c>
      <c r="Y84" s="22">
        <f t="shared" si="11"/>
        <v>602.1</v>
      </c>
      <c r="Z84" s="23">
        <f>IFERROR(IF(Y84=0,"",ROUNDUP(Y84/H84,0)*0.00651),"")</f>
        <v>1.45173</v>
      </c>
      <c r="AA84" s="24" t="s">
        <v>32</v>
      </c>
      <c r="AB84" s="25" t="s">
        <v>32</v>
      </c>
      <c r="AC84" s="26" t="s">
        <v>160</v>
      </c>
      <c r="AG84" s="29"/>
      <c r="AJ84" s="30" t="s">
        <v>32</v>
      </c>
      <c r="AK84" s="30">
        <v>0</v>
      </c>
      <c r="BB84" s="32" t="s">
        <v>36</v>
      </c>
      <c r="BM84" s="29">
        <v>0</v>
      </c>
      <c r="BN84" s="29">
        <v>0</v>
      </c>
      <c r="BO84" s="29">
        <v>0</v>
      </c>
      <c r="BP84" s="29">
        <f t="shared" si="12"/>
        <v>1.2252747252747251</v>
      </c>
    </row>
    <row r="85" spans="1:68" ht="16.5" customHeight="1">
      <c r="A85" s="10" t="s">
        <v>171</v>
      </c>
      <c r="B85" s="10" t="s">
        <v>173</v>
      </c>
      <c r="C85" s="11">
        <v>4301051718</v>
      </c>
      <c r="D85" s="43">
        <v>4607091385731</v>
      </c>
      <c r="E85" s="43"/>
      <c r="F85" s="12">
        <v>0.45</v>
      </c>
      <c r="G85" s="13">
        <v>6</v>
      </c>
      <c r="H85" s="12">
        <v>2.7</v>
      </c>
      <c r="I85" s="12">
        <v>2.952</v>
      </c>
      <c r="J85" s="13">
        <v>182</v>
      </c>
      <c r="K85" s="13" t="s">
        <v>31</v>
      </c>
      <c r="L85" s="13" t="s">
        <v>32</v>
      </c>
      <c r="M85" s="14" t="s">
        <v>97</v>
      </c>
      <c r="N85" s="14"/>
      <c r="O85" s="13">
        <v>45</v>
      </c>
      <c r="P85" s="58" t="s">
        <v>174</v>
      </c>
      <c r="Q85" s="45"/>
      <c r="R85" s="45"/>
      <c r="S85" s="45"/>
      <c r="T85" s="46"/>
      <c r="U85" s="16" t="s">
        <v>32</v>
      </c>
      <c r="V85" s="16" t="s">
        <v>32</v>
      </c>
      <c r="W85" s="17" t="s">
        <v>34</v>
      </c>
      <c r="X85" s="18">
        <v>0</v>
      </c>
      <c r="Y85" s="22">
        <f t="shared" si="11"/>
        <v>0</v>
      </c>
      <c r="Z85" s="23" t="str">
        <f>IFERROR(IF(Y85=0,"",ROUNDUP(Y85/H85,0)*0.00651),"")</f>
        <v/>
      </c>
      <c r="AA85" s="24" t="s">
        <v>32</v>
      </c>
      <c r="AB85" s="25" t="s">
        <v>32</v>
      </c>
      <c r="AC85" s="26" t="s">
        <v>165</v>
      </c>
      <c r="AG85" s="29"/>
      <c r="AJ85" s="30" t="s">
        <v>32</v>
      </c>
      <c r="AK85" s="30">
        <v>0</v>
      </c>
      <c r="BB85" s="32" t="s">
        <v>36</v>
      </c>
      <c r="BM85" s="29">
        <v>0</v>
      </c>
      <c r="BN85" s="29">
        <v>0</v>
      </c>
      <c r="BO85" s="29">
        <v>0</v>
      </c>
      <c r="BP85" s="29">
        <f t="shared" si="12"/>
        <v>0</v>
      </c>
    </row>
    <row r="86" spans="1:68" ht="27" customHeight="1">
      <c r="A86" s="10" t="s">
        <v>171</v>
      </c>
      <c r="B86" s="10" t="s">
        <v>175</v>
      </c>
      <c r="C86" s="11">
        <v>4301052039</v>
      </c>
      <c r="D86" s="43">
        <v>4607091385731</v>
      </c>
      <c r="E86" s="43"/>
      <c r="F86" s="12">
        <v>0.45</v>
      </c>
      <c r="G86" s="13">
        <v>6</v>
      </c>
      <c r="H86" s="12">
        <v>2.7</v>
      </c>
      <c r="I86" s="12">
        <v>2.952</v>
      </c>
      <c r="J86" s="13">
        <v>182</v>
      </c>
      <c r="K86" s="13" t="s">
        <v>31</v>
      </c>
      <c r="L86" s="13" t="s">
        <v>32</v>
      </c>
      <c r="M86" s="14" t="s">
        <v>68</v>
      </c>
      <c r="N86" s="14"/>
      <c r="O86" s="13">
        <v>45</v>
      </c>
      <c r="P86" s="58" t="s">
        <v>176</v>
      </c>
      <c r="Q86" s="45"/>
      <c r="R86" s="45"/>
      <c r="S86" s="45"/>
      <c r="T86" s="46"/>
      <c r="U86" s="16" t="s">
        <v>32</v>
      </c>
      <c r="V86" s="16" t="s">
        <v>32</v>
      </c>
      <c r="W86" s="17" t="s">
        <v>34</v>
      </c>
      <c r="X86" s="18">
        <v>0</v>
      </c>
      <c r="Y86" s="22">
        <f t="shared" si="11"/>
        <v>0</v>
      </c>
      <c r="Z86" s="23" t="str">
        <f>IFERROR(IF(Y86=0,"",ROUNDUP(Y86/H86,0)*0.00651),"")</f>
        <v/>
      </c>
      <c r="AA86" s="24" t="s">
        <v>32</v>
      </c>
      <c r="AB86" s="25" t="s">
        <v>32</v>
      </c>
      <c r="AC86" s="26" t="s">
        <v>160</v>
      </c>
      <c r="AG86" s="29"/>
      <c r="AJ86" s="30" t="s">
        <v>32</v>
      </c>
      <c r="AK86" s="30">
        <v>0</v>
      </c>
      <c r="BB86" s="32" t="s">
        <v>36</v>
      </c>
      <c r="BM86" s="29">
        <v>0</v>
      </c>
      <c r="BN86" s="29">
        <v>0</v>
      </c>
      <c r="BO86" s="29">
        <v>0</v>
      </c>
      <c r="BP86" s="29">
        <f t="shared" si="12"/>
        <v>0</v>
      </c>
    </row>
    <row r="87" spans="1:68" ht="16.5" customHeight="1">
      <c r="A87" s="10" t="s">
        <v>177</v>
      </c>
      <c r="B87" s="10" t="s">
        <v>178</v>
      </c>
      <c r="C87" s="11">
        <v>4301051438</v>
      </c>
      <c r="D87" s="43">
        <v>4680115880894</v>
      </c>
      <c r="E87" s="43"/>
      <c r="F87" s="12">
        <v>0.33</v>
      </c>
      <c r="G87" s="13">
        <v>6</v>
      </c>
      <c r="H87" s="12">
        <v>1.98</v>
      </c>
      <c r="I87" s="12">
        <v>2.238</v>
      </c>
      <c r="J87" s="13">
        <v>182</v>
      </c>
      <c r="K87" s="13" t="s">
        <v>31</v>
      </c>
      <c r="L87" s="13" t="s">
        <v>32</v>
      </c>
      <c r="M87" s="14" t="s">
        <v>68</v>
      </c>
      <c r="N87" s="14"/>
      <c r="O87" s="13">
        <v>45</v>
      </c>
      <c r="P87" s="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87" s="45"/>
      <c r="R87" s="45"/>
      <c r="S87" s="45"/>
      <c r="T87" s="46"/>
      <c r="U87" s="16" t="s">
        <v>32</v>
      </c>
      <c r="V87" s="16" t="s">
        <v>32</v>
      </c>
      <c r="W87" s="17" t="s">
        <v>34</v>
      </c>
      <c r="X87" s="18">
        <v>0</v>
      </c>
      <c r="Y87" s="22">
        <f t="shared" si="11"/>
        <v>0</v>
      </c>
      <c r="Z87" s="23" t="str">
        <f>IFERROR(IF(Y87=0,"",ROUNDUP(Y87/H87,0)*0.00651),"")</f>
        <v/>
      </c>
      <c r="AA87" s="24" t="s">
        <v>32</v>
      </c>
      <c r="AB87" s="25" t="s">
        <v>32</v>
      </c>
      <c r="AC87" s="26" t="s">
        <v>179</v>
      </c>
      <c r="AG87" s="29"/>
      <c r="AJ87" s="30" t="s">
        <v>32</v>
      </c>
      <c r="AK87" s="30">
        <v>0</v>
      </c>
      <c r="BB87" s="32" t="s">
        <v>36</v>
      </c>
      <c r="BM87" s="29">
        <v>0</v>
      </c>
      <c r="BN87" s="29">
        <v>0</v>
      </c>
      <c r="BO87" s="29">
        <v>0</v>
      </c>
      <c r="BP87" s="29">
        <f t="shared" si="12"/>
        <v>0</v>
      </c>
    </row>
    <row r="88" spans="1:68" ht="27" customHeight="1">
      <c r="A88" s="10" t="s">
        <v>180</v>
      </c>
      <c r="B88" s="10" t="s">
        <v>181</v>
      </c>
      <c r="C88" s="11">
        <v>4301051439</v>
      </c>
      <c r="D88" s="43">
        <v>4680115880214</v>
      </c>
      <c r="E88" s="43"/>
      <c r="F88" s="12">
        <v>0.45</v>
      </c>
      <c r="G88" s="13">
        <v>6</v>
      </c>
      <c r="H88" s="12">
        <v>2.7</v>
      </c>
      <c r="I88" s="12">
        <v>2.988</v>
      </c>
      <c r="J88" s="13">
        <v>132</v>
      </c>
      <c r="K88" s="13" t="s">
        <v>67</v>
      </c>
      <c r="L88" s="13" t="s">
        <v>32</v>
      </c>
      <c r="M88" s="14" t="s">
        <v>68</v>
      </c>
      <c r="N88" s="14"/>
      <c r="O88" s="13">
        <v>45</v>
      </c>
      <c r="P88" s="4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88" s="45"/>
      <c r="R88" s="45"/>
      <c r="S88" s="45"/>
      <c r="T88" s="46"/>
      <c r="U88" s="16" t="s">
        <v>32</v>
      </c>
      <c r="V88" s="16" t="s">
        <v>32</v>
      </c>
      <c r="W88" s="17" t="s">
        <v>34</v>
      </c>
      <c r="X88" s="18">
        <v>0</v>
      </c>
      <c r="Y88" s="22">
        <f t="shared" si="11"/>
        <v>0</v>
      </c>
      <c r="Z88" s="23" t="str">
        <f>IFERROR(IF(Y88=0,"",ROUNDUP(Y88/H88,0)*0.00902),"")</f>
        <v/>
      </c>
      <c r="AA88" s="24" t="s">
        <v>32</v>
      </c>
      <c r="AB88" s="25" t="s">
        <v>32</v>
      </c>
      <c r="AC88" s="26" t="s">
        <v>179</v>
      </c>
      <c r="AG88" s="29"/>
      <c r="AJ88" s="30" t="s">
        <v>32</v>
      </c>
      <c r="AK88" s="30">
        <v>0</v>
      </c>
      <c r="BB88" s="32" t="s">
        <v>36</v>
      </c>
      <c r="BM88" s="29">
        <v>0</v>
      </c>
      <c r="BN88" s="29">
        <v>0</v>
      </c>
      <c r="BO88" s="29">
        <v>0</v>
      </c>
      <c r="BP88" s="29">
        <f t="shared" si="12"/>
        <v>0</v>
      </c>
    </row>
    <row r="89" spans="1:68" ht="27" customHeight="1">
      <c r="A89" s="10" t="s">
        <v>180</v>
      </c>
      <c r="B89" s="10" t="s">
        <v>182</v>
      </c>
      <c r="C89" s="11">
        <v>4301051687</v>
      </c>
      <c r="D89" s="43">
        <v>4680115880214</v>
      </c>
      <c r="E89" s="43"/>
      <c r="F89" s="12">
        <v>0.45</v>
      </c>
      <c r="G89" s="13">
        <v>4</v>
      </c>
      <c r="H89" s="12">
        <v>1.8</v>
      </c>
      <c r="I89" s="12">
        <v>2.032</v>
      </c>
      <c r="J89" s="13">
        <v>182</v>
      </c>
      <c r="K89" s="13" t="s">
        <v>31</v>
      </c>
      <c r="L89" s="13" t="s">
        <v>32</v>
      </c>
      <c r="M89" s="14" t="s">
        <v>68</v>
      </c>
      <c r="N89" s="14"/>
      <c r="O89" s="13">
        <v>45</v>
      </c>
      <c r="P89" s="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89" s="45"/>
      <c r="R89" s="45"/>
      <c r="S89" s="45"/>
      <c r="T89" s="46"/>
      <c r="U89" s="16" t="s">
        <v>32</v>
      </c>
      <c r="V89" s="16" t="s">
        <v>32</v>
      </c>
      <c r="W89" s="17" t="s">
        <v>34</v>
      </c>
      <c r="X89" s="18">
        <v>0</v>
      </c>
      <c r="Y89" s="22">
        <f t="shared" si="11"/>
        <v>0</v>
      </c>
      <c r="Z89" s="23" t="str">
        <f>IFERROR(IF(Y89=0,"",ROUNDUP(Y89/H89,0)*0.00651),"")</f>
        <v/>
      </c>
      <c r="AA89" s="24" t="s">
        <v>32</v>
      </c>
      <c r="AB89" s="25" t="s">
        <v>32</v>
      </c>
      <c r="AC89" s="26" t="s">
        <v>179</v>
      </c>
      <c r="AG89" s="29"/>
      <c r="AJ89" s="30" t="s">
        <v>32</v>
      </c>
      <c r="AK89" s="30">
        <v>0</v>
      </c>
      <c r="BB89" s="32" t="s">
        <v>36</v>
      </c>
      <c r="BM89" s="29">
        <v>0</v>
      </c>
      <c r="BN89" s="29">
        <v>0</v>
      </c>
      <c r="BO89" s="29">
        <v>0</v>
      </c>
      <c r="BP89" s="29">
        <f t="shared" si="12"/>
        <v>0</v>
      </c>
    </row>
    <row r="90" spans="1:68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3"/>
      <c r="P90" s="47" t="s">
        <v>46</v>
      </c>
      <c r="Q90" s="48"/>
      <c r="R90" s="48"/>
      <c r="S90" s="48"/>
      <c r="T90" s="48"/>
      <c r="U90" s="48"/>
      <c r="V90" s="49"/>
      <c r="W90" s="19" t="s">
        <v>47</v>
      </c>
      <c r="X90" s="20">
        <f>IFERROR(X80/H80,"0")+IFERROR(X81/H81,"0")+IFERROR(X82/H82,"0")+IFERROR(X83/H83,"0")+IFERROR(X84/H84,"0")+IFERROR(X85/H85,"0")+IFERROR(X86/H86,"0")+IFERROR(X87/H87,"0")+IFERROR(X88/H88,"0")+IFERROR(X89/H89,"0")</f>
        <v>222.2222222222222</v>
      </c>
      <c r="Y90" s="20">
        <f>IFERROR(Y80/H80,"0")+IFERROR(Y81/H81,"0")+IFERROR(Y82/H82,"0")+IFERROR(Y83/H83,"0")+IFERROR(Y84/H84,"0")+IFERROR(Y85/H85,"0")+IFERROR(Y86/H86,"0")+IFERROR(Y87/H87,"0")+IFERROR(Y88/H88,"0")+IFERROR(Y89/H89,"0")</f>
        <v>223</v>
      </c>
      <c r="Z90" s="20">
        <f>IFERROR(IF(Z80="",0,Z80),"0")+IFERROR(IF(Z81="",0,Z81),"0")+IFERROR(IF(Z82="",0,Z82),"0")+IFERROR(IF(Z83="",0,Z83),"0")+IFERROR(IF(Z84="",0,Z84),"0")+IFERROR(IF(Z85="",0,Z85),"0")+IFERROR(IF(Z86="",0,Z86),"0")+IFERROR(IF(Z87="",0,Z87),"0")+IFERROR(IF(Z88="",0,Z88),"0")+IFERROR(IF(Z89="",0,Z89),"0")</f>
        <v>1.45173</v>
      </c>
      <c r="AA90" s="27"/>
      <c r="AB90" s="27"/>
      <c r="AC90" s="27"/>
    </row>
    <row r="91" spans="1:68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3"/>
      <c r="P91" s="47" t="s">
        <v>46</v>
      </c>
      <c r="Q91" s="48"/>
      <c r="R91" s="48"/>
      <c r="S91" s="48"/>
      <c r="T91" s="48"/>
      <c r="U91" s="48"/>
      <c r="V91" s="49"/>
      <c r="W91" s="19" t="s">
        <v>34</v>
      </c>
      <c r="X91" s="20">
        <f>IFERROR(SUM(X80:X89),"0")</f>
        <v>600</v>
      </c>
      <c r="Y91" s="20">
        <f>IFERROR(SUM(Y80:Y89),"0")</f>
        <v>602.1</v>
      </c>
      <c r="Z91" s="19"/>
      <c r="AA91" s="27"/>
      <c r="AB91" s="27"/>
      <c r="AC91" s="27"/>
    </row>
    <row r="92" spans="1:68" ht="16.5" customHeight="1">
      <c r="A92" s="41" t="s">
        <v>183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8"/>
      <c r="AB92" s="8"/>
      <c r="AC92" s="8"/>
    </row>
    <row r="93" spans="1:68" ht="14.25" customHeight="1">
      <c r="A93" s="42" t="s">
        <v>56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9"/>
      <c r="AB93" s="9"/>
      <c r="AC93" s="9"/>
    </row>
    <row r="94" spans="1:68" ht="16.5" customHeight="1">
      <c r="A94" s="10" t="s">
        <v>184</v>
      </c>
      <c r="B94" s="10" t="s">
        <v>185</v>
      </c>
      <c r="C94" s="11">
        <v>4301011514</v>
      </c>
      <c r="D94" s="43">
        <v>4680115882133</v>
      </c>
      <c r="E94" s="43"/>
      <c r="F94" s="12">
        <v>1.35</v>
      </c>
      <c r="G94" s="13">
        <v>8</v>
      </c>
      <c r="H94" s="12">
        <v>10.8</v>
      </c>
      <c r="I94" s="12">
        <v>11.234999999999999</v>
      </c>
      <c r="J94" s="13">
        <v>64</v>
      </c>
      <c r="K94" s="13" t="s">
        <v>59</v>
      </c>
      <c r="L94" s="13" t="s">
        <v>32</v>
      </c>
      <c r="M94" s="14" t="s">
        <v>60</v>
      </c>
      <c r="N94" s="14"/>
      <c r="O94" s="13">
        <v>50</v>
      </c>
      <c r="P94" s="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94" s="45"/>
      <c r="R94" s="45"/>
      <c r="S94" s="45"/>
      <c r="T94" s="46"/>
      <c r="U94" s="16" t="s">
        <v>32</v>
      </c>
      <c r="V94" s="16" t="s">
        <v>32</v>
      </c>
      <c r="W94" s="17" t="s">
        <v>34</v>
      </c>
      <c r="X94" s="18">
        <v>250</v>
      </c>
      <c r="Y94" s="22">
        <f>IFERROR(IF(X94="",0,CEILING((X94/$H94),1)*$H94),"")</f>
        <v>259.20000000000005</v>
      </c>
      <c r="Z94" s="23">
        <f>IFERROR(IF(Y94=0,"",ROUNDUP(Y94/H94,0)*0.01898),"")</f>
        <v>0.45552000000000004</v>
      </c>
      <c r="AA94" s="24" t="s">
        <v>32</v>
      </c>
      <c r="AB94" s="25" t="s">
        <v>32</v>
      </c>
      <c r="AC94" s="26" t="s">
        <v>186</v>
      </c>
      <c r="AG94" s="29"/>
      <c r="AJ94" s="30" t="s">
        <v>32</v>
      </c>
      <c r="AK94" s="30">
        <v>0</v>
      </c>
      <c r="BB94" s="32" t="s">
        <v>36</v>
      </c>
      <c r="BM94" s="29">
        <v>0</v>
      </c>
      <c r="BN94" s="29">
        <v>0</v>
      </c>
      <c r="BO94" s="29">
        <v>0</v>
      </c>
      <c r="BP94" s="29">
        <f t="shared" ref="BP94:BP98" si="13">Y94/(H94*J94)</f>
        <v>0.37500000000000006</v>
      </c>
    </row>
    <row r="95" spans="1:68" ht="16.5" customHeight="1">
      <c r="A95" s="10" t="s">
        <v>184</v>
      </c>
      <c r="B95" s="10" t="s">
        <v>187</v>
      </c>
      <c r="C95" s="11">
        <v>4301011703</v>
      </c>
      <c r="D95" s="43">
        <v>4680115882133</v>
      </c>
      <c r="E95" s="43"/>
      <c r="F95" s="12">
        <v>1.4</v>
      </c>
      <c r="G95" s="13">
        <v>8</v>
      </c>
      <c r="H95" s="12">
        <v>11.2</v>
      </c>
      <c r="I95" s="12">
        <v>11.635</v>
      </c>
      <c r="J95" s="13">
        <v>64</v>
      </c>
      <c r="K95" s="13" t="s">
        <v>59</v>
      </c>
      <c r="L95" s="13" t="s">
        <v>32</v>
      </c>
      <c r="M95" s="14" t="s">
        <v>60</v>
      </c>
      <c r="N95" s="14"/>
      <c r="O95" s="13">
        <v>50</v>
      </c>
      <c r="P95" s="4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95" s="45"/>
      <c r="R95" s="45"/>
      <c r="S95" s="45"/>
      <c r="T95" s="46"/>
      <c r="U95" s="16" t="s">
        <v>32</v>
      </c>
      <c r="V95" s="16" t="s">
        <v>32</v>
      </c>
      <c r="W95" s="17" t="s">
        <v>34</v>
      </c>
      <c r="X95" s="18">
        <v>0</v>
      </c>
      <c r="Y95" s="22">
        <f>IFERROR(IF(X95="",0,CEILING((X95/$H95),1)*$H95),"")</f>
        <v>0</v>
      </c>
      <c r="Z95" s="23" t="str">
        <f>IFERROR(IF(Y95=0,"",ROUNDUP(Y95/H95,0)*0.01898),"")</f>
        <v/>
      </c>
      <c r="AA95" s="24" t="s">
        <v>32</v>
      </c>
      <c r="AB95" s="25" t="s">
        <v>32</v>
      </c>
      <c r="AC95" s="26" t="s">
        <v>186</v>
      </c>
      <c r="AG95" s="29"/>
      <c r="AJ95" s="30" t="s">
        <v>32</v>
      </c>
      <c r="AK95" s="30">
        <v>0</v>
      </c>
      <c r="BB95" s="32" t="s">
        <v>36</v>
      </c>
      <c r="BM95" s="29">
        <v>0</v>
      </c>
      <c r="BN95" s="29">
        <v>0</v>
      </c>
      <c r="BO95" s="29">
        <v>0</v>
      </c>
      <c r="BP95" s="29">
        <f t="shared" si="13"/>
        <v>0</v>
      </c>
    </row>
    <row r="96" spans="1:68" ht="16.5" customHeight="1">
      <c r="A96" s="10" t="s">
        <v>188</v>
      </c>
      <c r="B96" s="10" t="s">
        <v>189</v>
      </c>
      <c r="C96" s="11">
        <v>4301011417</v>
      </c>
      <c r="D96" s="43">
        <v>4680115880269</v>
      </c>
      <c r="E96" s="43"/>
      <c r="F96" s="12">
        <v>0.375</v>
      </c>
      <c r="G96" s="13">
        <v>10</v>
      </c>
      <c r="H96" s="12">
        <v>3.75</v>
      </c>
      <c r="I96" s="12">
        <v>3.96</v>
      </c>
      <c r="J96" s="13">
        <v>132</v>
      </c>
      <c r="K96" s="13" t="s">
        <v>67</v>
      </c>
      <c r="L96" s="13" t="s">
        <v>32</v>
      </c>
      <c r="M96" s="14" t="s">
        <v>68</v>
      </c>
      <c r="N96" s="14"/>
      <c r="O96" s="13">
        <v>50</v>
      </c>
      <c r="P96" s="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96" s="45"/>
      <c r="R96" s="45"/>
      <c r="S96" s="45"/>
      <c r="T96" s="46"/>
      <c r="U96" s="16" t="s">
        <v>32</v>
      </c>
      <c r="V96" s="16" t="s">
        <v>32</v>
      </c>
      <c r="W96" s="17" t="s">
        <v>34</v>
      </c>
      <c r="X96" s="18">
        <v>120</v>
      </c>
      <c r="Y96" s="22">
        <f>IFERROR(IF(X96="",0,CEILING((X96/$H96),1)*$H96),"")</f>
        <v>120</v>
      </c>
      <c r="Z96" s="23">
        <f>IFERROR(IF(Y96=0,"",ROUNDUP(Y96/H96,0)*0.00902),"")</f>
        <v>0.28864000000000001</v>
      </c>
      <c r="AA96" s="24" t="s">
        <v>32</v>
      </c>
      <c r="AB96" s="25" t="s">
        <v>32</v>
      </c>
      <c r="AC96" s="26" t="s">
        <v>186</v>
      </c>
      <c r="AG96" s="29"/>
      <c r="AJ96" s="30" t="s">
        <v>32</v>
      </c>
      <c r="AK96" s="30">
        <v>0</v>
      </c>
      <c r="BB96" s="32" t="s">
        <v>36</v>
      </c>
      <c r="BM96" s="29">
        <v>0</v>
      </c>
      <c r="BN96" s="29">
        <v>0</v>
      </c>
      <c r="BO96" s="29">
        <v>0</v>
      </c>
      <c r="BP96" s="29">
        <f t="shared" si="13"/>
        <v>0.24242424242424243</v>
      </c>
    </row>
    <row r="97" spans="1:68" ht="16.5" customHeight="1">
      <c r="A97" s="10" t="s">
        <v>190</v>
      </c>
      <c r="B97" s="10" t="s">
        <v>191</v>
      </c>
      <c r="C97" s="11">
        <v>4301011415</v>
      </c>
      <c r="D97" s="43">
        <v>4680115880429</v>
      </c>
      <c r="E97" s="43"/>
      <c r="F97" s="12">
        <v>0.45</v>
      </c>
      <c r="G97" s="13">
        <v>10</v>
      </c>
      <c r="H97" s="12">
        <v>4.5</v>
      </c>
      <c r="I97" s="12">
        <v>4.71</v>
      </c>
      <c r="J97" s="13">
        <v>132</v>
      </c>
      <c r="K97" s="13" t="s">
        <v>67</v>
      </c>
      <c r="L97" s="13" t="s">
        <v>32</v>
      </c>
      <c r="M97" s="14" t="s">
        <v>68</v>
      </c>
      <c r="N97" s="14"/>
      <c r="O97" s="13">
        <v>50</v>
      </c>
      <c r="P97" s="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97" s="45"/>
      <c r="R97" s="45"/>
      <c r="S97" s="45"/>
      <c r="T97" s="46"/>
      <c r="U97" s="16" t="s">
        <v>32</v>
      </c>
      <c r="V97" s="16" t="s">
        <v>32</v>
      </c>
      <c r="W97" s="17" t="s">
        <v>34</v>
      </c>
      <c r="X97" s="18">
        <v>0</v>
      </c>
      <c r="Y97" s="22">
        <f>IFERROR(IF(X97="",0,CEILING((X97/$H97),1)*$H97),"")</f>
        <v>0</v>
      </c>
      <c r="Z97" s="23" t="str">
        <f>IFERROR(IF(Y97=0,"",ROUNDUP(Y97/H97,0)*0.00902),"")</f>
        <v/>
      </c>
      <c r="AA97" s="24" t="s">
        <v>32</v>
      </c>
      <c r="AB97" s="25" t="s">
        <v>32</v>
      </c>
      <c r="AC97" s="26" t="s">
        <v>186</v>
      </c>
      <c r="AG97" s="29"/>
      <c r="AJ97" s="30" t="s">
        <v>32</v>
      </c>
      <c r="AK97" s="30">
        <v>0</v>
      </c>
      <c r="BB97" s="32" t="s">
        <v>36</v>
      </c>
      <c r="BM97" s="29">
        <v>0</v>
      </c>
      <c r="BN97" s="29">
        <v>0</v>
      </c>
      <c r="BO97" s="29">
        <v>0</v>
      </c>
      <c r="BP97" s="29">
        <f t="shared" si="13"/>
        <v>0</v>
      </c>
    </row>
    <row r="98" spans="1:68" ht="16.5" customHeight="1">
      <c r="A98" s="10" t="s">
        <v>192</v>
      </c>
      <c r="B98" s="10" t="s">
        <v>193</v>
      </c>
      <c r="C98" s="11">
        <v>4301011462</v>
      </c>
      <c r="D98" s="43">
        <v>4680115881457</v>
      </c>
      <c r="E98" s="43"/>
      <c r="F98" s="12">
        <v>0.75</v>
      </c>
      <c r="G98" s="13">
        <v>6</v>
      </c>
      <c r="H98" s="12">
        <v>4.5</v>
      </c>
      <c r="I98" s="12">
        <v>4.71</v>
      </c>
      <c r="J98" s="13">
        <v>132</v>
      </c>
      <c r="K98" s="13" t="s">
        <v>67</v>
      </c>
      <c r="L98" s="13" t="s">
        <v>32</v>
      </c>
      <c r="M98" s="14" t="s">
        <v>68</v>
      </c>
      <c r="N98" s="14"/>
      <c r="O98" s="13">
        <v>50</v>
      </c>
      <c r="P98" s="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98" s="45"/>
      <c r="R98" s="45"/>
      <c r="S98" s="45"/>
      <c r="T98" s="46"/>
      <c r="U98" s="16" t="s">
        <v>32</v>
      </c>
      <c r="V98" s="16" t="s">
        <v>32</v>
      </c>
      <c r="W98" s="17" t="s">
        <v>34</v>
      </c>
      <c r="X98" s="18">
        <v>0</v>
      </c>
      <c r="Y98" s="22">
        <f>IFERROR(IF(X98="",0,CEILING((X98/$H98),1)*$H98),"")</f>
        <v>0</v>
      </c>
      <c r="Z98" s="23" t="str">
        <f>IFERROR(IF(Y98=0,"",ROUNDUP(Y98/H98,0)*0.00902),"")</f>
        <v/>
      </c>
      <c r="AA98" s="24" t="s">
        <v>32</v>
      </c>
      <c r="AB98" s="25" t="s">
        <v>32</v>
      </c>
      <c r="AC98" s="26" t="s">
        <v>186</v>
      </c>
      <c r="AG98" s="29"/>
      <c r="AJ98" s="30" t="s">
        <v>32</v>
      </c>
      <c r="AK98" s="30">
        <v>0</v>
      </c>
      <c r="BB98" s="32" t="s">
        <v>36</v>
      </c>
      <c r="BM98" s="29">
        <v>0</v>
      </c>
      <c r="BN98" s="29">
        <v>0</v>
      </c>
      <c r="BO98" s="29">
        <v>0</v>
      </c>
      <c r="BP98" s="29">
        <f t="shared" si="13"/>
        <v>0</v>
      </c>
    </row>
    <row r="99" spans="1:68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3"/>
      <c r="P99" s="47" t="s">
        <v>46</v>
      </c>
      <c r="Q99" s="48"/>
      <c r="R99" s="48"/>
      <c r="S99" s="48"/>
      <c r="T99" s="48"/>
      <c r="U99" s="48"/>
      <c r="V99" s="49"/>
      <c r="W99" s="19" t="s">
        <v>47</v>
      </c>
      <c r="X99" s="20">
        <f>IFERROR(X94/H94,"0")+IFERROR(X95/H95,"0")+IFERROR(X96/H96,"0")+IFERROR(X97/H97,"0")+IFERROR(X98/H98,"0")</f>
        <v>55.148148148148145</v>
      </c>
      <c r="Y99" s="20">
        <f>IFERROR(Y94/H94,"0")+IFERROR(Y95/H95,"0")+IFERROR(Y96/H96,"0")+IFERROR(Y97/H97,"0")+IFERROR(Y98/H98,"0")</f>
        <v>56</v>
      </c>
      <c r="Z99" s="20">
        <f>IFERROR(IF(Z94="",0,Z94),"0")+IFERROR(IF(Z95="",0,Z95),"0")+IFERROR(IF(Z96="",0,Z96),"0")+IFERROR(IF(Z97="",0,Z97),"0")+IFERROR(IF(Z98="",0,Z98),"0")</f>
        <v>0.74416000000000004</v>
      </c>
      <c r="AA99" s="27"/>
      <c r="AB99" s="27"/>
      <c r="AC99" s="27"/>
    </row>
    <row r="100" spans="1:68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3"/>
      <c r="P100" s="47" t="s">
        <v>46</v>
      </c>
      <c r="Q100" s="48"/>
      <c r="R100" s="48"/>
      <c r="S100" s="48"/>
      <c r="T100" s="48"/>
      <c r="U100" s="48"/>
      <c r="V100" s="49"/>
      <c r="W100" s="19" t="s">
        <v>34</v>
      </c>
      <c r="X100" s="20">
        <f>IFERROR(SUM(X94:X98),"0")</f>
        <v>370</v>
      </c>
      <c r="Y100" s="20">
        <f>IFERROR(SUM(Y94:Y98),"0")</f>
        <v>379.20000000000005</v>
      </c>
      <c r="Z100" s="19"/>
      <c r="AA100" s="27"/>
      <c r="AB100" s="27"/>
      <c r="AC100" s="27"/>
    </row>
    <row r="101" spans="1:68" ht="14.25" customHeight="1">
      <c r="A101" s="42" t="s">
        <v>101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9"/>
      <c r="AB101" s="9"/>
      <c r="AC101" s="9"/>
    </row>
    <row r="102" spans="1:68" ht="16.5" customHeight="1">
      <c r="A102" s="10" t="s">
        <v>194</v>
      </c>
      <c r="B102" s="10" t="s">
        <v>195</v>
      </c>
      <c r="C102" s="11">
        <v>4301020345</v>
      </c>
      <c r="D102" s="43">
        <v>4680115881488</v>
      </c>
      <c r="E102" s="43"/>
      <c r="F102" s="12">
        <v>1.35</v>
      </c>
      <c r="G102" s="13">
        <v>8</v>
      </c>
      <c r="H102" s="12">
        <v>10.8</v>
      </c>
      <c r="I102" s="12">
        <v>11.234999999999999</v>
      </c>
      <c r="J102" s="13">
        <v>64</v>
      </c>
      <c r="K102" s="13" t="s">
        <v>59</v>
      </c>
      <c r="L102" s="13" t="s">
        <v>32</v>
      </c>
      <c r="M102" s="14" t="s">
        <v>60</v>
      </c>
      <c r="N102" s="14"/>
      <c r="O102" s="13">
        <v>55</v>
      </c>
      <c r="P102" s="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2" s="45"/>
      <c r="R102" s="45"/>
      <c r="S102" s="45"/>
      <c r="T102" s="46"/>
      <c r="U102" s="16" t="s">
        <v>32</v>
      </c>
      <c r="V102" s="16" t="s">
        <v>32</v>
      </c>
      <c r="W102" s="17" t="s">
        <v>34</v>
      </c>
      <c r="X102" s="18">
        <v>0</v>
      </c>
      <c r="Y102" s="22">
        <f>IFERROR(IF(X102="",0,CEILING((X102/$H102),1)*$H102),"")</f>
        <v>0</v>
      </c>
      <c r="Z102" s="23" t="str">
        <f>IFERROR(IF(Y102=0,"",ROUNDUP(Y102/H102,0)*0.01898),"")</f>
        <v/>
      </c>
      <c r="AA102" s="24" t="s">
        <v>32</v>
      </c>
      <c r="AB102" s="25" t="s">
        <v>32</v>
      </c>
      <c r="AC102" s="26" t="s">
        <v>196</v>
      </c>
      <c r="AG102" s="29"/>
      <c r="AJ102" s="30" t="s">
        <v>32</v>
      </c>
      <c r="AK102" s="30">
        <v>0</v>
      </c>
      <c r="BB102" s="32" t="s">
        <v>36</v>
      </c>
      <c r="BM102" s="29">
        <v>0</v>
      </c>
      <c r="BN102" s="29">
        <v>0</v>
      </c>
      <c r="BO102" s="29">
        <v>0</v>
      </c>
      <c r="BP102" s="29">
        <f t="shared" ref="BP102:BP104" si="14">Y102/(H102*J102)</f>
        <v>0</v>
      </c>
    </row>
    <row r="103" spans="1:68" ht="16.5" customHeight="1">
      <c r="A103" s="10" t="s">
        <v>197</v>
      </c>
      <c r="B103" s="10" t="s">
        <v>198</v>
      </c>
      <c r="C103" s="11">
        <v>4301020346</v>
      </c>
      <c r="D103" s="43">
        <v>4680115882775</v>
      </c>
      <c r="E103" s="43"/>
      <c r="F103" s="12">
        <v>0.3</v>
      </c>
      <c r="G103" s="13">
        <v>8</v>
      </c>
      <c r="H103" s="12">
        <v>2.4</v>
      </c>
      <c r="I103" s="12">
        <v>2.5</v>
      </c>
      <c r="J103" s="13">
        <v>234</v>
      </c>
      <c r="K103" s="13" t="s">
        <v>75</v>
      </c>
      <c r="L103" s="13" t="s">
        <v>32</v>
      </c>
      <c r="M103" s="14" t="s">
        <v>60</v>
      </c>
      <c r="N103" s="14"/>
      <c r="O103" s="13">
        <v>55</v>
      </c>
      <c r="P103" s="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3" s="45"/>
      <c r="R103" s="45"/>
      <c r="S103" s="45"/>
      <c r="T103" s="46"/>
      <c r="U103" s="16" t="s">
        <v>32</v>
      </c>
      <c r="V103" s="16" t="s">
        <v>32</v>
      </c>
      <c r="W103" s="17" t="s">
        <v>34</v>
      </c>
      <c r="X103" s="18">
        <v>0</v>
      </c>
      <c r="Y103" s="22">
        <f>IFERROR(IF(X103="",0,CEILING((X103/$H103),1)*$H103),"")</f>
        <v>0</v>
      </c>
      <c r="Z103" s="23" t="str">
        <f>IFERROR(IF(Y103=0,"",ROUNDUP(Y103/H103,0)*0.00502),"")</f>
        <v/>
      </c>
      <c r="AA103" s="24" t="s">
        <v>32</v>
      </c>
      <c r="AB103" s="25" t="s">
        <v>32</v>
      </c>
      <c r="AC103" s="26" t="s">
        <v>196</v>
      </c>
      <c r="AG103" s="29"/>
      <c r="AJ103" s="30" t="s">
        <v>32</v>
      </c>
      <c r="AK103" s="30">
        <v>0</v>
      </c>
      <c r="BB103" s="32" t="s">
        <v>36</v>
      </c>
      <c r="BM103" s="29">
        <v>0</v>
      </c>
      <c r="BN103" s="29">
        <v>0</v>
      </c>
      <c r="BO103" s="29">
        <v>0</v>
      </c>
      <c r="BP103" s="29">
        <f t="shared" si="14"/>
        <v>0</v>
      </c>
    </row>
    <row r="104" spans="1:68" ht="16.5" customHeight="1">
      <c r="A104" s="10" t="s">
        <v>199</v>
      </c>
      <c r="B104" s="10" t="s">
        <v>200</v>
      </c>
      <c r="C104" s="11">
        <v>4301020344</v>
      </c>
      <c r="D104" s="43">
        <v>4680115880658</v>
      </c>
      <c r="E104" s="43"/>
      <c r="F104" s="12">
        <v>0.4</v>
      </c>
      <c r="G104" s="13">
        <v>6</v>
      </c>
      <c r="H104" s="12">
        <v>2.4</v>
      </c>
      <c r="I104" s="12">
        <v>2.58</v>
      </c>
      <c r="J104" s="13">
        <v>182</v>
      </c>
      <c r="K104" s="13" t="s">
        <v>31</v>
      </c>
      <c r="L104" s="13" t="s">
        <v>32</v>
      </c>
      <c r="M104" s="14" t="s">
        <v>60</v>
      </c>
      <c r="N104" s="14"/>
      <c r="O104" s="13">
        <v>55</v>
      </c>
      <c r="P104" s="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4" s="45"/>
      <c r="R104" s="45"/>
      <c r="S104" s="45"/>
      <c r="T104" s="46"/>
      <c r="U104" s="16" t="s">
        <v>32</v>
      </c>
      <c r="V104" s="16" t="s">
        <v>32</v>
      </c>
      <c r="W104" s="17" t="s">
        <v>34</v>
      </c>
      <c r="X104" s="18">
        <v>0</v>
      </c>
      <c r="Y104" s="22">
        <f>IFERROR(IF(X104="",0,CEILING((X104/$H104),1)*$H104),"")</f>
        <v>0</v>
      </c>
      <c r="Z104" s="23" t="str">
        <f>IFERROR(IF(Y104=0,"",ROUNDUP(Y104/H104,0)*0.00651),"")</f>
        <v/>
      </c>
      <c r="AA104" s="24" t="s">
        <v>32</v>
      </c>
      <c r="AB104" s="25" t="s">
        <v>32</v>
      </c>
      <c r="AC104" s="26" t="s">
        <v>196</v>
      </c>
      <c r="AG104" s="29"/>
      <c r="AJ104" s="30" t="s">
        <v>32</v>
      </c>
      <c r="AK104" s="30">
        <v>0</v>
      </c>
      <c r="BB104" s="32" t="s">
        <v>36</v>
      </c>
      <c r="BM104" s="29">
        <v>0</v>
      </c>
      <c r="BN104" s="29">
        <v>0</v>
      </c>
      <c r="BO104" s="29">
        <v>0</v>
      </c>
      <c r="BP104" s="29">
        <f t="shared" si="14"/>
        <v>0</v>
      </c>
    </row>
    <row r="105" spans="1:68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3"/>
      <c r="P105" s="47" t="s">
        <v>46</v>
      </c>
      <c r="Q105" s="48"/>
      <c r="R105" s="48"/>
      <c r="S105" s="48"/>
      <c r="T105" s="48"/>
      <c r="U105" s="48"/>
      <c r="V105" s="49"/>
      <c r="W105" s="19" t="s">
        <v>47</v>
      </c>
      <c r="X105" s="20">
        <f>IFERROR(X102/H102,"0")+IFERROR(X103/H103,"0")+IFERROR(X104/H104,"0")</f>
        <v>0</v>
      </c>
      <c r="Y105" s="20">
        <f>IFERROR(Y102/H102,"0")+IFERROR(Y103/H103,"0")+IFERROR(Y104/H104,"0")</f>
        <v>0</v>
      </c>
      <c r="Z105" s="20">
        <f>IFERROR(IF(Z102="",0,Z102),"0")+IFERROR(IF(Z103="",0,Z103),"0")+IFERROR(IF(Z104="",0,Z104),"0")</f>
        <v>0</v>
      </c>
      <c r="AA105" s="27"/>
      <c r="AB105" s="27"/>
      <c r="AC105" s="27"/>
    </row>
    <row r="106" spans="1:68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3"/>
      <c r="P106" s="47" t="s">
        <v>46</v>
      </c>
      <c r="Q106" s="48"/>
      <c r="R106" s="48"/>
      <c r="S106" s="48"/>
      <c r="T106" s="48"/>
      <c r="U106" s="48"/>
      <c r="V106" s="49"/>
      <c r="W106" s="19" t="s">
        <v>34</v>
      </c>
      <c r="X106" s="20">
        <f>IFERROR(SUM(X102:X104),"0")</f>
        <v>0</v>
      </c>
      <c r="Y106" s="20">
        <f>IFERROR(SUM(Y102:Y104),"0")</f>
        <v>0</v>
      </c>
      <c r="Z106" s="19"/>
      <c r="AA106" s="27"/>
      <c r="AB106" s="27"/>
      <c r="AC106" s="27"/>
    </row>
    <row r="107" spans="1:68" ht="14.25" customHeight="1">
      <c r="A107" s="42" t="s">
        <v>28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9"/>
      <c r="AB107" s="9"/>
      <c r="AC107" s="9"/>
    </row>
    <row r="108" spans="1:68" ht="37.5" customHeight="1">
      <c r="A108" s="10" t="s">
        <v>201</v>
      </c>
      <c r="B108" s="10" t="s">
        <v>202</v>
      </c>
      <c r="C108" s="11">
        <v>4301051360</v>
      </c>
      <c r="D108" s="43">
        <v>4607091385168</v>
      </c>
      <c r="E108" s="43"/>
      <c r="F108" s="12">
        <v>1.35</v>
      </c>
      <c r="G108" s="13">
        <v>6</v>
      </c>
      <c r="H108" s="12">
        <v>8.1</v>
      </c>
      <c r="I108" s="12">
        <v>8.6129999999999995</v>
      </c>
      <c r="J108" s="13">
        <v>64</v>
      </c>
      <c r="K108" s="13" t="s">
        <v>59</v>
      </c>
      <c r="L108" s="13" t="s">
        <v>32</v>
      </c>
      <c r="M108" s="14" t="s">
        <v>68</v>
      </c>
      <c r="N108" s="14"/>
      <c r="O108" s="13">
        <v>45</v>
      </c>
      <c r="P108" s="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08" s="45"/>
      <c r="R108" s="45"/>
      <c r="S108" s="45"/>
      <c r="T108" s="46"/>
      <c r="U108" s="16" t="s">
        <v>32</v>
      </c>
      <c r="V108" s="16" t="s">
        <v>32</v>
      </c>
      <c r="W108" s="17" t="s">
        <v>34</v>
      </c>
      <c r="X108" s="18">
        <v>0</v>
      </c>
      <c r="Y108" s="22">
        <f t="shared" ref="Y108:Y116" si="15">IFERROR(IF(X108="",0,CEILING((X108/$H108),1)*$H108),"")</f>
        <v>0</v>
      </c>
      <c r="Z108" s="23" t="str">
        <f>IFERROR(IF(Y108=0,"",ROUNDUP(Y108/H108,0)*0.01898),"")</f>
        <v/>
      </c>
      <c r="AA108" s="24" t="s">
        <v>32</v>
      </c>
      <c r="AB108" s="25" t="s">
        <v>32</v>
      </c>
      <c r="AC108" s="26" t="s">
        <v>203</v>
      </c>
      <c r="AG108" s="29"/>
      <c r="AJ108" s="30" t="s">
        <v>32</v>
      </c>
      <c r="AK108" s="30">
        <v>0</v>
      </c>
      <c r="BB108" s="32" t="s">
        <v>36</v>
      </c>
      <c r="BM108" s="29">
        <v>0</v>
      </c>
      <c r="BN108" s="29">
        <v>0</v>
      </c>
      <c r="BO108" s="29">
        <v>0</v>
      </c>
      <c r="BP108" s="29">
        <f t="shared" ref="BP108:BP116" si="16">Y108/(H108*J108)</f>
        <v>0</v>
      </c>
    </row>
    <row r="109" spans="1:68" ht="27" customHeight="1">
      <c r="A109" s="10" t="s">
        <v>201</v>
      </c>
      <c r="B109" s="10" t="s">
        <v>204</v>
      </c>
      <c r="C109" s="11">
        <v>4301051625</v>
      </c>
      <c r="D109" s="43">
        <v>4607091385168</v>
      </c>
      <c r="E109" s="43"/>
      <c r="F109" s="12">
        <v>1.4</v>
      </c>
      <c r="G109" s="13">
        <v>6</v>
      </c>
      <c r="H109" s="12">
        <v>8.4</v>
      </c>
      <c r="I109" s="12">
        <v>8.9130000000000003</v>
      </c>
      <c r="J109" s="13">
        <v>64</v>
      </c>
      <c r="K109" s="13" t="s">
        <v>59</v>
      </c>
      <c r="L109" s="13" t="s">
        <v>32</v>
      </c>
      <c r="M109" s="14" t="s">
        <v>68</v>
      </c>
      <c r="N109" s="14"/>
      <c r="O109" s="13">
        <v>45</v>
      </c>
      <c r="P109" s="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09" s="45"/>
      <c r="R109" s="45"/>
      <c r="S109" s="45"/>
      <c r="T109" s="46"/>
      <c r="U109" s="16" t="s">
        <v>32</v>
      </c>
      <c r="V109" s="16" t="s">
        <v>32</v>
      </c>
      <c r="W109" s="17" t="s">
        <v>34</v>
      </c>
      <c r="X109" s="18">
        <v>700</v>
      </c>
      <c r="Y109" s="22">
        <f t="shared" si="15"/>
        <v>705.6</v>
      </c>
      <c r="Z109" s="23">
        <f>IFERROR(IF(Y109=0,"",ROUNDUP(Y109/H109,0)*0.01898),"")</f>
        <v>1.59432</v>
      </c>
      <c r="AA109" s="24" t="s">
        <v>32</v>
      </c>
      <c r="AB109" s="25" t="s">
        <v>32</v>
      </c>
      <c r="AC109" s="26" t="s">
        <v>205</v>
      </c>
      <c r="AG109" s="29"/>
      <c r="AJ109" s="30" t="s">
        <v>32</v>
      </c>
      <c r="AK109" s="30">
        <v>0</v>
      </c>
      <c r="BB109" s="32" t="s">
        <v>36</v>
      </c>
      <c r="BM109" s="29">
        <v>0</v>
      </c>
      <c r="BN109" s="29">
        <v>0</v>
      </c>
      <c r="BO109" s="29">
        <v>0</v>
      </c>
      <c r="BP109" s="29">
        <f t="shared" si="16"/>
        <v>1.3125</v>
      </c>
    </row>
    <row r="110" spans="1:68" ht="16.5" customHeight="1">
      <c r="A110" s="10" t="s">
        <v>201</v>
      </c>
      <c r="B110" s="10" t="s">
        <v>206</v>
      </c>
      <c r="C110" s="11">
        <v>4301051724</v>
      </c>
      <c r="D110" s="43">
        <v>4607091385168</v>
      </c>
      <c r="E110" s="43"/>
      <c r="F110" s="12">
        <v>1.35</v>
      </c>
      <c r="G110" s="13">
        <v>6</v>
      </c>
      <c r="H110" s="12">
        <v>8.1</v>
      </c>
      <c r="I110" s="12">
        <v>8.6129999999999995</v>
      </c>
      <c r="J110" s="13">
        <v>64</v>
      </c>
      <c r="K110" s="13" t="s">
        <v>59</v>
      </c>
      <c r="L110" s="13" t="s">
        <v>32</v>
      </c>
      <c r="M110" s="14" t="s">
        <v>97</v>
      </c>
      <c r="N110" s="14"/>
      <c r="O110" s="13">
        <v>45</v>
      </c>
      <c r="P110" s="58" t="s">
        <v>207</v>
      </c>
      <c r="Q110" s="45"/>
      <c r="R110" s="45"/>
      <c r="S110" s="45"/>
      <c r="T110" s="46"/>
      <c r="U110" s="16" t="s">
        <v>208</v>
      </c>
      <c r="V110" s="16" t="s">
        <v>32</v>
      </c>
      <c r="W110" s="17" t="s">
        <v>34</v>
      </c>
      <c r="X110" s="18">
        <v>0</v>
      </c>
      <c r="Y110" s="22">
        <f t="shared" si="15"/>
        <v>0</v>
      </c>
      <c r="Z110" s="23" t="str">
        <f>IFERROR(IF(Y110=0,"",ROUNDUP(Y110/H110,0)*0.01898),"")</f>
        <v/>
      </c>
      <c r="AA110" s="24" t="s">
        <v>32</v>
      </c>
      <c r="AB110" s="25" t="s">
        <v>32</v>
      </c>
      <c r="AC110" s="26" t="s">
        <v>209</v>
      </c>
      <c r="AG110" s="29"/>
      <c r="AJ110" s="30" t="s">
        <v>32</v>
      </c>
      <c r="AK110" s="30">
        <v>0</v>
      </c>
      <c r="BB110" s="32" t="s">
        <v>36</v>
      </c>
      <c r="BM110" s="29">
        <v>0</v>
      </c>
      <c r="BN110" s="29">
        <v>0</v>
      </c>
      <c r="BO110" s="29">
        <v>0</v>
      </c>
      <c r="BP110" s="29">
        <f t="shared" si="16"/>
        <v>0</v>
      </c>
    </row>
    <row r="111" spans="1:68" ht="37.5" customHeight="1">
      <c r="A111" s="10" t="s">
        <v>210</v>
      </c>
      <c r="B111" s="10" t="s">
        <v>211</v>
      </c>
      <c r="C111" s="11">
        <v>4301051362</v>
      </c>
      <c r="D111" s="43">
        <v>4607091383256</v>
      </c>
      <c r="E111" s="43"/>
      <c r="F111" s="12">
        <v>0.33</v>
      </c>
      <c r="G111" s="13">
        <v>6</v>
      </c>
      <c r="H111" s="12">
        <v>1.98</v>
      </c>
      <c r="I111" s="12">
        <v>2.226</v>
      </c>
      <c r="J111" s="13">
        <v>182</v>
      </c>
      <c r="K111" s="13" t="s">
        <v>31</v>
      </c>
      <c r="L111" s="13" t="s">
        <v>32</v>
      </c>
      <c r="M111" s="14" t="s">
        <v>68</v>
      </c>
      <c r="N111" s="14"/>
      <c r="O111" s="13">
        <v>45</v>
      </c>
      <c r="P111" s="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11" s="45"/>
      <c r="R111" s="45"/>
      <c r="S111" s="45"/>
      <c r="T111" s="46"/>
      <c r="U111" s="16" t="s">
        <v>32</v>
      </c>
      <c r="V111" s="16" t="s">
        <v>32</v>
      </c>
      <c r="W111" s="17" t="s">
        <v>34</v>
      </c>
      <c r="X111" s="18">
        <v>0</v>
      </c>
      <c r="Y111" s="22">
        <f t="shared" si="15"/>
        <v>0</v>
      </c>
      <c r="Z111" s="23" t="str">
        <f t="shared" ref="Z111:Z116" si="17">IFERROR(IF(Y111=0,"",ROUNDUP(Y111/H111,0)*0.00651),"")</f>
        <v/>
      </c>
      <c r="AA111" s="24" t="s">
        <v>32</v>
      </c>
      <c r="AB111" s="25" t="s">
        <v>32</v>
      </c>
      <c r="AC111" s="26" t="s">
        <v>203</v>
      </c>
      <c r="AG111" s="29"/>
      <c r="AJ111" s="30" t="s">
        <v>32</v>
      </c>
      <c r="AK111" s="30">
        <v>0</v>
      </c>
      <c r="BB111" s="32" t="s">
        <v>36</v>
      </c>
      <c r="BM111" s="29">
        <v>0</v>
      </c>
      <c r="BN111" s="29">
        <v>0</v>
      </c>
      <c r="BO111" s="29">
        <v>0</v>
      </c>
      <c r="BP111" s="29">
        <f t="shared" si="16"/>
        <v>0</v>
      </c>
    </row>
    <row r="112" spans="1:68" ht="27" customHeight="1">
      <c r="A112" s="10" t="s">
        <v>210</v>
      </c>
      <c r="B112" s="10" t="s">
        <v>212</v>
      </c>
      <c r="C112" s="11">
        <v>4301051730</v>
      </c>
      <c r="D112" s="43">
        <v>4607091383256</v>
      </c>
      <c r="E112" s="43"/>
      <c r="F112" s="12">
        <v>0.33</v>
      </c>
      <c r="G112" s="13">
        <v>6</v>
      </c>
      <c r="H112" s="12">
        <v>1.98</v>
      </c>
      <c r="I112" s="12">
        <v>2.226</v>
      </c>
      <c r="J112" s="13">
        <v>182</v>
      </c>
      <c r="K112" s="13" t="s">
        <v>31</v>
      </c>
      <c r="L112" s="13" t="s">
        <v>32</v>
      </c>
      <c r="M112" s="14" t="s">
        <v>97</v>
      </c>
      <c r="N112" s="14"/>
      <c r="O112" s="13">
        <v>45</v>
      </c>
      <c r="P112" s="58" t="s">
        <v>213</v>
      </c>
      <c r="Q112" s="45"/>
      <c r="R112" s="45"/>
      <c r="S112" s="45"/>
      <c r="T112" s="46"/>
      <c r="U112" s="16" t="s">
        <v>214</v>
      </c>
      <c r="V112" s="16" t="s">
        <v>32</v>
      </c>
      <c r="W112" s="17" t="s">
        <v>34</v>
      </c>
      <c r="X112" s="18">
        <v>0</v>
      </c>
      <c r="Y112" s="22">
        <f t="shared" si="15"/>
        <v>0</v>
      </c>
      <c r="Z112" s="23" t="str">
        <f t="shared" si="17"/>
        <v/>
      </c>
      <c r="AA112" s="24" t="s">
        <v>32</v>
      </c>
      <c r="AB112" s="25" t="s">
        <v>32</v>
      </c>
      <c r="AC112" s="26" t="s">
        <v>209</v>
      </c>
      <c r="AG112" s="29"/>
      <c r="AJ112" s="30" t="s">
        <v>32</v>
      </c>
      <c r="AK112" s="30">
        <v>0</v>
      </c>
      <c r="BB112" s="32" t="s">
        <v>36</v>
      </c>
      <c r="BM112" s="29">
        <v>0</v>
      </c>
      <c r="BN112" s="29">
        <v>0</v>
      </c>
      <c r="BO112" s="29">
        <v>0</v>
      </c>
      <c r="BP112" s="29">
        <f t="shared" si="16"/>
        <v>0</v>
      </c>
    </row>
    <row r="113" spans="1:68" ht="37.5" customHeight="1">
      <c r="A113" s="10" t="s">
        <v>215</v>
      </c>
      <c r="B113" s="10" t="s">
        <v>216</v>
      </c>
      <c r="C113" s="11">
        <v>4301051358</v>
      </c>
      <c r="D113" s="43">
        <v>4607091385748</v>
      </c>
      <c r="E113" s="43"/>
      <c r="F113" s="12">
        <v>0.45</v>
      </c>
      <c r="G113" s="13">
        <v>6</v>
      </c>
      <c r="H113" s="12">
        <v>2.7</v>
      </c>
      <c r="I113" s="12">
        <v>2.952</v>
      </c>
      <c r="J113" s="13">
        <v>182</v>
      </c>
      <c r="K113" s="13" t="s">
        <v>31</v>
      </c>
      <c r="L113" s="13" t="s">
        <v>32</v>
      </c>
      <c r="M113" s="14" t="s">
        <v>68</v>
      </c>
      <c r="N113" s="14"/>
      <c r="O113" s="13">
        <v>45</v>
      </c>
      <c r="P113" s="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13" s="45"/>
      <c r="R113" s="45"/>
      <c r="S113" s="45"/>
      <c r="T113" s="46"/>
      <c r="U113" s="16" t="s">
        <v>32</v>
      </c>
      <c r="V113" s="16" t="s">
        <v>32</v>
      </c>
      <c r="W113" s="17" t="s">
        <v>34</v>
      </c>
      <c r="X113" s="18">
        <v>800</v>
      </c>
      <c r="Y113" s="22">
        <f t="shared" si="15"/>
        <v>801.90000000000009</v>
      </c>
      <c r="Z113" s="23">
        <f t="shared" si="17"/>
        <v>1.93347</v>
      </c>
      <c r="AA113" s="24" t="s">
        <v>32</v>
      </c>
      <c r="AB113" s="25" t="s">
        <v>32</v>
      </c>
      <c r="AC113" s="26" t="s">
        <v>203</v>
      </c>
      <c r="AG113" s="29"/>
      <c r="AJ113" s="30" t="s">
        <v>32</v>
      </c>
      <c r="AK113" s="30">
        <v>0</v>
      </c>
      <c r="BB113" s="32" t="s">
        <v>36</v>
      </c>
      <c r="BM113" s="29">
        <v>0</v>
      </c>
      <c r="BN113" s="29">
        <v>0</v>
      </c>
      <c r="BO113" s="29">
        <v>0</v>
      </c>
      <c r="BP113" s="29">
        <f t="shared" si="16"/>
        <v>1.6318681318681318</v>
      </c>
    </row>
    <row r="114" spans="1:68" ht="27" customHeight="1">
      <c r="A114" s="10" t="s">
        <v>215</v>
      </c>
      <c r="B114" s="10" t="s">
        <v>217</v>
      </c>
      <c r="C114" s="11">
        <v>4301051721</v>
      </c>
      <c r="D114" s="43">
        <v>4607091385748</v>
      </c>
      <c r="E114" s="43"/>
      <c r="F114" s="12">
        <v>0.45</v>
      </c>
      <c r="G114" s="13">
        <v>6</v>
      </c>
      <c r="H114" s="12">
        <v>2.7</v>
      </c>
      <c r="I114" s="12">
        <v>2.952</v>
      </c>
      <c r="J114" s="13">
        <v>182</v>
      </c>
      <c r="K114" s="13" t="s">
        <v>31</v>
      </c>
      <c r="L114" s="13" t="s">
        <v>32</v>
      </c>
      <c r="M114" s="14" t="s">
        <v>97</v>
      </c>
      <c r="N114" s="14"/>
      <c r="O114" s="13">
        <v>45</v>
      </c>
      <c r="P114" s="58" t="s">
        <v>218</v>
      </c>
      <c r="Q114" s="45"/>
      <c r="R114" s="45"/>
      <c r="S114" s="45"/>
      <c r="T114" s="46"/>
      <c r="U114" s="16" t="s">
        <v>214</v>
      </c>
      <c r="V114" s="16" t="s">
        <v>32</v>
      </c>
      <c r="W114" s="17" t="s">
        <v>34</v>
      </c>
      <c r="X114" s="18">
        <v>0</v>
      </c>
      <c r="Y114" s="22">
        <f t="shared" si="15"/>
        <v>0</v>
      </c>
      <c r="Z114" s="23" t="str">
        <f t="shared" si="17"/>
        <v/>
      </c>
      <c r="AA114" s="24" t="s">
        <v>32</v>
      </c>
      <c r="AB114" s="25" t="s">
        <v>32</v>
      </c>
      <c r="AC114" s="26" t="s">
        <v>209</v>
      </c>
      <c r="AG114" s="29"/>
      <c r="AJ114" s="30" t="s">
        <v>32</v>
      </c>
      <c r="AK114" s="30">
        <v>0</v>
      </c>
      <c r="BB114" s="32" t="s">
        <v>36</v>
      </c>
      <c r="BM114" s="29">
        <v>0</v>
      </c>
      <c r="BN114" s="29">
        <v>0</v>
      </c>
      <c r="BO114" s="29">
        <v>0</v>
      </c>
      <c r="BP114" s="29">
        <f t="shared" si="16"/>
        <v>0</v>
      </c>
    </row>
    <row r="115" spans="1:68" ht="27" customHeight="1">
      <c r="A115" s="10" t="s">
        <v>219</v>
      </c>
      <c r="B115" s="10" t="s">
        <v>220</v>
      </c>
      <c r="C115" s="11">
        <v>4301051740</v>
      </c>
      <c r="D115" s="43">
        <v>4680115884533</v>
      </c>
      <c r="E115" s="43"/>
      <c r="F115" s="12">
        <v>0.3</v>
      </c>
      <c r="G115" s="13">
        <v>6</v>
      </c>
      <c r="H115" s="12">
        <v>1.8</v>
      </c>
      <c r="I115" s="12">
        <v>1.98</v>
      </c>
      <c r="J115" s="13">
        <v>182</v>
      </c>
      <c r="K115" s="13" t="s">
        <v>31</v>
      </c>
      <c r="L115" s="13" t="s">
        <v>32</v>
      </c>
      <c r="M115" s="14" t="s">
        <v>68</v>
      </c>
      <c r="N115" s="14"/>
      <c r="O115" s="13">
        <v>45</v>
      </c>
      <c r="P115" s="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5" s="45"/>
      <c r="R115" s="45"/>
      <c r="S115" s="45"/>
      <c r="T115" s="46"/>
      <c r="U115" s="16" t="s">
        <v>32</v>
      </c>
      <c r="V115" s="16" t="s">
        <v>32</v>
      </c>
      <c r="W115" s="17" t="s">
        <v>34</v>
      </c>
      <c r="X115" s="18">
        <v>0</v>
      </c>
      <c r="Y115" s="22">
        <f t="shared" si="15"/>
        <v>0</v>
      </c>
      <c r="Z115" s="23" t="str">
        <f t="shared" si="17"/>
        <v/>
      </c>
      <c r="AA115" s="24" t="s">
        <v>32</v>
      </c>
      <c r="AB115" s="25" t="s">
        <v>32</v>
      </c>
      <c r="AC115" s="26" t="s">
        <v>221</v>
      </c>
      <c r="AG115" s="29"/>
      <c r="AJ115" s="30" t="s">
        <v>32</v>
      </c>
      <c r="AK115" s="30">
        <v>0</v>
      </c>
      <c r="BB115" s="32" t="s">
        <v>36</v>
      </c>
      <c r="BM115" s="29">
        <v>0</v>
      </c>
      <c r="BN115" s="29">
        <v>0</v>
      </c>
      <c r="BO115" s="29">
        <v>0</v>
      </c>
      <c r="BP115" s="29">
        <f t="shared" si="16"/>
        <v>0</v>
      </c>
    </row>
    <row r="116" spans="1:68" ht="37.5" customHeight="1">
      <c r="A116" s="10" t="s">
        <v>222</v>
      </c>
      <c r="B116" s="10" t="s">
        <v>223</v>
      </c>
      <c r="C116" s="11">
        <v>4301051480</v>
      </c>
      <c r="D116" s="43">
        <v>4680115882645</v>
      </c>
      <c r="E116" s="43"/>
      <c r="F116" s="12">
        <v>0.3</v>
      </c>
      <c r="G116" s="13">
        <v>6</v>
      </c>
      <c r="H116" s="12">
        <v>1.8</v>
      </c>
      <c r="I116" s="12">
        <v>2.64</v>
      </c>
      <c r="J116" s="13">
        <v>182</v>
      </c>
      <c r="K116" s="13" t="s">
        <v>31</v>
      </c>
      <c r="L116" s="13" t="s">
        <v>32</v>
      </c>
      <c r="M116" s="14" t="s">
        <v>33</v>
      </c>
      <c r="N116" s="14"/>
      <c r="O116" s="13">
        <v>40</v>
      </c>
      <c r="P116" s="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16" s="45"/>
      <c r="R116" s="45"/>
      <c r="S116" s="45"/>
      <c r="T116" s="46"/>
      <c r="U116" s="16" t="s">
        <v>32</v>
      </c>
      <c r="V116" s="16" t="s">
        <v>32</v>
      </c>
      <c r="W116" s="17" t="s">
        <v>34</v>
      </c>
      <c r="X116" s="18">
        <v>0</v>
      </c>
      <c r="Y116" s="22">
        <f t="shared" si="15"/>
        <v>0</v>
      </c>
      <c r="Z116" s="23" t="str">
        <f t="shared" si="17"/>
        <v/>
      </c>
      <c r="AA116" s="24" t="s">
        <v>32</v>
      </c>
      <c r="AB116" s="25" t="s">
        <v>32</v>
      </c>
      <c r="AC116" s="26" t="s">
        <v>224</v>
      </c>
      <c r="AG116" s="29"/>
      <c r="AJ116" s="30" t="s">
        <v>32</v>
      </c>
      <c r="AK116" s="30">
        <v>0</v>
      </c>
      <c r="BB116" s="32" t="s">
        <v>36</v>
      </c>
      <c r="BM116" s="29">
        <v>0</v>
      </c>
      <c r="BN116" s="29">
        <v>0</v>
      </c>
      <c r="BO116" s="29">
        <v>0</v>
      </c>
      <c r="BP116" s="29">
        <f t="shared" si="16"/>
        <v>0</v>
      </c>
    </row>
    <row r="117" spans="1:68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3"/>
      <c r="P117" s="47" t="s">
        <v>46</v>
      </c>
      <c r="Q117" s="48"/>
      <c r="R117" s="48"/>
      <c r="S117" s="48"/>
      <c r="T117" s="48"/>
      <c r="U117" s="48"/>
      <c r="V117" s="49"/>
      <c r="W117" s="19" t="s">
        <v>47</v>
      </c>
      <c r="X117" s="20">
        <f>IFERROR(X108/H108,"0")+IFERROR(X109/H109,"0")+IFERROR(X110/H110,"0")+IFERROR(X111/H111,"0")+IFERROR(X112/H112,"0")+IFERROR(X113/H113,"0")+IFERROR(X114/H114,"0")+IFERROR(X115/H115,"0")+IFERROR(X116/H116,"0")</f>
        <v>379.62962962962962</v>
      </c>
      <c r="Y117" s="20">
        <f>IFERROR(Y108/H108,"0")+IFERROR(Y109/H109,"0")+IFERROR(Y110/H110,"0")+IFERROR(Y111/H111,"0")+IFERROR(Y112/H112,"0")+IFERROR(Y113/H113,"0")+IFERROR(Y114/H114,"0")+IFERROR(Y115/H115,"0")+IFERROR(Y116/H116,"0")</f>
        <v>381</v>
      </c>
      <c r="Z117" s="20">
        <f>IFERROR(IF(Z108="",0,Z108),"0")+IFERROR(IF(Z109="",0,Z109),"0")+IFERROR(IF(Z110="",0,Z110),"0")+IFERROR(IF(Z111="",0,Z111),"0")+IFERROR(IF(Z112="",0,Z112),"0")+IFERROR(IF(Z113="",0,Z113),"0")+IFERROR(IF(Z114="",0,Z114),"0")+IFERROR(IF(Z115="",0,Z115),"0")+IFERROR(IF(Z116="",0,Z116),"0")</f>
        <v>3.52779</v>
      </c>
      <c r="AA117" s="27"/>
      <c r="AB117" s="27"/>
      <c r="AC117" s="27"/>
    </row>
    <row r="118" spans="1:6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3"/>
      <c r="P118" s="47" t="s">
        <v>46</v>
      </c>
      <c r="Q118" s="48"/>
      <c r="R118" s="48"/>
      <c r="S118" s="48"/>
      <c r="T118" s="48"/>
      <c r="U118" s="48"/>
      <c r="V118" s="49"/>
      <c r="W118" s="19" t="s">
        <v>34</v>
      </c>
      <c r="X118" s="20">
        <f>IFERROR(SUM(X108:X116),"0")</f>
        <v>1500</v>
      </c>
      <c r="Y118" s="20">
        <f>IFERROR(SUM(Y108:Y116),"0")</f>
        <v>1507.5</v>
      </c>
      <c r="Z118" s="19"/>
      <c r="AA118" s="27"/>
      <c r="AB118" s="27"/>
      <c r="AC118" s="27"/>
    </row>
    <row r="119" spans="1:68" ht="14.25" customHeight="1">
      <c r="A119" s="42" t="s">
        <v>141</v>
      </c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9"/>
      <c r="AB119" s="9"/>
      <c r="AC119" s="9"/>
    </row>
    <row r="120" spans="1:68" ht="37.5" customHeight="1">
      <c r="A120" s="10" t="s">
        <v>225</v>
      </c>
      <c r="B120" s="10" t="s">
        <v>226</v>
      </c>
      <c r="C120" s="11">
        <v>4301060356</v>
      </c>
      <c r="D120" s="43">
        <v>4680115882652</v>
      </c>
      <c r="E120" s="43"/>
      <c r="F120" s="12">
        <v>0.33</v>
      </c>
      <c r="G120" s="13">
        <v>6</v>
      </c>
      <c r="H120" s="12">
        <v>1.98</v>
      </c>
      <c r="I120" s="12">
        <v>2.82</v>
      </c>
      <c r="J120" s="13">
        <v>182</v>
      </c>
      <c r="K120" s="13" t="s">
        <v>31</v>
      </c>
      <c r="L120" s="13" t="s">
        <v>32</v>
      </c>
      <c r="M120" s="14" t="s">
        <v>33</v>
      </c>
      <c r="N120" s="14"/>
      <c r="O120" s="13">
        <v>40</v>
      </c>
      <c r="P120" s="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0" s="45"/>
      <c r="R120" s="45"/>
      <c r="S120" s="45"/>
      <c r="T120" s="46"/>
      <c r="U120" s="16" t="s">
        <v>32</v>
      </c>
      <c r="V120" s="16" t="s">
        <v>32</v>
      </c>
      <c r="W120" s="17" t="s">
        <v>34</v>
      </c>
      <c r="X120" s="18">
        <v>0</v>
      </c>
      <c r="Y120" s="22">
        <f>IFERROR(IF(X120="",0,CEILING((X120/$H120),1)*$H120),"")</f>
        <v>0</v>
      </c>
      <c r="Z120" s="23" t="str">
        <f>IFERROR(IF(Y120=0,"",ROUNDUP(Y120/H120,0)*0.00651),"")</f>
        <v/>
      </c>
      <c r="AA120" s="24" t="s">
        <v>32</v>
      </c>
      <c r="AB120" s="25" t="s">
        <v>32</v>
      </c>
      <c r="AC120" s="26" t="s">
        <v>227</v>
      </c>
      <c r="AG120" s="29"/>
      <c r="AJ120" s="30" t="s">
        <v>32</v>
      </c>
      <c r="AK120" s="30">
        <v>0</v>
      </c>
      <c r="BB120" s="32" t="s">
        <v>36</v>
      </c>
      <c r="BM120" s="29">
        <v>0</v>
      </c>
      <c r="BN120" s="29">
        <v>0</v>
      </c>
      <c r="BO120" s="29">
        <v>0</v>
      </c>
      <c r="BP120" s="29">
        <f t="shared" ref="BP120:BP121" si="18">Y120/(H120*J120)</f>
        <v>0</v>
      </c>
    </row>
    <row r="121" spans="1:68" ht="27" customHeight="1">
      <c r="A121" s="10" t="s">
        <v>228</v>
      </c>
      <c r="B121" s="10" t="s">
        <v>229</v>
      </c>
      <c r="C121" s="11">
        <v>4301060317</v>
      </c>
      <c r="D121" s="43">
        <v>4680115880238</v>
      </c>
      <c r="E121" s="43"/>
      <c r="F121" s="12">
        <v>0.33</v>
      </c>
      <c r="G121" s="13">
        <v>6</v>
      </c>
      <c r="H121" s="12">
        <v>1.98</v>
      </c>
      <c r="I121" s="12">
        <v>2.238</v>
      </c>
      <c r="J121" s="13">
        <v>182</v>
      </c>
      <c r="K121" s="13" t="s">
        <v>31</v>
      </c>
      <c r="L121" s="13" t="s">
        <v>32</v>
      </c>
      <c r="M121" s="14" t="s">
        <v>68</v>
      </c>
      <c r="N121" s="14"/>
      <c r="O121" s="13">
        <v>40</v>
      </c>
      <c r="P121" s="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45"/>
      <c r="R121" s="45"/>
      <c r="S121" s="45"/>
      <c r="T121" s="46"/>
      <c r="U121" s="16" t="s">
        <v>32</v>
      </c>
      <c r="V121" s="16" t="s">
        <v>32</v>
      </c>
      <c r="W121" s="17" t="s">
        <v>34</v>
      </c>
      <c r="X121" s="18">
        <v>0</v>
      </c>
      <c r="Y121" s="22">
        <f>IFERROR(IF(X121="",0,CEILING((X121/$H121),1)*$H121),"")</f>
        <v>0</v>
      </c>
      <c r="Z121" s="23" t="str">
        <f>IFERROR(IF(Y121=0,"",ROUNDUP(Y121/H121,0)*0.00651),"")</f>
        <v/>
      </c>
      <c r="AA121" s="24" t="s">
        <v>32</v>
      </c>
      <c r="AB121" s="25" t="s">
        <v>32</v>
      </c>
      <c r="AC121" s="26" t="s">
        <v>230</v>
      </c>
      <c r="AG121" s="29"/>
      <c r="AJ121" s="30" t="s">
        <v>32</v>
      </c>
      <c r="AK121" s="30">
        <v>0</v>
      </c>
      <c r="BB121" s="32" t="s">
        <v>36</v>
      </c>
      <c r="BM121" s="29">
        <v>0</v>
      </c>
      <c r="BN121" s="29">
        <v>0</v>
      </c>
      <c r="BO121" s="29">
        <v>0</v>
      </c>
      <c r="BP121" s="29">
        <f t="shared" si="18"/>
        <v>0</v>
      </c>
    </row>
    <row r="122" spans="1:68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3"/>
      <c r="P122" s="47" t="s">
        <v>46</v>
      </c>
      <c r="Q122" s="48"/>
      <c r="R122" s="48"/>
      <c r="S122" s="48"/>
      <c r="T122" s="48"/>
      <c r="U122" s="48"/>
      <c r="V122" s="49"/>
      <c r="W122" s="19" t="s">
        <v>47</v>
      </c>
      <c r="X122" s="20">
        <f>IFERROR(X120/H120,"0")+IFERROR(X121/H121,"0")</f>
        <v>0</v>
      </c>
      <c r="Y122" s="20">
        <f>IFERROR(Y120/H120,"0")+IFERROR(Y121/H121,"0")</f>
        <v>0</v>
      </c>
      <c r="Z122" s="20">
        <f>IFERROR(IF(Z120="",0,Z120),"0")+IFERROR(IF(Z121="",0,Z121),"0")</f>
        <v>0</v>
      </c>
      <c r="AA122" s="27"/>
      <c r="AB122" s="27"/>
      <c r="AC122" s="27"/>
    </row>
    <row r="123" spans="1:68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3"/>
      <c r="P123" s="47" t="s">
        <v>46</v>
      </c>
      <c r="Q123" s="48"/>
      <c r="R123" s="48"/>
      <c r="S123" s="48"/>
      <c r="T123" s="48"/>
      <c r="U123" s="48"/>
      <c r="V123" s="49"/>
      <c r="W123" s="19" t="s">
        <v>34</v>
      </c>
      <c r="X123" s="20">
        <f>IFERROR(SUM(X120:X121),"0")</f>
        <v>0</v>
      </c>
      <c r="Y123" s="20">
        <f>IFERROR(SUM(Y120:Y121),"0")</f>
        <v>0</v>
      </c>
      <c r="Z123" s="19"/>
      <c r="AA123" s="27"/>
      <c r="AB123" s="27"/>
      <c r="AC123" s="27"/>
    </row>
    <row r="124" spans="1:68" ht="16.5" customHeight="1">
      <c r="A124" s="41" t="s">
        <v>231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8"/>
      <c r="AB124" s="8"/>
      <c r="AC124" s="8"/>
    </row>
    <row r="125" spans="1:68" ht="14.25" customHeight="1">
      <c r="A125" s="42" t="s">
        <v>56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9"/>
      <c r="AB125" s="9"/>
      <c r="AC125" s="9"/>
    </row>
    <row r="126" spans="1:68" ht="27" customHeight="1">
      <c r="A126" s="10" t="s">
        <v>232</v>
      </c>
      <c r="B126" s="10" t="s">
        <v>233</v>
      </c>
      <c r="C126" s="11">
        <v>4301011564</v>
      </c>
      <c r="D126" s="43">
        <v>4680115882577</v>
      </c>
      <c r="E126" s="43"/>
      <c r="F126" s="12">
        <v>0.4</v>
      </c>
      <c r="G126" s="13">
        <v>8</v>
      </c>
      <c r="H126" s="12">
        <v>3.2</v>
      </c>
      <c r="I126" s="12">
        <v>3.38</v>
      </c>
      <c r="J126" s="13">
        <v>182</v>
      </c>
      <c r="K126" s="13" t="s">
        <v>31</v>
      </c>
      <c r="L126" s="13" t="s">
        <v>32</v>
      </c>
      <c r="M126" s="14" t="s">
        <v>51</v>
      </c>
      <c r="N126" s="14"/>
      <c r="O126" s="13">
        <v>90</v>
      </c>
      <c r="P126" s="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45"/>
      <c r="R126" s="45"/>
      <c r="S126" s="45"/>
      <c r="T126" s="46"/>
      <c r="U126" s="16" t="s">
        <v>32</v>
      </c>
      <c r="V126" s="16" t="s">
        <v>32</v>
      </c>
      <c r="W126" s="17" t="s">
        <v>34</v>
      </c>
      <c r="X126" s="18">
        <v>200</v>
      </c>
      <c r="Y126" s="22">
        <f>IFERROR(IF(X126="",0,CEILING((X126/$H126),1)*$H126),"")</f>
        <v>201.60000000000002</v>
      </c>
      <c r="Z126" s="23">
        <f>IFERROR(IF(Y126=0,"",ROUNDUP(Y126/H126,0)*0.00651),"")</f>
        <v>0.41012999999999999</v>
      </c>
      <c r="AA126" s="24" t="s">
        <v>32</v>
      </c>
      <c r="AB126" s="25" t="s">
        <v>32</v>
      </c>
      <c r="AC126" s="26" t="s">
        <v>234</v>
      </c>
      <c r="AG126" s="29"/>
      <c r="AJ126" s="30" t="s">
        <v>32</v>
      </c>
      <c r="AK126" s="30">
        <v>0</v>
      </c>
      <c r="BB126" s="32" t="s">
        <v>36</v>
      </c>
      <c r="BM126" s="29">
        <v>0</v>
      </c>
      <c r="BN126" s="29">
        <v>0</v>
      </c>
      <c r="BO126" s="29">
        <v>0</v>
      </c>
      <c r="BP126" s="29">
        <f t="shared" ref="BP126:BP127" si="19">Y126/(H126*J126)</f>
        <v>0.3461538461538462</v>
      </c>
    </row>
    <row r="127" spans="1:68" ht="27" customHeight="1">
      <c r="A127" s="10" t="s">
        <v>232</v>
      </c>
      <c r="B127" s="10" t="s">
        <v>235</v>
      </c>
      <c r="C127" s="11">
        <v>4301011562</v>
      </c>
      <c r="D127" s="43">
        <v>4680115882577</v>
      </c>
      <c r="E127" s="43"/>
      <c r="F127" s="12">
        <v>0.4</v>
      </c>
      <c r="G127" s="13">
        <v>8</v>
      </c>
      <c r="H127" s="12">
        <v>3.2</v>
      </c>
      <c r="I127" s="12">
        <v>3.38</v>
      </c>
      <c r="J127" s="13">
        <v>182</v>
      </c>
      <c r="K127" s="13" t="s">
        <v>31</v>
      </c>
      <c r="L127" s="13" t="s">
        <v>32</v>
      </c>
      <c r="M127" s="14" t="s">
        <v>51</v>
      </c>
      <c r="N127" s="14"/>
      <c r="O127" s="13">
        <v>90</v>
      </c>
      <c r="P127" s="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45"/>
      <c r="R127" s="45"/>
      <c r="S127" s="45"/>
      <c r="T127" s="46"/>
      <c r="U127" s="16" t="s">
        <v>32</v>
      </c>
      <c r="V127" s="16" t="s">
        <v>32</v>
      </c>
      <c r="W127" s="17" t="s">
        <v>34</v>
      </c>
      <c r="X127" s="18">
        <v>0</v>
      </c>
      <c r="Y127" s="22">
        <f>IFERROR(IF(X127="",0,CEILING((X127/$H127),1)*$H127),"")</f>
        <v>0</v>
      </c>
      <c r="Z127" s="23" t="str">
        <f>IFERROR(IF(Y127=0,"",ROUNDUP(Y127/H127,0)*0.00651),"")</f>
        <v/>
      </c>
      <c r="AA127" s="24" t="s">
        <v>32</v>
      </c>
      <c r="AB127" s="25" t="s">
        <v>32</v>
      </c>
      <c r="AC127" s="26" t="s">
        <v>234</v>
      </c>
      <c r="AG127" s="29"/>
      <c r="AJ127" s="30" t="s">
        <v>32</v>
      </c>
      <c r="AK127" s="30">
        <v>0</v>
      </c>
      <c r="BB127" s="32" t="s">
        <v>36</v>
      </c>
      <c r="BM127" s="29">
        <v>0</v>
      </c>
      <c r="BN127" s="29">
        <v>0</v>
      </c>
      <c r="BO127" s="29">
        <v>0</v>
      </c>
      <c r="BP127" s="29">
        <f t="shared" si="19"/>
        <v>0</v>
      </c>
    </row>
    <row r="128" spans="1:6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3"/>
      <c r="P128" s="47" t="s">
        <v>46</v>
      </c>
      <c r="Q128" s="48"/>
      <c r="R128" s="48"/>
      <c r="S128" s="48"/>
      <c r="T128" s="48"/>
      <c r="U128" s="48"/>
      <c r="V128" s="49"/>
      <c r="W128" s="19" t="s">
        <v>47</v>
      </c>
      <c r="X128" s="20">
        <f>IFERROR(X126/H126,"0")+IFERROR(X127/H127,"0")</f>
        <v>62.5</v>
      </c>
      <c r="Y128" s="20">
        <f>IFERROR(Y126/H126,"0")+IFERROR(Y127/H127,"0")</f>
        <v>63.000000000000007</v>
      </c>
      <c r="Z128" s="20">
        <f>IFERROR(IF(Z126="",0,Z126),"0")+IFERROR(IF(Z127="",0,Z127),"0")</f>
        <v>0.41012999999999999</v>
      </c>
      <c r="AA128" s="27"/>
      <c r="AB128" s="27"/>
      <c r="AC128" s="27"/>
    </row>
    <row r="129" spans="1:68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3"/>
      <c r="P129" s="47" t="s">
        <v>46</v>
      </c>
      <c r="Q129" s="48"/>
      <c r="R129" s="48"/>
      <c r="S129" s="48"/>
      <c r="T129" s="48"/>
      <c r="U129" s="48"/>
      <c r="V129" s="49"/>
      <c r="W129" s="19" t="s">
        <v>34</v>
      </c>
      <c r="X129" s="20">
        <f>IFERROR(SUM(X126:X127),"0")</f>
        <v>200</v>
      </c>
      <c r="Y129" s="20">
        <f>IFERROR(SUM(Y126:Y127),"0")</f>
        <v>201.60000000000002</v>
      </c>
      <c r="Z129" s="19"/>
      <c r="AA129" s="27"/>
      <c r="AB129" s="27"/>
      <c r="AC129" s="27"/>
    </row>
    <row r="130" spans="1:68" ht="14.25" customHeight="1">
      <c r="A130" s="42" t="s">
        <v>112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9"/>
      <c r="AB130" s="9"/>
      <c r="AC130" s="9"/>
    </row>
    <row r="131" spans="1:68" ht="27" customHeight="1">
      <c r="A131" s="10" t="s">
        <v>236</v>
      </c>
      <c r="B131" s="10" t="s">
        <v>237</v>
      </c>
      <c r="C131" s="11">
        <v>4301031234</v>
      </c>
      <c r="D131" s="43">
        <v>4680115883444</v>
      </c>
      <c r="E131" s="43"/>
      <c r="F131" s="12">
        <v>0.35</v>
      </c>
      <c r="G131" s="13">
        <v>8</v>
      </c>
      <c r="H131" s="12">
        <v>2.8</v>
      </c>
      <c r="I131" s="12">
        <v>3.0680000000000001</v>
      </c>
      <c r="J131" s="13">
        <v>182</v>
      </c>
      <c r="K131" s="13" t="s">
        <v>31</v>
      </c>
      <c r="L131" s="13" t="s">
        <v>32</v>
      </c>
      <c r="M131" s="14" t="s">
        <v>51</v>
      </c>
      <c r="N131" s="14"/>
      <c r="O131" s="13">
        <v>90</v>
      </c>
      <c r="P131" s="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45"/>
      <c r="R131" s="45"/>
      <c r="S131" s="45"/>
      <c r="T131" s="46"/>
      <c r="U131" s="16" t="s">
        <v>32</v>
      </c>
      <c r="V131" s="16" t="s">
        <v>32</v>
      </c>
      <c r="W131" s="17" t="s">
        <v>34</v>
      </c>
      <c r="X131" s="18">
        <v>200</v>
      </c>
      <c r="Y131" s="22">
        <f>IFERROR(IF(X131="",0,CEILING((X131/$H131),1)*$H131),"")</f>
        <v>201.6</v>
      </c>
      <c r="Z131" s="23">
        <f>IFERROR(IF(Y131=0,"",ROUNDUP(Y131/H131,0)*0.00651),"")</f>
        <v>0.46872000000000003</v>
      </c>
      <c r="AA131" s="24" t="s">
        <v>32</v>
      </c>
      <c r="AB131" s="25" t="s">
        <v>32</v>
      </c>
      <c r="AC131" s="26" t="s">
        <v>238</v>
      </c>
      <c r="AG131" s="29"/>
      <c r="AJ131" s="30" t="s">
        <v>32</v>
      </c>
      <c r="AK131" s="30">
        <v>0</v>
      </c>
      <c r="BB131" s="32" t="s">
        <v>36</v>
      </c>
      <c r="BM131" s="29">
        <v>0</v>
      </c>
      <c r="BN131" s="29">
        <v>0</v>
      </c>
      <c r="BO131" s="29">
        <v>0</v>
      </c>
      <c r="BP131" s="29">
        <f t="shared" ref="BP131:BP132" si="20">Y131/(H131*J131)</f>
        <v>0.39560439560439564</v>
      </c>
    </row>
    <row r="132" spans="1:68" ht="27" customHeight="1">
      <c r="A132" s="10" t="s">
        <v>236</v>
      </c>
      <c r="B132" s="10" t="s">
        <v>239</v>
      </c>
      <c r="C132" s="11">
        <v>4301031235</v>
      </c>
      <c r="D132" s="43">
        <v>4680115883444</v>
      </c>
      <c r="E132" s="43"/>
      <c r="F132" s="12">
        <v>0.35</v>
      </c>
      <c r="G132" s="13">
        <v>8</v>
      </c>
      <c r="H132" s="12">
        <v>2.8</v>
      </c>
      <c r="I132" s="12">
        <v>3.0680000000000001</v>
      </c>
      <c r="J132" s="13">
        <v>182</v>
      </c>
      <c r="K132" s="13" t="s">
        <v>31</v>
      </c>
      <c r="L132" s="13" t="s">
        <v>32</v>
      </c>
      <c r="M132" s="14" t="s">
        <v>51</v>
      </c>
      <c r="N132" s="14"/>
      <c r="O132" s="13">
        <v>90</v>
      </c>
      <c r="P132" s="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45"/>
      <c r="R132" s="45"/>
      <c r="S132" s="45"/>
      <c r="T132" s="46"/>
      <c r="U132" s="16" t="s">
        <v>32</v>
      </c>
      <c r="V132" s="16" t="s">
        <v>32</v>
      </c>
      <c r="W132" s="17" t="s">
        <v>34</v>
      </c>
      <c r="X132" s="18">
        <v>0</v>
      </c>
      <c r="Y132" s="22">
        <f>IFERROR(IF(X132="",0,CEILING((X132/$H132),1)*$H132),"")</f>
        <v>0</v>
      </c>
      <c r="Z132" s="23" t="str">
        <f>IFERROR(IF(Y132=0,"",ROUNDUP(Y132/H132,0)*0.00651),"")</f>
        <v/>
      </c>
      <c r="AA132" s="24" t="s">
        <v>32</v>
      </c>
      <c r="AB132" s="25" t="s">
        <v>32</v>
      </c>
      <c r="AC132" s="26" t="s">
        <v>238</v>
      </c>
      <c r="AG132" s="29"/>
      <c r="AJ132" s="30" t="s">
        <v>32</v>
      </c>
      <c r="AK132" s="30">
        <v>0</v>
      </c>
      <c r="BB132" s="32" t="s">
        <v>36</v>
      </c>
      <c r="BM132" s="29">
        <v>0</v>
      </c>
      <c r="BN132" s="29">
        <v>0</v>
      </c>
      <c r="BO132" s="29">
        <v>0</v>
      </c>
      <c r="BP132" s="29">
        <f t="shared" si="20"/>
        <v>0</v>
      </c>
    </row>
    <row r="133" spans="1:68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3"/>
      <c r="P133" s="47" t="s">
        <v>46</v>
      </c>
      <c r="Q133" s="48"/>
      <c r="R133" s="48"/>
      <c r="S133" s="48"/>
      <c r="T133" s="48"/>
      <c r="U133" s="48"/>
      <c r="V133" s="49"/>
      <c r="W133" s="19" t="s">
        <v>47</v>
      </c>
      <c r="X133" s="20">
        <f>IFERROR(X131/H131,"0")+IFERROR(X132/H132,"0")</f>
        <v>71.428571428571431</v>
      </c>
      <c r="Y133" s="20">
        <f>IFERROR(Y131/H131,"0")+IFERROR(Y132/H132,"0")</f>
        <v>72</v>
      </c>
      <c r="Z133" s="20">
        <f>IFERROR(IF(Z131="",0,Z131),"0")+IFERROR(IF(Z132="",0,Z132),"0")</f>
        <v>0.46872000000000003</v>
      </c>
      <c r="AA133" s="27"/>
      <c r="AB133" s="27"/>
      <c r="AC133" s="27"/>
    </row>
    <row r="134" spans="1:68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3"/>
      <c r="P134" s="47" t="s">
        <v>46</v>
      </c>
      <c r="Q134" s="48"/>
      <c r="R134" s="48"/>
      <c r="S134" s="48"/>
      <c r="T134" s="48"/>
      <c r="U134" s="48"/>
      <c r="V134" s="49"/>
      <c r="W134" s="19" t="s">
        <v>34</v>
      </c>
      <c r="X134" s="20">
        <f>IFERROR(SUM(X131:X132),"0")</f>
        <v>200</v>
      </c>
      <c r="Y134" s="20">
        <f>IFERROR(SUM(Y131:Y132),"0")</f>
        <v>201.6</v>
      </c>
      <c r="Z134" s="19"/>
      <c r="AA134" s="27"/>
      <c r="AB134" s="27"/>
      <c r="AC134" s="27"/>
    </row>
    <row r="135" spans="1:68" ht="14.25" customHeight="1">
      <c r="A135" s="42" t="s">
        <v>28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9"/>
      <c r="AB135" s="9"/>
      <c r="AC135" s="9"/>
    </row>
    <row r="136" spans="1:68" ht="16.5" customHeight="1">
      <c r="A136" s="10" t="s">
        <v>240</v>
      </c>
      <c r="B136" s="10" t="s">
        <v>241</v>
      </c>
      <c r="C136" s="11">
        <v>4301051477</v>
      </c>
      <c r="D136" s="43">
        <v>4680115882584</v>
      </c>
      <c r="E136" s="43"/>
      <c r="F136" s="12">
        <v>0.33</v>
      </c>
      <c r="G136" s="13">
        <v>8</v>
      </c>
      <c r="H136" s="12">
        <v>2.64</v>
      </c>
      <c r="I136" s="12">
        <v>2.9079999999999999</v>
      </c>
      <c r="J136" s="13">
        <v>182</v>
      </c>
      <c r="K136" s="13" t="s">
        <v>31</v>
      </c>
      <c r="L136" s="13" t="s">
        <v>32</v>
      </c>
      <c r="M136" s="14" t="s">
        <v>51</v>
      </c>
      <c r="N136" s="14"/>
      <c r="O136" s="13">
        <v>60</v>
      </c>
      <c r="P136" s="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45"/>
      <c r="R136" s="45"/>
      <c r="S136" s="45"/>
      <c r="T136" s="46"/>
      <c r="U136" s="16" t="s">
        <v>32</v>
      </c>
      <c r="V136" s="16" t="s">
        <v>32</v>
      </c>
      <c r="W136" s="17" t="s">
        <v>34</v>
      </c>
      <c r="X136" s="18">
        <v>0</v>
      </c>
      <c r="Y136" s="22">
        <f>IFERROR(IF(X136="",0,CEILING((X136/$H136),1)*$H136),"")</f>
        <v>0</v>
      </c>
      <c r="Z136" s="23" t="str">
        <f>IFERROR(IF(Y136=0,"",ROUNDUP(Y136/H136,0)*0.00651),"")</f>
        <v/>
      </c>
      <c r="AA136" s="24" t="s">
        <v>32</v>
      </c>
      <c r="AB136" s="25" t="s">
        <v>32</v>
      </c>
      <c r="AC136" s="26" t="s">
        <v>234</v>
      </c>
      <c r="AG136" s="29"/>
      <c r="AJ136" s="30" t="s">
        <v>32</v>
      </c>
      <c r="AK136" s="30">
        <v>0</v>
      </c>
      <c r="BB136" s="32" t="s">
        <v>36</v>
      </c>
      <c r="BM136" s="29">
        <v>0</v>
      </c>
      <c r="BN136" s="29">
        <v>0</v>
      </c>
      <c r="BO136" s="29">
        <v>0</v>
      </c>
      <c r="BP136" s="29">
        <f t="shared" ref="BP136:BP137" si="21">Y136/(H136*J136)</f>
        <v>0</v>
      </c>
    </row>
    <row r="137" spans="1:68" ht="16.5" customHeight="1">
      <c r="A137" s="10" t="s">
        <v>240</v>
      </c>
      <c r="B137" s="10" t="s">
        <v>242</v>
      </c>
      <c r="C137" s="11">
        <v>4301051476</v>
      </c>
      <c r="D137" s="43">
        <v>4680115882584</v>
      </c>
      <c r="E137" s="43"/>
      <c r="F137" s="12">
        <v>0.33</v>
      </c>
      <c r="G137" s="13">
        <v>8</v>
      </c>
      <c r="H137" s="12">
        <v>2.64</v>
      </c>
      <c r="I137" s="12">
        <v>2.9079999999999999</v>
      </c>
      <c r="J137" s="13">
        <v>182</v>
      </c>
      <c r="K137" s="13" t="s">
        <v>31</v>
      </c>
      <c r="L137" s="13" t="s">
        <v>32</v>
      </c>
      <c r="M137" s="14" t="s">
        <v>51</v>
      </c>
      <c r="N137" s="14"/>
      <c r="O137" s="13">
        <v>60</v>
      </c>
      <c r="P137" s="4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45"/>
      <c r="R137" s="45"/>
      <c r="S137" s="45"/>
      <c r="T137" s="46"/>
      <c r="U137" s="16" t="s">
        <v>32</v>
      </c>
      <c r="V137" s="16" t="s">
        <v>32</v>
      </c>
      <c r="W137" s="17" t="s">
        <v>34</v>
      </c>
      <c r="X137" s="18">
        <v>0</v>
      </c>
      <c r="Y137" s="22">
        <f>IFERROR(IF(X137="",0,CEILING((X137/$H137),1)*$H137),"")</f>
        <v>0</v>
      </c>
      <c r="Z137" s="23" t="str">
        <f>IFERROR(IF(Y137=0,"",ROUNDUP(Y137/H137,0)*0.00651),"")</f>
        <v/>
      </c>
      <c r="AA137" s="24" t="s">
        <v>32</v>
      </c>
      <c r="AB137" s="25" t="s">
        <v>32</v>
      </c>
      <c r="AC137" s="26" t="s">
        <v>234</v>
      </c>
      <c r="AG137" s="29"/>
      <c r="AJ137" s="30" t="s">
        <v>32</v>
      </c>
      <c r="AK137" s="30">
        <v>0</v>
      </c>
      <c r="BB137" s="32" t="s">
        <v>36</v>
      </c>
      <c r="BM137" s="29">
        <v>0</v>
      </c>
      <c r="BN137" s="29">
        <v>0</v>
      </c>
      <c r="BO137" s="29">
        <v>0</v>
      </c>
      <c r="BP137" s="29">
        <f t="shared" si="21"/>
        <v>0</v>
      </c>
    </row>
    <row r="138" spans="1:6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3"/>
      <c r="P138" s="47" t="s">
        <v>46</v>
      </c>
      <c r="Q138" s="48"/>
      <c r="R138" s="48"/>
      <c r="S138" s="48"/>
      <c r="T138" s="48"/>
      <c r="U138" s="48"/>
      <c r="V138" s="49"/>
      <c r="W138" s="19" t="s">
        <v>47</v>
      </c>
      <c r="X138" s="20">
        <f>IFERROR(X136/H136,"0")+IFERROR(X137/H137,"0")</f>
        <v>0</v>
      </c>
      <c r="Y138" s="20">
        <f>IFERROR(Y136/H136,"0")+IFERROR(Y137/H137,"0")</f>
        <v>0</v>
      </c>
      <c r="Z138" s="20">
        <f>IFERROR(IF(Z136="",0,Z136),"0")+IFERROR(IF(Z137="",0,Z137),"0")</f>
        <v>0</v>
      </c>
      <c r="AA138" s="27"/>
      <c r="AB138" s="27"/>
      <c r="AC138" s="27"/>
    </row>
    <row r="139" spans="1:68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3"/>
      <c r="P139" s="47" t="s">
        <v>46</v>
      </c>
      <c r="Q139" s="48"/>
      <c r="R139" s="48"/>
      <c r="S139" s="48"/>
      <c r="T139" s="48"/>
      <c r="U139" s="48"/>
      <c r="V139" s="49"/>
      <c r="W139" s="19" t="s">
        <v>34</v>
      </c>
      <c r="X139" s="20">
        <f>IFERROR(SUM(X136:X137),"0")</f>
        <v>0</v>
      </c>
      <c r="Y139" s="20">
        <f>IFERROR(SUM(Y136:Y137),"0")</f>
        <v>0</v>
      </c>
      <c r="Z139" s="19"/>
      <c r="AA139" s="27"/>
      <c r="AB139" s="27"/>
      <c r="AC139" s="27"/>
    </row>
    <row r="140" spans="1:68" ht="16.5" customHeight="1">
      <c r="A140" s="41" t="s">
        <v>54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8"/>
      <c r="AB140" s="8"/>
      <c r="AC140" s="8"/>
    </row>
    <row r="141" spans="1:68" ht="14.25" customHeight="1">
      <c r="A141" s="42" t="s">
        <v>56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9"/>
      <c r="AB141" s="9"/>
      <c r="AC141" s="9"/>
    </row>
    <row r="142" spans="1:68" ht="27" customHeight="1">
      <c r="A142" s="10" t="s">
        <v>243</v>
      </c>
      <c r="B142" s="10" t="s">
        <v>244</v>
      </c>
      <c r="C142" s="11">
        <v>4301011705</v>
      </c>
      <c r="D142" s="43">
        <v>4607091384604</v>
      </c>
      <c r="E142" s="43"/>
      <c r="F142" s="12">
        <v>0.4</v>
      </c>
      <c r="G142" s="13">
        <v>10</v>
      </c>
      <c r="H142" s="12">
        <v>4</v>
      </c>
      <c r="I142" s="12">
        <v>4.21</v>
      </c>
      <c r="J142" s="13">
        <v>132</v>
      </c>
      <c r="K142" s="13" t="s">
        <v>67</v>
      </c>
      <c r="L142" s="13" t="s">
        <v>32</v>
      </c>
      <c r="M142" s="14" t="s">
        <v>60</v>
      </c>
      <c r="N142" s="14"/>
      <c r="O142" s="13">
        <v>50</v>
      </c>
      <c r="P142" s="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45"/>
      <c r="R142" s="45"/>
      <c r="S142" s="45"/>
      <c r="T142" s="46"/>
      <c r="U142" s="16" t="s">
        <v>32</v>
      </c>
      <c r="V142" s="16" t="s">
        <v>32</v>
      </c>
      <c r="W142" s="17" t="s">
        <v>34</v>
      </c>
      <c r="X142" s="18">
        <v>0</v>
      </c>
      <c r="Y142" s="22">
        <f>IFERROR(IF(X142="",0,CEILING((X142/$H142),1)*$H142),"")</f>
        <v>0</v>
      </c>
      <c r="Z142" s="23" t="str">
        <f>IFERROR(IF(Y142=0,"",ROUNDUP(Y142/H142,0)*0.00902),"")</f>
        <v/>
      </c>
      <c r="AA142" s="24" t="s">
        <v>32</v>
      </c>
      <c r="AB142" s="25" t="s">
        <v>32</v>
      </c>
      <c r="AC142" s="26" t="s">
        <v>245</v>
      </c>
      <c r="AG142" s="29"/>
      <c r="AJ142" s="30" t="s">
        <v>32</v>
      </c>
      <c r="AK142" s="30">
        <v>0</v>
      </c>
      <c r="BB142" s="32" t="s">
        <v>36</v>
      </c>
      <c r="BM142" s="29">
        <v>0</v>
      </c>
      <c r="BN142" s="29">
        <v>0</v>
      </c>
      <c r="BO142" s="29">
        <v>0</v>
      </c>
      <c r="BP142" s="29">
        <f>Y142/(H142*J142)</f>
        <v>0</v>
      </c>
    </row>
    <row r="143" spans="1:68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3"/>
      <c r="P143" s="47" t="s">
        <v>46</v>
      </c>
      <c r="Q143" s="48"/>
      <c r="R143" s="48"/>
      <c r="S143" s="48"/>
      <c r="T143" s="48"/>
      <c r="U143" s="48"/>
      <c r="V143" s="49"/>
      <c r="W143" s="19" t="s">
        <v>47</v>
      </c>
      <c r="X143" s="20">
        <f>IFERROR(X142/H142,"0")</f>
        <v>0</v>
      </c>
      <c r="Y143" s="20">
        <f>IFERROR(Y142/H142,"0")</f>
        <v>0</v>
      </c>
      <c r="Z143" s="20">
        <f>IFERROR(IF(Z142="",0,Z142),"0")</f>
        <v>0</v>
      </c>
      <c r="AA143" s="27"/>
      <c r="AB143" s="27"/>
      <c r="AC143" s="27"/>
    </row>
    <row r="144" spans="1:68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3"/>
      <c r="P144" s="47" t="s">
        <v>46</v>
      </c>
      <c r="Q144" s="48"/>
      <c r="R144" s="48"/>
      <c r="S144" s="48"/>
      <c r="T144" s="48"/>
      <c r="U144" s="48"/>
      <c r="V144" s="49"/>
      <c r="W144" s="19" t="s">
        <v>34</v>
      </c>
      <c r="X144" s="20">
        <f>IFERROR(SUM(X142:X142),"0")</f>
        <v>0</v>
      </c>
      <c r="Y144" s="20">
        <f>IFERROR(SUM(Y142:Y142),"0")</f>
        <v>0</v>
      </c>
      <c r="Z144" s="19"/>
      <c r="AA144" s="27"/>
      <c r="AB144" s="27"/>
      <c r="AC144" s="27"/>
    </row>
    <row r="145" spans="1:68" ht="14.25" customHeight="1">
      <c r="A145" s="42" t="s">
        <v>112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9"/>
      <c r="AB145" s="9"/>
      <c r="AC145" s="9"/>
    </row>
    <row r="146" spans="1:68" ht="16.5" customHeight="1">
      <c r="A146" s="10" t="s">
        <v>246</v>
      </c>
      <c r="B146" s="10" t="s">
        <v>247</v>
      </c>
      <c r="C146" s="11">
        <v>4301030895</v>
      </c>
      <c r="D146" s="43">
        <v>4607091387667</v>
      </c>
      <c r="E146" s="43"/>
      <c r="F146" s="12">
        <v>0.9</v>
      </c>
      <c r="G146" s="13">
        <v>10</v>
      </c>
      <c r="H146" s="12">
        <v>9</v>
      </c>
      <c r="I146" s="12">
        <v>9.5850000000000009</v>
      </c>
      <c r="J146" s="13">
        <v>64</v>
      </c>
      <c r="K146" s="13" t="s">
        <v>59</v>
      </c>
      <c r="L146" s="13" t="s">
        <v>32</v>
      </c>
      <c r="M146" s="14" t="s">
        <v>60</v>
      </c>
      <c r="N146" s="14"/>
      <c r="O146" s="13">
        <v>40</v>
      </c>
      <c r="P146" s="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45"/>
      <c r="R146" s="45"/>
      <c r="S146" s="45"/>
      <c r="T146" s="46"/>
      <c r="U146" s="16" t="s">
        <v>32</v>
      </c>
      <c r="V146" s="16" t="s">
        <v>32</v>
      </c>
      <c r="W146" s="17" t="s">
        <v>34</v>
      </c>
      <c r="X146" s="18">
        <v>0</v>
      </c>
      <c r="Y146" s="22">
        <f>IFERROR(IF(X146="",0,CEILING((X146/$H146),1)*$H146),"")</f>
        <v>0</v>
      </c>
      <c r="Z146" s="23" t="str">
        <f>IFERROR(IF(Y146=0,"",ROUNDUP(Y146/H146,0)*0.01898),"")</f>
        <v/>
      </c>
      <c r="AA146" s="24" t="s">
        <v>32</v>
      </c>
      <c r="AB146" s="25" t="s">
        <v>32</v>
      </c>
      <c r="AC146" s="26" t="s">
        <v>248</v>
      </c>
      <c r="AG146" s="29"/>
      <c r="AJ146" s="30" t="s">
        <v>32</v>
      </c>
      <c r="AK146" s="30">
        <v>0</v>
      </c>
      <c r="BB146" s="32" t="s">
        <v>36</v>
      </c>
      <c r="BM146" s="29">
        <v>0</v>
      </c>
      <c r="BN146" s="29">
        <v>0</v>
      </c>
      <c r="BO146" s="29">
        <v>0</v>
      </c>
      <c r="BP146" s="29">
        <f t="shared" ref="BP146:BP150" si="22">Y146/(H146*J146)</f>
        <v>0</v>
      </c>
    </row>
    <row r="147" spans="1:68" ht="27" customHeight="1">
      <c r="A147" s="10" t="s">
        <v>249</v>
      </c>
      <c r="B147" s="10" t="s">
        <v>250</v>
      </c>
      <c r="C147" s="11">
        <v>4301030961</v>
      </c>
      <c r="D147" s="43">
        <v>4607091387636</v>
      </c>
      <c r="E147" s="43"/>
      <c r="F147" s="12">
        <v>0.7</v>
      </c>
      <c r="G147" s="13">
        <v>6</v>
      </c>
      <c r="H147" s="12">
        <v>4.2</v>
      </c>
      <c r="I147" s="12">
        <v>4.5</v>
      </c>
      <c r="J147" s="13">
        <v>132</v>
      </c>
      <c r="K147" s="13" t="s">
        <v>67</v>
      </c>
      <c r="L147" s="13" t="s">
        <v>32</v>
      </c>
      <c r="M147" s="14" t="s">
        <v>33</v>
      </c>
      <c r="N147" s="14"/>
      <c r="O147" s="13">
        <v>40</v>
      </c>
      <c r="P147" s="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45"/>
      <c r="R147" s="45"/>
      <c r="S147" s="45"/>
      <c r="T147" s="46"/>
      <c r="U147" s="16" t="s">
        <v>32</v>
      </c>
      <c r="V147" s="16" t="s">
        <v>32</v>
      </c>
      <c r="W147" s="17" t="s">
        <v>34</v>
      </c>
      <c r="X147" s="18">
        <v>0</v>
      </c>
      <c r="Y147" s="22">
        <f>IFERROR(IF(X147="",0,CEILING((X147/$H147),1)*$H147),"")</f>
        <v>0</v>
      </c>
      <c r="Z147" s="23" t="str">
        <f>IFERROR(IF(Y147=0,"",ROUNDUP(Y147/H147,0)*0.00902),"")</f>
        <v/>
      </c>
      <c r="AA147" s="24" t="s">
        <v>32</v>
      </c>
      <c r="AB147" s="25" t="s">
        <v>32</v>
      </c>
      <c r="AC147" s="26" t="s">
        <v>251</v>
      </c>
      <c r="AG147" s="29"/>
      <c r="AJ147" s="30" t="s">
        <v>32</v>
      </c>
      <c r="AK147" s="30">
        <v>0</v>
      </c>
      <c r="BB147" s="32" t="s">
        <v>36</v>
      </c>
      <c r="BM147" s="29">
        <v>0</v>
      </c>
      <c r="BN147" s="29">
        <v>0</v>
      </c>
      <c r="BO147" s="29">
        <v>0</v>
      </c>
      <c r="BP147" s="29">
        <f t="shared" si="22"/>
        <v>0</v>
      </c>
    </row>
    <row r="148" spans="1:68" ht="16.5" customHeight="1">
      <c r="A148" s="10" t="s">
        <v>252</v>
      </c>
      <c r="B148" s="10" t="s">
        <v>253</v>
      </c>
      <c r="C148" s="11">
        <v>4301030963</v>
      </c>
      <c r="D148" s="43">
        <v>4607091382426</v>
      </c>
      <c r="E148" s="43"/>
      <c r="F148" s="12">
        <v>0.9</v>
      </c>
      <c r="G148" s="13">
        <v>10</v>
      </c>
      <c r="H148" s="12">
        <v>9</v>
      </c>
      <c r="I148" s="12">
        <v>9.5850000000000009</v>
      </c>
      <c r="J148" s="13">
        <v>64</v>
      </c>
      <c r="K148" s="13" t="s">
        <v>59</v>
      </c>
      <c r="L148" s="13" t="s">
        <v>32</v>
      </c>
      <c r="M148" s="14" t="s">
        <v>33</v>
      </c>
      <c r="N148" s="14"/>
      <c r="O148" s="13">
        <v>40</v>
      </c>
      <c r="P148" s="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45"/>
      <c r="R148" s="45"/>
      <c r="S148" s="45"/>
      <c r="T148" s="46"/>
      <c r="U148" s="16" t="s">
        <v>32</v>
      </c>
      <c r="V148" s="16" t="s">
        <v>32</v>
      </c>
      <c r="W148" s="17" t="s">
        <v>34</v>
      </c>
      <c r="X148" s="18">
        <v>0</v>
      </c>
      <c r="Y148" s="22">
        <f>IFERROR(IF(X148="",0,CEILING((X148/$H148),1)*$H148),"")</f>
        <v>0</v>
      </c>
      <c r="Z148" s="23" t="str">
        <f>IFERROR(IF(Y148=0,"",ROUNDUP(Y148/H148,0)*0.01898),"")</f>
        <v/>
      </c>
      <c r="AA148" s="24" t="s">
        <v>32</v>
      </c>
      <c r="AB148" s="25" t="s">
        <v>32</v>
      </c>
      <c r="AC148" s="26" t="s">
        <v>254</v>
      </c>
      <c r="AG148" s="29"/>
      <c r="AJ148" s="30" t="s">
        <v>32</v>
      </c>
      <c r="AK148" s="30">
        <v>0</v>
      </c>
      <c r="BB148" s="32" t="s">
        <v>36</v>
      </c>
      <c r="BM148" s="29">
        <v>0</v>
      </c>
      <c r="BN148" s="29">
        <v>0</v>
      </c>
      <c r="BO148" s="29">
        <v>0</v>
      </c>
      <c r="BP148" s="29">
        <f t="shared" si="22"/>
        <v>0</v>
      </c>
    </row>
    <row r="149" spans="1:68" ht="27" customHeight="1">
      <c r="A149" s="10" t="s">
        <v>255</v>
      </c>
      <c r="B149" s="10" t="s">
        <v>256</v>
      </c>
      <c r="C149" s="11">
        <v>4301030962</v>
      </c>
      <c r="D149" s="43">
        <v>4607091386547</v>
      </c>
      <c r="E149" s="43"/>
      <c r="F149" s="12">
        <v>0.35</v>
      </c>
      <c r="G149" s="13">
        <v>8</v>
      </c>
      <c r="H149" s="12">
        <v>2.8</v>
      </c>
      <c r="I149" s="12">
        <v>2.94</v>
      </c>
      <c r="J149" s="13">
        <v>234</v>
      </c>
      <c r="K149" s="13" t="s">
        <v>75</v>
      </c>
      <c r="L149" s="13" t="s">
        <v>32</v>
      </c>
      <c r="M149" s="14" t="s">
        <v>33</v>
      </c>
      <c r="N149" s="14"/>
      <c r="O149" s="13">
        <v>40</v>
      </c>
      <c r="P149" s="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49" s="45"/>
      <c r="R149" s="45"/>
      <c r="S149" s="45"/>
      <c r="T149" s="46"/>
      <c r="U149" s="16" t="s">
        <v>32</v>
      </c>
      <c r="V149" s="16" t="s">
        <v>32</v>
      </c>
      <c r="W149" s="17" t="s">
        <v>34</v>
      </c>
      <c r="X149" s="18">
        <v>0</v>
      </c>
      <c r="Y149" s="22">
        <f>IFERROR(IF(X149="",0,CEILING((X149/$H149),1)*$H149),"")</f>
        <v>0</v>
      </c>
      <c r="Z149" s="23" t="str">
        <f>IFERROR(IF(Y149=0,"",ROUNDUP(Y149/H149,0)*0.00502),"")</f>
        <v/>
      </c>
      <c r="AA149" s="24" t="s">
        <v>32</v>
      </c>
      <c r="AB149" s="25" t="s">
        <v>32</v>
      </c>
      <c r="AC149" s="26" t="s">
        <v>251</v>
      </c>
      <c r="AG149" s="29"/>
      <c r="AJ149" s="30" t="s">
        <v>32</v>
      </c>
      <c r="AK149" s="30">
        <v>0</v>
      </c>
      <c r="BB149" s="32" t="s">
        <v>36</v>
      </c>
      <c r="BM149" s="29">
        <v>0</v>
      </c>
      <c r="BN149" s="29">
        <v>0</v>
      </c>
      <c r="BO149" s="29">
        <v>0</v>
      </c>
      <c r="BP149" s="29">
        <f t="shared" si="22"/>
        <v>0</v>
      </c>
    </row>
    <row r="150" spans="1:68" ht="27" customHeight="1">
      <c r="A150" s="10" t="s">
        <v>257</v>
      </c>
      <c r="B150" s="10" t="s">
        <v>258</v>
      </c>
      <c r="C150" s="11">
        <v>4301030964</v>
      </c>
      <c r="D150" s="43">
        <v>4607091382464</v>
      </c>
      <c r="E150" s="43"/>
      <c r="F150" s="12">
        <v>0.35</v>
      </c>
      <c r="G150" s="13">
        <v>8</v>
      </c>
      <c r="H150" s="12">
        <v>2.8</v>
      </c>
      <c r="I150" s="12">
        <v>2.964</v>
      </c>
      <c r="J150" s="13">
        <v>234</v>
      </c>
      <c r="K150" s="13" t="s">
        <v>75</v>
      </c>
      <c r="L150" s="13" t="s">
        <v>32</v>
      </c>
      <c r="M150" s="14" t="s">
        <v>33</v>
      </c>
      <c r="N150" s="14"/>
      <c r="O150" s="13">
        <v>40</v>
      </c>
      <c r="P150" s="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50" s="45"/>
      <c r="R150" s="45"/>
      <c r="S150" s="45"/>
      <c r="T150" s="46"/>
      <c r="U150" s="16" t="s">
        <v>32</v>
      </c>
      <c r="V150" s="16" t="s">
        <v>32</v>
      </c>
      <c r="W150" s="17" t="s">
        <v>34</v>
      </c>
      <c r="X150" s="18">
        <v>0</v>
      </c>
      <c r="Y150" s="22">
        <f>IFERROR(IF(X150="",0,CEILING((X150/$H150),1)*$H150),"")</f>
        <v>0</v>
      </c>
      <c r="Z150" s="23" t="str">
        <f>IFERROR(IF(Y150=0,"",ROUNDUP(Y150/H150,0)*0.00502),"")</f>
        <v/>
      </c>
      <c r="AA150" s="24" t="s">
        <v>32</v>
      </c>
      <c r="AB150" s="25" t="s">
        <v>32</v>
      </c>
      <c r="AC150" s="26" t="s">
        <v>254</v>
      </c>
      <c r="AG150" s="29"/>
      <c r="AJ150" s="30" t="s">
        <v>32</v>
      </c>
      <c r="AK150" s="30">
        <v>0</v>
      </c>
      <c r="BB150" s="32" t="s">
        <v>36</v>
      </c>
      <c r="BM150" s="29">
        <v>0</v>
      </c>
      <c r="BN150" s="29">
        <v>0</v>
      </c>
      <c r="BO150" s="29">
        <v>0</v>
      </c>
      <c r="BP150" s="29">
        <f t="shared" si="22"/>
        <v>0</v>
      </c>
    </row>
    <row r="151" spans="1:68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3"/>
      <c r="P151" s="47" t="s">
        <v>46</v>
      </c>
      <c r="Q151" s="48"/>
      <c r="R151" s="48"/>
      <c r="S151" s="48"/>
      <c r="T151" s="48"/>
      <c r="U151" s="48"/>
      <c r="V151" s="49"/>
      <c r="W151" s="19" t="s">
        <v>47</v>
      </c>
      <c r="X151" s="20">
        <f>IFERROR(X146/H146,"0")+IFERROR(X147/H147,"0")+IFERROR(X148/H148,"0")+IFERROR(X149/H149,"0")+IFERROR(X150/H150,"0")</f>
        <v>0</v>
      </c>
      <c r="Y151" s="20">
        <f>IFERROR(Y146/H146,"0")+IFERROR(Y147/H147,"0")+IFERROR(Y148/H148,"0")+IFERROR(Y149/H149,"0")+IFERROR(Y150/H150,"0")</f>
        <v>0</v>
      </c>
      <c r="Z151" s="20">
        <f>IFERROR(IF(Z146="",0,Z146),"0")+IFERROR(IF(Z147="",0,Z147),"0")+IFERROR(IF(Z148="",0,Z148),"0")+IFERROR(IF(Z149="",0,Z149),"0")+IFERROR(IF(Z150="",0,Z150),"0")</f>
        <v>0</v>
      </c>
      <c r="AA151" s="27"/>
      <c r="AB151" s="27"/>
      <c r="AC151" s="27"/>
    </row>
    <row r="152" spans="1:68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3"/>
      <c r="P152" s="47" t="s">
        <v>46</v>
      </c>
      <c r="Q152" s="48"/>
      <c r="R152" s="48"/>
      <c r="S152" s="48"/>
      <c r="T152" s="48"/>
      <c r="U152" s="48"/>
      <c r="V152" s="49"/>
      <c r="W152" s="19" t="s">
        <v>34</v>
      </c>
      <c r="X152" s="20">
        <f>IFERROR(SUM(X146:X150),"0")</f>
        <v>0</v>
      </c>
      <c r="Y152" s="20">
        <f>IFERROR(SUM(Y146:Y150),"0")</f>
        <v>0</v>
      </c>
      <c r="Z152" s="19"/>
      <c r="AA152" s="27"/>
      <c r="AB152" s="27"/>
      <c r="AC152" s="27"/>
    </row>
    <row r="153" spans="1:68" ht="14.25" customHeight="1">
      <c r="A153" s="42" t="s">
        <v>28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9"/>
      <c r="AB153" s="9"/>
      <c r="AC153" s="9"/>
    </row>
    <row r="154" spans="1:68" ht="16.5" customHeight="1">
      <c r="A154" s="10" t="s">
        <v>259</v>
      </c>
      <c r="B154" s="10" t="s">
        <v>260</v>
      </c>
      <c r="C154" s="11">
        <v>4301051653</v>
      </c>
      <c r="D154" s="43">
        <v>4607091386264</v>
      </c>
      <c r="E154" s="43"/>
      <c r="F154" s="12">
        <v>0.5</v>
      </c>
      <c r="G154" s="13">
        <v>6</v>
      </c>
      <c r="H154" s="12">
        <v>3</v>
      </c>
      <c r="I154" s="12">
        <v>3.258</v>
      </c>
      <c r="J154" s="13">
        <v>182</v>
      </c>
      <c r="K154" s="13" t="s">
        <v>31</v>
      </c>
      <c r="L154" s="13" t="s">
        <v>32</v>
      </c>
      <c r="M154" s="14" t="s">
        <v>68</v>
      </c>
      <c r="N154" s="14"/>
      <c r="O154" s="13">
        <v>31</v>
      </c>
      <c r="P154" s="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4" s="45"/>
      <c r="R154" s="45"/>
      <c r="S154" s="45"/>
      <c r="T154" s="46"/>
      <c r="U154" s="16" t="s">
        <v>32</v>
      </c>
      <c r="V154" s="16" t="s">
        <v>32</v>
      </c>
      <c r="W154" s="17" t="s">
        <v>34</v>
      </c>
      <c r="X154" s="18">
        <v>0</v>
      </c>
      <c r="Y154" s="22">
        <f>IFERROR(IF(X154="",0,CEILING((X154/$H154),1)*$H154),"")</f>
        <v>0</v>
      </c>
      <c r="Z154" s="23" t="str">
        <f>IFERROR(IF(Y154=0,"",ROUNDUP(Y154/H154,0)*0.00651),"")</f>
        <v/>
      </c>
      <c r="AA154" s="24" t="s">
        <v>32</v>
      </c>
      <c r="AB154" s="25" t="s">
        <v>32</v>
      </c>
      <c r="AC154" s="26" t="s">
        <v>261</v>
      </c>
      <c r="AG154" s="29"/>
      <c r="AJ154" s="30" t="s">
        <v>32</v>
      </c>
      <c r="AK154" s="30">
        <v>0</v>
      </c>
      <c r="BB154" s="32" t="s">
        <v>36</v>
      </c>
      <c r="BM154" s="29">
        <v>0</v>
      </c>
      <c r="BN154" s="29">
        <v>0</v>
      </c>
      <c r="BO154" s="29">
        <v>0</v>
      </c>
      <c r="BP154" s="29">
        <f t="shared" ref="BP154:BP155" si="23">Y154/(H154*J154)</f>
        <v>0</v>
      </c>
    </row>
    <row r="155" spans="1:68" ht="27" customHeight="1">
      <c r="A155" s="10" t="s">
        <v>262</v>
      </c>
      <c r="B155" s="10" t="s">
        <v>263</v>
      </c>
      <c r="C155" s="11">
        <v>4301051313</v>
      </c>
      <c r="D155" s="43">
        <v>4607091385427</v>
      </c>
      <c r="E155" s="43"/>
      <c r="F155" s="12">
        <v>0.5</v>
      </c>
      <c r="G155" s="13">
        <v>6</v>
      </c>
      <c r="H155" s="12">
        <v>3</v>
      </c>
      <c r="I155" s="12">
        <v>3.2519999999999998</v>
      </c>
      <c r="J155" s="13">
        <v>182</v>
      </c>
      <c r="K155" s="13" t="s">
        <v>31</v>
      </c>
      <c r="L155" s="13" t="s">
        <v>32</v>
      </c>
      <c r="M155" s="14" t="s">
        <v>33</v>
      </c>
      <c r="N155" s="14"/>
      <c r="O155" s="13">
        <v>40</v>
      </c>
      <c r="P155" s="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55" s="45"/>
      <c r="R155" s="45"/>
      <c r="S155" s="45"/>
      <c r="T155" s="46"/>
      <c r="U155" s="16" t="s">
        <v>32</v>
      </c>
      <c r="V155" s="16" t="s">
        <v>32</v>
      </c>
      <c r="W155" s="17" t="s">
        <v>34</v>
      </c>
      <c r="X155" s="18">
        <v>0</v>
      </c>
      <c r="Y155" s="22">
        <f>IFERROR(IF(X155="",0,CEILING((X155/$H155),1)*$H155),"")</f>
        <v>0</v>
      </c>
      <c r="Z155" s="23" t="str">
        <f>IFERROR(IF(Y155=0,"",ROUNDUP(Y155/H155,0)*0.00651),"")</f>
        <v/>
      </c>
      <c r="AA155" s="24" t="s">
        <v>32</v>
      </c>
      <c r="AB155" s="25" t="s">
        <v>32</v>
      </c>
      <c r="AC155" s="26" t="s">
        <v>264</v>
      </c>
      <c r="AG155" s="29"/>
      <c r="AJ155" s="30" t="s">
        <v>32</v>
      </c>
      <c r="AK155" s="30">
        <v>0</v>
      </c>
      <c r="BB155" s="32" t="s">
        <v>36</v>
      </c>
      <c r="BM155" s="29">
        <v>0</v>
      </c>
      <c r="BN155" s="29">
        <v>0</v>
      </c>
      <c r="BO155" s="29">
        <v>0</v>
      </c>
      <c r="BP155" s="29">
        <f t="shared" si="23"/>
        <v>0</v>
      </c>
    </row>
    <row r="156" spans="1:68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3"/>
      <c r="P156" s="47" t="s">
        <v>46</v>
      </c>
      <c r="Q156" s="48"/>
      <c r="R156" s="48"/>
      <c r="S156" s="48"/>
      <c r="T156" s="48"/>
      <c r="U156" s="48"/>
      <c r="V156" s="49"/>
      <c r="W156" s="19" t="s">
        <v>47</v>
      </c>
      <c r="X156" s="20">
        <f>IFERROR(X154/H154,"0")+IFERROR(X155/H155,"0")</f>
        <v>0</v>
      </c>
      <c r="Y156" s="20">
        <f>IFERROR(Y154/H154,"0")+IFERROR(Y155/H155,"0")</f>
        <v>0</v>
      </c>
      <c r="Z156" s="20">
        <f>IFERROR(IF(Z154="",0,Z154),"0")+IFERROR(IF(Z155="",0,Z155),"0")</f>
        <v>0</v>
      </c>
      <c r="AA156" s="27"/>
      <c r="AB156" s="27"/>
      <c r="AC156" s="27"/>
    </row>
    <row r="157" spans="1:68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3"/>
      <c r="P157" s="47" t="s">
        <v>46</v>
      </c>
      <c r="Q157" s="48"/>
      <c r="R157" s="48"/>
      <c r="S157" s="48"/>
      <c r="T157" s="48"/>
      <c r="U157" s="48"/>
      <c r="V157" s="49"/>
      <c r="W157" s="19" t="s">
        <v>34</v>
      </c>
      <c r="X157" s="20">
        <f>IFERROR(SUM(X154:X155),"0")</f>
        <v>0</v>
      </c>
      <c r="Y157" s="20">
        <f>IFERROR(SUM(Y154:Y155),"0")</f>
        <v>0</v>
      </c>
      <c r="Z157" s="19"/>
      <c r="AA157" s="27"/>
      <c r="AB157" s="27"/>
      <c r="AC157" s="27"/>
    </row>
    <row r="158" spans="1:68" ht="27.75" customHeight="1">
      <c r="A158" s="40" t="s">
        <v>265</v>
      </c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21"/>
      <c r="AB158" s="21"/>
      <c r="AC158" s="21"/>
    </row>
    <row r="159" spans="1:68" ht="16.5" customHeight="1">
      <c r="A159" s="41" t="s">
        <v>266</v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8"/>
      <c r="AB159" s="8"/>
      <c r="AC159" s="8"/>
    </row>
    <row r="160" spans="1:68" ht="14.25" customHeight="1">
      <c r="A160" s="42" t="s">
        <v>101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9"/>
      <c r="AB160" s="9"/>
      <c r="AC160" s="9"/>
    </row>
    <row r="161" spans="1:68" ht="27" customHeight="1">
      <c r="A161" s="10" t="s">
        <v>267</v>
      </c>
      <c r="B161" s="10" t="s">
        <v>268</v>
      </c>
      <c r="C161" s="11">
        <v>4301020323</v>
      </c>
      <c r="D161" s="43">
        <v>4680115886223</v>
      </c>
      <c r="E161" s="43"/>
      <c r="F161" s="12">
        <v>0.33</v>
      </c>
      <c r="G161" s="13">
        <v>6</v>
      </c>
      <c r="H161" s="12">
        <v>1.98</v>
      </c>
      <c r="I161" s="12">
        <v>2.08</v>
      </c>
      <c r="J161" s="13">
        <v>234</v>
      </c>
      <c r="K161" s="13" t="s">
        <v>75</v>
      </c>
      <c r="L161" s="13" t="s">
        <v>32</v>
      </c>
      <c r="M161" s="14" t="s">
        <v>33</v>
      </c>
      <c r="N161" s="14"/>
      <c r="O161" s="13">
        <v>40</v>
      </c>
      <c r="P161" s="4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45"/>
      <c r="R161" s="45"/>
      <c r="S161" s="45"/>
      <c r="T161" s="46"/>
      <c r="U161" s="16" t="s">
        <v>32</v>
      </c>
      <c r="V161" s="16" t="s">
        <v>32</v>
      </c>
      <c r="W161" s="17" t="s">
        <v>34</v>
      </c>
      <c r="X161" s="18">
        <v>0</v>
      </c>
      <c r="Y161" s="22">
        <f>IFERROR(IF(X161="",0,CEILING((X161/$H161),1)*$H161),"")</f>
        <v>0</v>
      </c>
      <c r="Z161" s="23" t="str">
        <f>IFERROR(IF(Y161=0,"",ROUNDUP(Y161/H161,0)*0.00502),"")</f>
        <v/>
      </c>
      <c r="AA161" s="24" t="s">
        <v>32</v>
      </c>
      <c r="AB161" s="25" t="s">
        <v>32</v>
      </c>
      <c r="AC161" s="26" t="s">
        <v>269</v>
      </c>
      <c r="AG161" s="29"/>
      <c r="AJ161" s="30" t="s">
        <v>32</v>
      </c>
      <c r="AK161" s="30">
        <v>0</v>
      </c>
      <c r="BB161" s="32" t="s">
        <v>36</v>
      </c>
      <c r="BM161" s="29">
        <v>0</v>
      </c>
      <c r="BN161" s="29">
        <v>0</v>
      </c>
      <c r="BO161" s="29">
        <v>0</v>
      </c>
      <c r="BP161" s="29">
        <f>Y161/(H161*J161)</f>
        <v>0</v>
      </c>
    </row>
    <row r="162" spans="1:68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3"/>
      <c r="P162" s="47" t="s">
        <v>46</v>
      </c>
      <c r="Q162" s="48"/>
      <c r="R162" s="48"/>
      <c r="S162" s="48"/>
      <c r="T162" s="48"/>
      <c r="U162" s="48"/>
      <c r="V162" s="49"/>
      <c r="W162" s="19" t="s">
        <v>47</v>
      </c>
      <c r="X162" s="20">
        <f>IFERROR(X161/H161,"0")</f>
        <v>0</v>
      </c>
      <c r="Y162" s="20">
        <f>IFERROR(Y161/H161,"0")</f>
        <v>0</v>
      </c>
      <c r="Z162" s="20">
        <f>IFERROR(IF(Z161="",0,Z161),"0")</f>
        <v>0</v>
      </c>
      <c r="AA162" s="27"/>
      <c r="AB162" s="27"/>
      <c r="AC162" s="27"/>
    </row>
    <row r="163" spans="1:68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3"/>
      <c r="P163" s="47" t="s">
        <v>46</v>
      </c>
      <c r="Q163" s="48"/>
      <c r="R163" s="48"/>
      <c r="S163" s="48"/>
      <c r="T163" s="48"/>
      <c r="U163" s="48"/>
      <c r="V163" s="49"/>
      <c r="W163" s="19" t="s">
        <v>34</v>
      </c>
      <c r="X163" s="20">
        <f>IFERROR(SUM(X161:X161),"0")</f>
        <v>0</v>
      </c>
      <c r="Y163" s="20">
        <f>IFERROR(SUM(Y161:Y161),"0")</f>
        <v>0</v>
      </c>
      <c r="Z163" s="19"/>
      <c r="AA163" s="27"/>
      <c r="AB163" s="27"/>
      <c r="AC163" s="27"/>
    </row>
    <row r="164" spans="1:68" ht="14.25" customHeight="1">
      <c r="A164" s="42" t="s">
        <v>112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9"/>
      <c r="AB164" s="9"/>
      <c r="AC164" s="9"/>
    </row>
    <row r="165" spans="1:68" ht="27" customHeight="1">
      <c r="A165" s="10" t="s">
        <v>270</v>
      </c>
      <c r="B165" s="10" t="s">
        <v>271</v>
      </c>
      <c r="C165" s="11">
        <v>4301031191</v>
      </c>
      <c r="D165" s="43">
        <v>4680115880993</v>
      </c>
      <c r="E165" s="43"/>
      <c r="F165" s="12">
        <v>0.7</v>
      </c>
      <c r="G165" s="13">
        <v>6</v>
      </c>
      <c r="H165" s="12">
        <v>4.2</v>
      </c>
      <c r="I165" s="12">
        <v>4.47</v>
      </c>
      <c r="J165" s="13">
        <v>132</v>
      </c>
      <c r="K165" s="13" t="s">
        <v>67</v>
      </c>
      <c r="L165" s="13" t="s">
        <v>32</v>
      </c>
      <c r="M165" s="14" t="s">
        <v>33</v>
      </c>
      <c r="N165" s="14"/>
      <c r="O165" s="13">
        <v>40</v>
      </c>
      <c r="P165" s="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45"/>
      <c r="R165" s="45"/>
      <c r="S165" s="45"/>
      <c r="T165" s="46"/>
      <c r="U165" s="16" t="s">
        <v>32</v>
      </c>
      <c r="V165" s="16" t="s">
        <v>32</v>
      </c>
      <c r="W165" s="17" t="s">
        <v>34</v>
      </c>
      <c r="X165" s="18">
        <v>0</v>
      </c>
      <c r="Y165" s="22">
        <f t="shared" ref="Y165:Y173" si="24">IFERROR(IF(X165="",0,CEILING((X165/$H165),1)*$H165),"")</f>
        <v>0</v>
      </c>
      <c r="Z165" s="23" t="str">
        <f>IFERROR(IF(Y165=0,"",ROUNDUP(Y165/H165,0)*0.00902),"")</f>
        <v/>
      </c>
      <c r="AA165" s="24" t="s">
        <v>32</v>
      </c>
      <c r="AB165" s="25" t="s">
        <v>32</v>
      </c>
      <c r="AC165" s="26" t="s">
        <v>272</v>
      </c>
      <c r="AG165" s="29"/>
      <c r="AJ165" s="30" t="s">
        <v>32</v>
      </c>
      <c r="AK165" s="30">
        <v>0</v>
      </c>
      <c r="BB165" s="32" t="s">
        <v>36</v>
      </c>
      <c r="BM165" s="29">
        <v>0</v>
      </c>
      <c r="BN165" s="29">
        <v>0</v>
      </c>
      <c r="BO165" s="29">
        <v>0</v>
      </c>
      <c r="BP165" s="29">
        <f t="shared" ref="BP165:BP173" si="25">Y165/(H165*J165)</f>
        <v>0</v>
      </c>
    </row>
    <row r="166" spans="1:68" ht="27" customHeight="1">
      <c r="A166" s="10" t="s">
        <v>273</v>
      </c>
      <c r="B166" s="10" t="s">
        <v>274</v>
      </c>
      <c r="C166" s="11">
        <v>4301031204</v>
      </c>
      <c r="D166" s="43">
        <v>4680115881761</v>
      </c>
      <c r="E166" s="43"/>
      <c r="F166" s="12">
        <v>0.7</v>
      </c>
      <c r="G166" s="13">
        <v>6</v>
      </c>
      <c r="H166" s="12">
        <v>4.2</v>
      </c>
      <c r="I166" s="12">
        <v>4.47</v>
      </c>
      <c r="J166" s="13">
        <v>132</v>
      </c>
      <c r="K166" s="13" t="s">
        <v>67</v>
      </c>
      <c r="L166" s="13" t="s">
        <v>32</v>
      </c>
      <c r="M166" s="14" t="s">
        <v>33</v>
      </c>
      <c r="N166" s="14"/>
      <c r="O166" s="13">
        <v>40</v>
      </c>
      <c r="P166" s="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45"/>
      <c r="R166" s="45"/>
      <c r="S166" s="45"/>
      <c r="T166" s="46"/>
      <c r="U166" s="16" t="s">
        <v>32</v>
      </c>
      <c r="V166" s="16" t="s">
        <v>32</v>
      </c>
      <c r="W166" s="17" t="s">
        <v>34</v>
      </c>
      <c r="X166" s="18">
        <v>0</v>
      </c>
      <c r="Y166" s="22">
        <f t="shared" si="24"/>
        <v>0</v>
      </c>
      <c r="Z166" s="23" t="str">
        <f>IFERROR(IF(Y166=0,"",ROUNDUP(Y166/H166,0)*0.00902),"")</f>
        <v/>
      </c>
      <c r="AA166" s="24" t="s">
        <v>32</v>
      </c>
      <c r="AB166" s="25" t="s">
        <v>32</v>
      </c>
      <c r="AC166" s="26" t="s">
        <v>275</v>
      </c>
      <c r="AG166" s="29"/>
      <c r="AJ166" s="30" t="s">
        <v>32</v>
      </c>
      <c r="AK166" s="30">
        <v>0</v>
      </c>
      <c r="BB166" s="32" t="s">
        <v>36</v>
      </c>
      <c r="BM166" s="29">
        <v>0</v>
      </c>
      <c r="BN166" s="29">
        <v>0</v>
      </c>
      <c r="BO166" s="29">
        <v>0</v>
      </c>
      <c r="BP166" s="29">
        <f t="shared" si="25"/>
        <v>0</v>
      </c>
    </row>
    <row r="167" spans="1:68" ht="27" customHeight="1">
      <c r="A167" s="10" t="s">
        <v>276</v>
      </c>
      <c r="B167" s="10" t="s">
        <v>277</v>
      </c>
      <c r="C167" s="11">
        <v>4301031201</v>
      </c>
      <c r="D167" s="43">
        <v>4680115881563</v>
      </c>
      <c r="E167" s="43"/>
      <c r="F167" s="12">
        <v>0.7</v>
      </c>
      <c r="G167" s="13">
        <v>6</v>
      </c>
      <c r="H167" s="12">
        <v>4.2</v>
      </c>
      <c r="I167" s="12">
        <v>4.41</v>
      </c>
      <c r="J167" s="13">
        <v>132</v>
      </c>
      <c r="K167" s="13" t="s">
        <v>67</v>
      </c>
      <c r="L167" s="13" t="s">
        <v>32</v>
      </c>
      <c r="M167" s="14" t="s">
        <v>33</v>
      </c>
      <c r="N167" s="14"/>
      <c r="O167" s="13">
        <v>40</v>
      </c>
      <c r="P167" s="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45"/>
      <c r="R167" s="45"/>
      <c r="S167" s="45"/>
      <c r="T167" s="46"/>
      <c r="U167" s="16" t="s">
        <v>32</v>
      </c>
      <c r="V167" s="16" t="s">
        <v>32</v>
      </c>
      <c r="W167" s="17" t="s">
        <v>34</v>
      </c>
      <c r="X167" s="18">
        <v>100</v>
      </c>
      <c r="Y167" s="22">
        <f t="shared" si="24"/>
        <v>100.80000000000001</v>
      </c>
      <c r="Z167" s="23">
        <f>IFERROR(IF(Y167=0,"",ROUNDUP(Y167/H167,0)*0.00902),"")</f>
        <v>0.21648000000000001</v>
      </c>
      <c r="AA167" s="24" t="s">
        <v>32</v>
      </c>
      <c r="AB167" s="25" t="s">
        <v>32</v>
      </c>
      <c r="AC167" s="26" t="s">
        <v>278</v>
      </c>
      <c r="AG167" s="29"/>
      <c r="AJ167" s="30" t="s">
        <v>32</v>
      </c>
      <c r="AK167" s="30">
        <v>0</v>
      </c>
      <c r="BB167" s="32" t="s">
        <v>36</v>
      </c>
      <c r="BM167" s="29">
        <v>0</v>
      </c>
      <c r="BN167" s="29">
        <v>0</v>
      </c>
      <c r="BO167" s="29">
        <v>0</v>
      </c>
      <c r="BP167" s="29">
        <f t="shared" si="25"/>
        <v>0.18181818181818185</v>
      </c>
    </row>
    <row r="168" spans="1:68" ht="27" customHeight="1">
      <c r="A168" s="10" t="s">
        <v>279</v>
      </c>
      <c r="B168" s="10" t="s">
        <v>280</v>
      </c>
      <c r="C168" s="11">
        <v>4301031199</v>
      </c>
      <c r="D168" s="43">
        <v>4680115880986</v>
      </c>
      <c r="E168" s="43"/>
      <c r="F168" s="12">
        <v>0.35</v>
      </c>
      <c r="G168" s="13">
        <v>6</v>
      </c>
      <c r="H168" s="12">
        <v>2.1</v>
      </c>
      <c r="I168" s="12">
        <v>2.23</v>
      </c>
      <c r="J168" s="13">
        <v>234</v>
      </c>
      <c r="K168" s="13" t="s">
        <v>75</v>
      </c>
      <c r="L168" s="13" t="s">
        <v>32</v>
      </c>
      <c r="M168" s="14" t="s">
        <v>33</v>
      </c>
      <c r="N168" s="14"/>
      <c r="O168" s="13">
        <v>40</v>
      </c>
      <c r="P168" s="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45"/>
      <c r="R168" s="45"/>
      <c r="S168" s="45"/>
      <c r="T168" s="46"/>
      <c r="U168" s="16" t="s">
        <v>32</v>
      </c>
      <c r="V168" s="16" t="s">
        <v>32</v>
      </c>
      <c r="W168" s="17" t="s">
        <v>34</v>
      </c>
      <c r="X168" s="18">
        <v>0</v>
      </c>
      <c r="Y168" s="22">
        <f t="shared" si="24"/>
        <v>0</v>
      </c>
      <c r="Z168" s="23" t="str">
        <f>IFERROR(IF(Y168=0,"",ROUNDUP(Y168/H168,0)*0.00502),"")</f>
        <v/>
      </c>
      <c r="AA168" s="24" t="s">
        <v>32</v>
      </c>
      <c r="AB168" s="25" t="s">
        <v>32</v>
      </c>
      <c r="AC168" s="26" t="s">
        <v>272</v>
      </c>
      <c r="AG168" s="29"/>
      <c r="AJ168" s="30" t="s">
        <v>32</v>
      </c>
      <c r="AK168" s="30">
        <v>0</v>
      </c>
      <c r="BB168" s="32" t="s">
        <v>36</v>
      </c>
      <c r="BM168" s="29">
        <v>0</v>
      </c>
      <c r="BN168" s="29">
        <v>0</v>
      </c>
      <c r="BO168" s="29">
        <v>0</v>
      </c>
      <c r="BP168" s="29">
        <f t="shared" si="25"/>
        <v>0</v>
      </c>
    </row>
    <row r="169" spans="1:68" ht="27" customHeight="1">
      <c r="A169" s="10" t="s">
        <v>281</v>
      </c>
      <c r="B169" s="10" t="s">
        <v>282</v>
      </c>
      <c r="C169" s="11">
        <v>4301031205</v>
      </c>
      <c r="D169" s="43">
        <v>4680115881785</v>
      </c>
      <c r="E169" s="43"/>
      <c r="F169" s="12">
        <v>0.35</v>
      </c>
      <c r="G169" s="13">
        <v>6</v>
      </c>
      <c r="H169" s="12">
        <v>2.1</v>
      </c>
      <c r="I169" s="12">
        <v>2.23</v>
      </c>
      <c r="J169" s="13">
        <v>234</v>
      </c>
      <c r="K169" s="13" t="s">
        <v>75</v>
      </c>
      <c r="L169" s="13" t="s">
        <v>32</v>
      </c>
      <c r="M169" s="14" t="s">
        <v>33</v>
      </c>
      <c r="N169" s="14"/>
      <c r="O169" s="13">
        <v>40</v>
      </c>
      <c r="P169" s="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45"/>
      <c r="R169" s="45"/>
      <c r="S169" s="45"/>
      <c r="T169" s="46"/>
      <c r="U169" s="16" t="s">
        <v>32</v>
      </c>
      <c r="V169" s="16" t="s">
        <v>32</v>
      </c>
      <c r="W169" s="17" t="s">
        <v>34</v>
      </c>
      <c r="X169" s="18">
        <v>0</v>
      </c>
      <c r="Y169" s="22">
        <f t="shared" si="24"/>
        <v>0</v>
      </c>
      <c r="Z169" s="23" t="str">
        <f>IFERROR(IF(Y169=0,"",ROUNDUP(Y169/H169,0)*0.00502),"")</f>
        <v/>
      </c>
      <c r="AA169" s="24" t="s">
        <v>32</v>
      </c>
      <c r="AB169" s="25" t="s">
        <v>32</v>
      </c>
      <c r="AC169" s="26" t="s">
        <v>275</v>
      </c>
      <c r="AG169" s="29"/>
      <c r="AJ169" s="30" t="s">
        <v>32</v>
      </c>
      <c r="AK169" s="30">
        <v>0</v>
      </c>
      <c r="BB169" s="32" t="s">
        <v>36</v>
      </c>
      <c r="BM169" s="29">
        <v>0</v>
      </c>
      <c r="BN169" s="29">
        <v>0</v>
      </c>
      <c r="BO169" s="29">
        <v>0</v>
      </c>
      <c r="BP169" s="29">
        <f t="shared" si="25"/>
        <v>0</v>
      </c>
    </row>
    <row r="170" spans="1:68" ht="27" customHeight="1">
      <c r="A170" s="10" t="s">
        <v>283</v>
      </c>
      <c r="B170" s="10" t="s">
        <v>284</v>
      </c>
      <c r="C170" s="11">
        <v>4301031399</v>
      </c>
      <c r="D170" s="43">
        <v>4680115886537</v>
      </c>
      <c r="E170" s="43"/>
      <c r="F170" s="12">
        <v>0.3</v>
      </c>
      <c r="G170" s="13">
        <v>6</v>
      </c>
      <c r="H170" s="12">
        <v>1.8</v>
      </c>
      <c r="I170" s="12">
        <v>1.93</v>
      </c>
      <c r="J170" s="13">
        <v>234</v>
      </c>
      <c r="K170" s="13" t="s">
        <v>75</v>
      </c>
      <c r="L170" s="13" t="s">
        <v>32</v>
      </c>
      <c r="M170" s="14" t="s">
        <v>33</v>
      </c>
      <c r="N170" s="14"/>
      <c r="O170" s="13">
        <v>40</v>
      </c>
      <c r="P170" s="58" t="s">
        <v>285</v>
      </c>
      <c r="Q170" s="45"/>
      <c r="R170" s="45"/>
      <c r="S170" s="45"/>
      <c r="T170" s="46"/>
      <c r="U170" s="16" t="s">
        <v>32</v>
      </c>
      <c r="V170" s="16" t="s">
        <v>32</v>
      </c>
      <c r="W170" s="17" t="s">
        <v>34</v>
      </c>
      <c r="X170" s="18">
        <v>0</v>
      </c>
      <c r="Y170" s="22">
        <f t="shared" si="24"/>
        <v>0</v>
      </c>
      <c r="Z170" s="23" t="str">
        <f>IFERROR(IF(Y170=0,"",ROUNDUP(Y170/H170,0)*0.00502),"")</f>
        <v/>
      </c>
      <c r="AA170" s="24" t="s">
        <v>32</v>
      </c>
      <c r="AB170" s="25" t="s">
        <v>32</v>
      </c>
      <c r="AC170" s="26" t="s">
        <v>286</v>
      </c>
      <c r="AG170" s="29"/>
      <c r="AJ170" s="30" t="s">
        <v>32</v>
      </c>
      <c r="AK170" s="30">
        <v>0</v>
      </c>
      <c r="BB170" s="32" t="s">
        <v>36</v>
      </c>
      <c r="BM170" s="29">
        <v>0</v>
      </c>
      <c r="BN170" s="29">
        <v>0</v>
      </c>
      <c r="BO170" s="29">
        <v>0</v>
      </c>
      <c r="BP170" s="29">
        <f t="shared" si="25"/>
        <v>0</v>
      </c>
    </row>
    <row r="171" spans="1:68" ht="27" customHeight="1">
      <c r="A171" s="10" t="s">
        <v>287</v>
      </c>
      <c r="B171" s="10" t="s">
        <v>288</v>
      </c>
      <c r="C171" s="11">
        <v>4301031202</v>
      </c>
      <c r="D171" s="43">
        <v>4680115881679</v>
      </c>
      <c r="E171" s="43"/>
      <c r="F171" s="12">
        <v>0.35</v>
      </c>
      <c r="G171" s="13">
        <v>6</v>
      </c>
      <c r="H171" s="12">
        <v>2.1</v>
      </c>
      <c r="I171" s="12">
        <v>2.2000000000000002</v>
      </c>
      <c r="J171" s="13">
        <v>234</v>
      </c>
      <c r="K171" s="13" t="s">
        <v>75</v>
      </c>
      <c r="L171" s="13" t="s">
        <v>32</v>
      </c>
      <c r="M171" s="14" t="s">
        <v>33</v>
      </c>
      <c r="N171" s="14"/>
      <c r="O171" s="13">
        <v>40</v>
      </c>
      <c r="P171" s="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45"/>
      <c r="R171" s="45"/>
      <c r="S171" s="45"/>
      <c r="T171" s="46"/>
      <c r="U171" s="16" t="s">
        <v>32</v>
      </c>
      <c r="V171" s="16" t="s">
        <v>32</v>
      </c>
      <c r="W171" s="17" t="s">
        <v>34</v>
      </c>
      <c r="X171" s="18">
        <v>0</v>
      </c>
      <c r="Y171" s="22">
        <f t="shared" si="24"/>
        <v>0</v>
      </c>
      <c r="Z171" s="23" t="str">
        <f>IFERROR(IF(Y171=0,"",ROUNDUP(Y171/H171,0)*0.00502),"")</f>
        <v/>
      </c>
      <c r="AA171" s="24" t="s">
        <v>32</v>
      </c>
      <c r="AB171" s="25" t="s">
        <v>32</v>
      </c>
      <c r="AC171" s="26" t="s">
        <v>278</v>
      </c>
      <c r="AG171" s="29"/>
      <c r="AJ171" s="30" t="s">
        <v>32</v>
      </c>
      <c r="AK171" s="30">
        <v>0</v>
      </c>
      <c r="BB171" s="32" t="s">
        <v>36</v>
      </c>
      <c r="BM171" s="29">
        <v>0</v>
      </c>
      <c r="BN171" s="29">
        <v>0</v>
      </c>
      <c r="BO171" s="29">
        <v>0</v>
      </c>
      <c r="BP171" s="29">
        <f t="shared" si="25"/>
        <v>0</v>
      </c>
    </row>
    <row r="172" spans="1:68" ht="27" customHeight="1">
      <c r="A172" s="10" t="s">
        <v>289</v>
      </c>
      <c r="B172" s="10" t="s">
        <v>290</v>
      </c>
      <c r="C172" s="11">
        <v>4301031158</v>
      </c>
      <c r="D172" s="43">
        <v>4680115880191</v>
      </c>
      <c r="E172" s="43"/>
      <c r="F172" s="12">
        <v>0.4</v>
      </c>
      <c r="G172" s="13">
        <v>6</v>
      </c>
      <c r="H172" s="12">
        <v>2.4</v>
      </c>
      <c r="I172" s="12">
        <v>2.58</v>
      </c>
      <c r="J172" s="13">
        <v>182</v>
      </c>
      <c r="K172" s="13" t="s">
        <v>31</v>
      </c>
      <c r="L172" s="13" t="s">
        <v>32</v>
      </c>
      <c r="M172" s="14" t="s">
        <v>33</v>
      </c>
      <c r="N172" s="14"/>
      <c r="O172" s="13">
        <v>40</v>
      </c>
      <c r="P172" s="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45"/>
      <c r="R172" s="45"/>
      <c r="S172" s="45"/>
      <c r="T172" s="46"/>
      <c r="U172" s="16" t="s">
        <v>32</v>
      </c>
      <c r="V172" s="16" t="s">
        <v>32</v>
      </c>
      <c r="W172" s="17" t="s">
        <v>34</v>
      </c>
      <c r="X172" s="18">
        <v>0</v>
      </c>
      <c r="Y172" s="22">
        <f t="shared" si="24"/>
        <v>0</v>
      </c>
      <c r="Z172" s="23" t="str">
        <f>IFERROR(IF(Y172=0,"",ROUNDUP(Y172/H172,0)*0.00651),"")</f>
        <v/>
      </c>
      <c r="AA172" s="24" t="s">
        <v>32</v>
      </c>
      <c r="AB172" s="25" t="s">
        <v>32</v>
      </c>
      <c r="AC172" s="26" t="s">
        <v>278</v>
      </c>
      <c r="AG172" s="29"/>
      <c r="AJ172" s="30" t="s">
        <v>32</v>
      </c>
      <c r="AK172" s="30">
        <v>0</v>
      </c>
      <c r="BB172" s="32" t="s">
        <v>36</v>
      </c>
      <c r="BM172" s="29">
        <v>0</v>
      </c>
      <c r="BN172" s="29">
        <v>0</v>
      </c>
      <c r="BO172" s="29">
        <v>0</v>
      </c>
      <c r="BP172" s="29">
        <f t="shared" si="25"/>
        <v>0</v>
      </c>
    </row>
    <row r="173" spans="1:68" ht="27" customHeight="1">
      <c r="A173" s="10" t="s">
        <v>291</v>
      </c>
      <c r="B173" s="10" t="s">
        <v>292</v>
      </c>
      <c r="C173" s="11">
        <v>4301031245</v>
      </c>
      <c r="D173" s="43">
        <v>4680115883963</v>
      </c>
      <c r="E173" s="43"/>
      <c r="F173" s="12">
        <v>0.28000000000000003</v>
      </c>
      <c r="G173" s="13">
        <v>6</v>
      </c>
      <c r="H173" s="12">
        <v>1.68</v>
      </c>
      <c r="I173" s="12">
        <v>1.78</v>
      </c>
      <c r="J173" s="13">
        <v>234</v>
      </c>
      <c r="K173" s="13" t="s">
        <v>75</v>
      </c>
      <c r="L173" s="13" t="s">
        <v>32</v>
      </c>
      <c r="M173" s="14" t="s">
        <v>33</v>
      </c>
      <c r="N173" s="14"/>
      <c r="O173" s="13">
        <v>40</v>
      </c>
      <c r="P173" s="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45"/>
      <c r="R173" s="45"/>
      <c r="S173" s="45"/>
      <c r="T173" s="46"/>
      <c r="U173" s="16" t="s">
        <v>32</v>
      </c>
      <c r="V173" s="16" t="s">
        <v>32</v>
      </c>
      <c r="W173" s="17" t="s">
        <v>34</v>
      </c>
      <c r="X173" s="18">
        <v>0</v>
      </c>
      <c r="Y173" s="22">
        <f t="shared" si="24"/>
        <v>0</v>
      </c>
      <c r="Z173" s="23" t="str">
        <f>IFERROR(IF(Y173=0,"",ROUNDUP(Y173/H173,0)*0.00502),"")</f>
        <v/>
      </c>
      <c r="AA173" s="24" t="s">
        <v>32</v>
      </c>
      <c r="AB173" s="25" t="s">
        <v>32</v>
      </c>
      <c r="AC173" s="26" t="s">
        <v>293</v>
      </c>
      <c r="AG173" s="29"/>
      <c r="AJ173" s="30" t="s">
        <v>32</v>
      </c>
      <c r="AK173" s="30">
        <v>0</v>
      </c>
      <c r="BB173" s="32" t="s">
        <v>36</v>
      </c>
      <c r="BM173" s="29">
        <v>0</v>
      </c>
      <c r="BN173" s="29">
        <v>0</v>
      </c>
      <c r="BO173" s="29">
        <v>0</v>
      </c>
      <c r="BP173" s="29">
        <f t="shared" si="25"/>
        <v>0</v>
      </c>
    </row>
    <row r="174" spans="1:68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3"/>
      <c r="P174" s="47" t="s">
        <v>46</v>
      </c>
      <c r="Q174" s="48"/>
      <c r="R174" s="48"/>
      <c r="S174" s="48"/>
      <c r="T174" s="48"/>
      <c r="U174" s="48"/>
      <c r="V174" s="49"/>
      <c r="W174" s="19" t="s">
        <v>47</v>
      </c>
      <c r="X174" s="20">
        <f>IFERROR(X165/H165,"0")+IFERROR(X166/H166,"0")+IFERROR(X167/H167,"0")+IFERROR(X168/H168,"0")+IFERROR(X169/H169,"0")+IFERROR(X170/H170,"0")+IFERROR(X171/H171,"0")+IFERROR(X172/H172,"0")+IFERROR(X173/H173,"0")</f>
        <v>23.80952380952381</v>
      </c>
      <c r="Y174" s="20">
        <f>IFERROR(Y165/H165,"0")+IFERROR(Y166/H166,"0")+IFERROR(Y167/H167,"0")+IFERROR(Y168/H168,"0")+IFERROR(Y169/H169,"0")+IFERROR(Y170/H170,"0")+IFERROR(Y171/H171,"0")+IFERROR(Y172/H172,"0")+IFERROR(Y173/H173,"0")</f>
        <v>24</v>
      </c>
      <c r="Z174" s="20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0.21648000000000001</v>
      </c>
      <c r="AA174" s="27"/>
      <c r="AB174" s="27"/>
      <c r="AC174" s="27"/>
    </row>
    <row r="175" spans="1:68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3"/>
      <c r="P175" s="47" t="s">
        <v>46</v>
      </c>
      <c r="Q175" s="48"/>
      <c r="R175" s="48"/>
      <c r="S175" s="48"/>
      <c r="T175" s="48"/>
      <c r="U175" s="48"/>
      <c r="V175" s="49"/>
      <c r="W175" s="19" t="s">
        <v>34</v>
      </c>
      <c r="X175" s="20">
        <f>IFERROR(SUM(X165:X173),"0")</f>
        <v>100</v>
      </c>
      <c r="Y175" s="20">
        <f>IFERROR(SUM(Y165:Y173),"0")</f>
        <v>100.80000000000001</v>
      </c>
      <c r="Z175" s="19"/>
      <c r="AA175" s="27"/>
      <c r="AB175" s="27"/>
      <c r="AC175" s="27"/>
    </row>
    <row r="176" spans="1:68" ht="16.5" customHeight="1">
      <c r="A176" s="41" t="s">
        <v>294</v>
      </c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8"/>
      <c r="AB176" s="8"/>
      <c r="AC176" s="8"/>
    </row>
    <row r="177" spans="1:68" ht="14.25" customHeight="1">
      <c r="A177" s="42" t="s">
        <v>56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9"/>
      <c r="AB177" s="9"/>
      <c r="AC177" s="9"/>
    </row>
    <row r="178" spans="1:68" ht="16.5" customHeight="1">
      <c r="A178" s="10" t="s">
        <v>295</v>
      </c>
      <c r="B178" s="10" t="s">
        <v>296</v>
      </c>
      <c r="C178" s="11">
        <v>4301011450</v>
      </c>
      <c r="D178" s="43">
        <v>4680115881402</v>
      </c>
      <c r="E178" s="43"/>
      <c r="F178" s="12">
        <v>1.35</v>
      </c>
      <c r="G178" s="13">
        <v>8</v>
      </c>
      <c r="H178" s="12">
        <v>10.8</v>
      </c>
      <c r="I178" s="12">
        <v>11.234999999999999</v>
      </c>
      <c r="J178" s="13">
        <v>64</v>
      </c>
      <c r="K178" s="13" t="s">
        <v>59</v>
      </c>
      <c r="L178" s="13" t="s">
        <v>32</v>
      </c>
      <c r="M178" s="14" t="s">
        <v>60</v>
      </c>
      <c r="N178" s="14"/>
      <c r="O178" s="13">
        <v>55</v>
      </c>
      <c r="P178" s="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8" s="45"/>
      <c r="R178" s="45"/>
      <c r="S178" s="45"/>
      <c r="T178" s="46"/>
      <c r="U178" s="16" t="s">
        <v>32</v>
      </c>
      <c r="V178" s="16" t="s">
        <v>32</v>
      </c>
      <c r="W178" s="17" t="s">
        <v>34</v>
      </c>
      <c r="X178" s="18">
        <v>0</v>
      </c>
      <c r="Y178" s="22">
        <f>IFERROR(IF(X178="",0,CEILING((X178/$H178),1)*$H178),"")</f>
        <v>0</v>
      </c>
      <c r="Z178" s="23" t="str">
        <f>IFERROR(IF(Y178=0,"",ROUNDUP(Y178/H178,0)*0.01898),"")</f>
        <v/>
      </c>
      <c r="AA178" s="24" t="s">
        <v>32</v>
      </c>
      <c r="AB178" s="25" t="s">
        <v>32</v>
      </c>
      <c r="AC178" s="26" t="s">
        <v>297</v>
      </c>
      <c r="AG178" s="29"/>
      <c r="AJ178" s="30" t="s">
        <v>32</v>
      </c>
      <c r="AK178" s="30">
        <v>0</v>
      </c>
      <c r="BB178" s="32" t="s">
        <v>36</v>
      </c>
      <c r="BM178" s="29">
        <v>0</v>
      </c>
      <c r="BN178" s="29">
        <v>0</v>
      </c>
      <c r="BO178" s="29">
        <v>0</v>
      </c>
      <c r="BP178" s="29">
        <f t="shared" ref="BP178:BP179" si="26">Y178/(H178*J178)</f>
        <v>0</v>
      </c>
    </row>
    <row r="179" spans="1:68" ht="27" customHeight="1">
      <c r="A179" s="10" t="s">
        <v>298</v>
      </c>
      <c r="B179" s="10" t="s">
        <v>299</v>
      </c>
      <c r="C179" s="11">
        <v>4301011768</v>
      </c>
      <c r="D179" s="43">
        <v>4680115881396</v>
      </c>
      <c r="E179" s="43"/>
      <c r="F179" s="12">
        <v>0.45</v>
      </c>
      <c r="G179" s="13">
        <v>6</v>
      </c>
      <c r="H179" s="12">
        <v>2.7</v>
      </c>
      <c r="I179" s="12">
        <v>2.88</v>
      </c>
      <c r="J179" s="13">
        <v>182</v>
      </c>
      <c r="K179" s="13" t="s">
        <v>31</v>
      </c>
      <c r="L179" s="13" t="s">
        <v>32</v>
      </c>
      <c r="M179" s="14" t="s">
        <v>60</v>
      </c>
      <c r="N179" s="14"/>
      <c r="O179" s="13">
        <v>55</v>
      </c>
      <c r="P179" s="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9" s="45"/>
      <c r="R179" s="45"/>
      <c r="S179" s="45"/>
      <c r="T179" s="46"/>
      <c r="U179" s="16" t="s">
        <v>32</v>
      </c>
      <c r="V179" s="16" t="s">
        <v>32</v>
      </c>
      <c r="W179" s="17" t="s">
        <v>34</v>
      </c>
      <c r="X179" s="18">
        <v>0</v>
      </c>
      <c r="Y179" s="22">
        <f>IFERROR(IF(X179="",0,CEILING((X179/$H179),1)*$H179),"")</f>
        <v>0</v>
      </c>
      <c r="Z179" s="23" t="str">
        <f>IFERROR(IF(Y179=0,"",ROUNDUP(Y179/H179,0)*0.00651),"")</f>
        <v/>
      </c>
      <c r="AA179" s="24" t="s">
        <v>32</v>
      </c>
      <c r="AB179" s="25" t="s">
        <v>32</v>
      </c>
      <c r="AC179" s="26" t="s">
        <v>297</v>
      </c>
      <c r="AG179" s="29"/>
      <c r="AJ179" s="30" t="s">
        <v>32</v>
      </c>
      <c r="AK179" s="30">
        <v>0</v>
      </c>
      <c r="BB179" s="32" t="s">
        <v>36</v>
      </c>
      <c r="BM179" s="29">
        <v>0</v>
      </c>
      <c r="BN179" s="29">
        <v>0</v>
      </c>
      <c r="BO179" s="29">
        <v>0</v>
      </c>
      <c r="BP179" s="29">
        <f t="shared" si="26"/>
        <v>0</v>
      </c>
    </row>
    <row r="180" spans="1:68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3"/>
      <c r="P180" s="47" t="s">
        <v>46</v>
      </c>
      <c r="Q180" s="48"/>
      <c r="R180" s="48"/>
      <c r="S180" s="48"/>
      <c r="T180" s="48"/>
      <c r="U180" s="48"/>
      <c r="V180" s="49"/>
      <c r="W180" s="19" t="s">
        <v>47</v>
      </c>
      <c r="X180" s="20">
        <f>IFERROR(X178/H178,"0")+IFERROR(X179/H179,"0")</f>
        <v>0</v>
      </c>
      <c r="Y180" s="20">
        <f>IFERROR(Y178/H178,"0")+IFERROR(Y179/H179,"0")</f>
        <v>0</v>
      </c>
      <c r="Z180" s="20">
        <f>IFERROR(IF(Z178="",0,Z178),"0")+IFERROR(IF(Z179="",0,Z179),"0")</f>
        <v>0</v>
      </c>
      <c r="AA180" s="27"/>
      <c r="AB180" s="27"/>
      <c r="AC180" s="27"/>
    </row>
    <row r="181" spans="1:68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3"/>
      <c r="P181" s="47" t="s">
        <v>46</v>
      </c>
      <c r="Q181" s="48"/>
      <c r="R181" s="48"/>
      <c r="S181" s="48"/>
      <c r="T181" s="48"/>
      <c r="U181" s="48"/>
      <c r="V181" s="49"/>
      <c r="W181" s="19" t="s">
        <v>34</v>
      </c>
      <c r="X181" s="20">
        <f>IFERROR(SUM(X178:X179),"0")</f>
        <v>0</v>
      </c>
      <c r="Y181" s="20">
        <f>IFERROR(SUM(Y178:Y179),"0")</f>
        <v>0</v>
      </c>
      <c r="Z181" s="19"/>
      <c r="AA181" s="27"/>
      <c r="AB181" s="27"/>
      <c r="AC181" s="27"/>
    </row>
    <row r="182" spans="1:68" ht="14.25" customHeight="1">
      <c r="A182" s="42" t="s">
        <v>101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9"/>
      <c r="AB182" s="9"/>
      <c r="AC182" s="9"/>
    </row>
    <row r="183" spans="1:68" ht="16.5" customHeight="1">
      <c r="A183" s="10" t="s">
        <v>300</v>
      </c>
      <c r="B183" s="10" t="s">
        <v>301</v>
      </c>
      <c r="C183" s="11">
        <v>4301020262</v>
      </c>
      <c r="D183" s="43">
        <v>4680115882935</v>
      </c>
      <c r="E183" s="43"/>
      <c r="F183" s="12">
        <v>1.35</v>
      </c>
      <c r="G183" s="13">
        <v>8</v>
      </c>
      <c r="H183" s="12">
        <v>10.8</v>
      </c>
      <c r="I183" s="12">
        <v>11.234999999999999</v>
      </c>
      <c r="J183" s="13">
        <v>64</v>
      </c>
      <c r="K183" s="13" t="s">
        <v>59</v>
      </c>
      <c r="L183" s="13" t="s">
        <v>32</v>
      </c>
      <c r="M183" s="14" t="s">
        <v>68</v>
      </c>
      <c r="N183" s="14"/>
      <c r="O183" s="13">
        <v>50</v>
      </c>
      <c r="P183" s="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3" s="45"/>
      <c r="R183" s="45"/>
      <c r="S183" s="45"/>
      <c r="T183" s="46"/>
      <c r="U183" s="16" t="s">
        <v>32</v>
      </c>
      <c r="V183" s="16" t="s">
        <v>32</v>
      </c>
      <c r="W183" s="17" t="s">
        <v>34</v>
      </c>
      <c r="X183" s="18">
        <v>0</v>
      </c>
      <c r="Y183" s="22">
        <f>IFERROR(IF(X183="",0,CEILING((X183/$H183),1)*$H183),"")</f>
        <v>0</v>
      </c>
      <c r="Z183" s="23" t="str">
        <f>IFERROR(IF(Y183=0,"",ROUNDUP(Y183/H183,0)*0.01898),"")</f>
        <v/>
      </c>
      <c r="AA183" s="24" t="s">
        <v>32</v>
      </c>
      <c r="AB183" s="25" t="s">
        <v>32</v>
      </c>
      <c r="AC183" s="26" t="s">
        <v>302</v>
      </c>
      <c r="AG183" s="29"/>
      <c r="AJ183" s="30" t="s">
        <v>32</v>
      </c>
      <c r="AK183" s="30">
        <v>0</v>
      </c>
      <c r="BB183" s="32" t="s">
        <v>36</v>
      </c>
      <c r="BM183" s="29">
        <v>0</v>
      </c>
      <c r="BN183" s="29">
        <v>0</v>
      </c>
      <c r="BO183" s="29">
        <v>0</v>
      </c>
      <c r="BP183" s="29">
        <f t="shared" ref="BP183:BP184" si="27">Y183/(H183*J183)</f>
        <v>0</v>
      </c>
    </row>
    <row r="184" spans="1:68" ht="16.5" customHeight="1">
      <c r="A184" s="10" t="s">
        <v>303</v>
      </c>
      <c r="B184" s="10" t="s">
        <v>304</v>
      </c>
      <c r="C184" s="11">
        <v>4301020220</v>
      </c>
      <c r="D184" s="43">
        <v>4680115880764</v>
      </c>
      <c r="E184" s="43"/>
      <c r="F184" s="12">
        <v>0.35</v>
      </c>
      <c r="G184" s="13">
        <v>6</v>
      </c>
      <c r="H184" s="12">
        <v>2.1</v>
      </c>
      <c r="I184" s="12">
        <v>2.2799999999999998</v>
      </c>
      <c r="J184" s="13">
        <v>182</v>
      </c>
      <c r="K184" s="13" t="s">
        <v>31</v>
      </c>
      <c r="L184" s="13" t="s">
        <v>32</v>
      </c>
      <c r="M184" s="14" t="s">
        <v>60</v>
      </c>
      <c r="N184" s="14"/>
      <c r="O184" s="13">
        <v>50</v>
      </c>
      <c r="P184" s="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4" s="45"/>
      <c r="R184" s="45"/>
      <c r="S184" s="45"/>
      <c r="T184" s="46"/>
      <c r="U184" s="16" t="s">
        <v>32</v>
      </c>
      <c r="V184" s="16" t="s">
        <v>32</v>
      </c>
      <c r="W184" s="17" t="s">
        <v>34</v>
      </c>
      <c r="X184" s="18">
        <v>0</v>
      </c>
      <c r="Y184" s="22">
        <f>IFERROR(IF(X184="",0,CEILING((X184/$H184),1)*$H184),"")</f>
        <v>0</v>
      </c>
      <c r="Z184" s="23" t="str">
        <f>IFERROR(IF(Y184=0,"",ROUNDUP(Y184/H184,0)*0.00651),"")</f>
        <v/>
      </c>
      <c r="AA184" s="24" t="s">
        <v>32</v>
      </c>
      <c r="AB184" s="25" t="s">
        <v>32</v>
      </c>
      <c r="AC184" s="26" t="s">
        <v>302</v>
      </c>
      <c r="AG184" s="29"/>
      <c r="AJ184" s="30" t="s">
        <v>32</v>
      </c>
      <c r="AK184" s="30">
        <v>0</v>
      </c>
      <c r="BB184" s="32" t="s">
        <v>36</v>
      </c>
      <c r="BM184" s="29">
        <v>0</v>
      </c>
      <c r="BN184" s="29">
        <v>0</v>
      </c>
      <c r="BO184" s="29">
        <v>0</v>
      </c>
      <c r="BP184" s="29">
        <f t="shared" si="27"/>
        <v>0</v>
      </c>
    </row>
    <row r="185" spans="1:68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3"/>
      <c r="P185" s="47" t="s">
        <v>46</v>
      </c>
      <c r="Q185" s="48"/>
      <c r="R185" s="48"/>
      <c r="S185" s="48"/>
      <c r="T185" s="48"/>
      <c r="U185" s="48"/>
      <c r="V185" s="49"/>
      <c r="W185" s="19" t="s">
        <v>47</v>
      </c>
      <c r="X185" s="20">
        <f>IFERROR(X183/H183,"0")+IFERROR(X184/H184,"0")</f>
        <v>0</v>
      </c>
      <c r="Y185" s="20">
        <f>IFERROR(Y183/H183,"0")+IFERROR(Y184/H184,"0")</f>
        <v>0</v>
      </c>
      <c r="Z185" s="20">
        <f>IFERROR(IF(Z183="",0,Z183),"0")+IFERROR(IF(Z184="",0,Z184),"0")</f>
        <v>0</v>
      </c>
      <c r="AA185" s="27"/>
      <c r="AB185" s="27"/>
      <c r="AC185" s="27"/>
    </row>
    <row r="186" spans="1:68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3"/>
      <c r="P186" s="47" t="s">
        <v>46</v>
      </c>
      <c r="Q186" s="48"/>
      <c r="R186" s="48"/>
      <c r="S186" s="48"/>
      <c r="T186" s="48"/>
      <c r="U186" s="48"/>
      <c r="V186" s="49"/>
      <c r="W186" s="19" t="s">
        <v>34</v>
      </c>
      <c r="X186" s="20">
        <f>IFERROR(SUM(X183:X184),"0")</f>
        <v>0</v>
      </c>
      <c r="Y186" s="20">
        <f>IFERROR(SUM(Y183:Y184),"0")</f>
        <v>0</v>
      </c>
      <c r="Z186" s="19"/>
      <c r="AA186" s="27"/>
      <c r="AB186" s="27"/>
      <c r="AC186" s="27"/>
    </row>
    <row r="187" spans="1:68" ht="14.25" customHeight="1">
      <c r="A187" s="42" t="s">
        <v>112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9"/>
      <c r="AB187" s="9"/>
      <c r="AC187" s="9"/>
    </row>
    <row r="188" spans="1:68" ht="27" customHeight="1">
      <c r="A188" s="10" t="s">
        <v>305</v>
      </c>
      <c r="B188" s="10" t="s">
        <v>306</v>
      </c>
      <c r="C188" s="11">
        <v>4301031224</v>
      </c>
      <c r="D188" s="43">
        <v>4680115882683</v>
      </c>
      <c r="E188" s="43"/>
      <c r="F188" s="12">
        <v>0.9</v>
      </c>
      <c r="G188" s="13">
        <v>6</v>
      </c>
      <c r="H188" s="12">
        <v>5.4</v>
      </c>
      <c r="I188" s="12">
        <v>5.61</v>
      </c>
      <c r="J188" s="13">
        <v>132</v>
      </c>
      <c r="K188" s="13" t="s">
        <v>67</v>
      </c>
      <c r="L188" s="13" t="s">
        <v>32</v>
      </c>
      <c r="M188" s="14" t="s">
        <v>33</v>
      </c>
      <c r="N188" s="14"/>
      <c r="O188" s="13">
        <v>40</v>
      </c>
      <c r="P188" s="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8" s="45"/>
      <c r="R188" s="45"/>
      <c r="S188" s="45"/>
      <c r="T188" s="46"/>
      <c r="U188" s="16" t="s">
        <v>32</v>
      </c>
      <c r="V188" s="16" t="s">
        <v>32</v>
      </c>
      <c r="W188" s="17" t="s">
        <v>34</v>
      </c>
      <c r="X188" s="18">
        <v>0</v>
      </c>
      <c r="Y188" s="22">
        <f t="shared" ref="Y188:Y195" si="28">IFERROR(IF(X188="",0,CEILING((X188/$H188),1)*$H188),"")</f>
        <v>0</v>
      </c>
      <c r="Z188" s="23" t="str">
        <f>IFERROR(IF(Y188=0,"",ROUNDUP(Y188/H188,0)*0.00902),"")</f>
        <v/>
      </c>
      <c r="AA188" s="24" t="s">
        <v>32</v>
      </c>
      <c r="AB188" s="25" t="s">
        <v>32</v>
      </c>
      <c r="AC188" s="26" t="s">
        <v>307</v>
      </c>
      <c r="AG188" s="29"/>
      <c r="AJ188" s="30" t="s">
        <v>32</v>
      </c>
      <c r="AK188" s="30">
        <v>0</v>
      </c>
      <c r="BB188" s="32" t="s">
        <v>36</v>
      </c>
      <c r="BM188" s="29">
        <v>0</v>
      </c>
      <c r="BN188" s="29">
        <v>0</v>
      </c>
      <c r="BO188" s="29">
        <v>0</v>
      </c>
      <c r="BP188" s="29">
        <f t="shared" ref="BP188:BP195" si="29">Y188/(H188*J188)</f>
        <v>0</v>
      </c>
    </row>
    <row r="189" spans="1:68" ht="27" customHeight="1">
      <c r="A189" s="10" t="s">
        <v>308</v>
      </c>
      <c r="B189" s="10" t="s">
        <v>309</v>
      </c>
      <c r="C189" s="11">
        <v>4301031230</v>
      </c>
      <c r="D189" s="43">
        <v>4680115882690</v>
      </c>
      <c r="E189" s="43"/>
      <c r="F189" s="12">
        <v>0.9</v>
      </c>
      <c r="G189" s="13">
        <v>6</v>
      </c>
      <c r="H189" s="12">
        <v>5.4</v>
      </c>
      <c r="I189" s="12">
        <v>5.61</v>
      </c>
      <c r="J189" s="13">
        <v>132</v>
      </c>
      <c r="K189" s="13" t="s">
        <v>67</v>
      </c>
      <c r="L189" s="13" t="s">
        <v>32</v>
      </c>
      <c r="M189" s="14" t="s">
        <v>33</v>
      </c>
      <c r="N189" s="14"/>
      <c r="O189" s="13">
        <v>40</v>
      </c>
      <c r="P189" s="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9" s="45"/>
      <c r="R189" s="45"/>
      <c r="S189" s="45"/>
      <c r="T189" s="46"/>
      <c r="U189" s="16" t="s">
        <v>32</v>
      </c>
      <c r="V189" s="16" t="s">
        <v>32</v>
      </c>
      <c r="W189" s="17" t="s">
        <v>34</v>
      </c>
      <c r="X189" s="18">
        <v>250</v>
      </c>
      <c r="Y189" s="22">
        <f t="shared" si="28"/>
        <v>253.8</v>
      </c>
      <c r="Z189" s="23">
        <f>IFERROR(IF(Y189=0,"",ROUNDUP(Y189/H189,0)*0.00902),"")</f>
        <v>0.42393999999999998</v>
      </c>
      <c r="AA189" s="24" t="s">
        <v>32</v>
      </c>
      <c r="AB189" s="25" t="s">
        <v>32</v>
      </c>
      <c r="AC189" s="26" t="s">
        <v>310</v>
      </c>
      <c r="AG189" s="29"/>
      <c r="AJ189" s="30" t="s">
        <v>32</v>
      </c>
      <c r="AK189" s="30">
        <v>0</v>
      </c>
      <c r="BB189" s="32" t="s">
        <v>36</v>
      </c>
      <c r="BM189" s="29">
        <v>0</v>
      </c>
      <c r="BN189" s="29">
        <v>0</v>
      </c>
      <c r="BO189" s="29">
        <v>0</v>
      </c>
      <c r="BP189" s="29">
        <f t="shared" si="29"/>
        <v>0.35606060606060602</v>
      </c>
    </row>
    <row r="190" spans="1:68" ht="27" customHeight="1">
      <c r="A190" s="10" t="s">
        <v>311</v>
      </c>
      <c r="B190" s="10" t="s">
        <v>312</v>
      </c>
      <c r="C190" s="11">
        <v>4301031220</v>
      </c>
      <c r="D190" s="43">
        <v>4680115882669</v>
      </c>
      <c r="E190" s="43"/>
      <c r="F190" s="12">
        <v>0.9</v>
      </c>
      <c r="G190" s="13">
        <v>6</v>
      </c>
      <c r="H190" s="12">
        <v>5.4</v>
      </c>
      <c r="I190" s="12">
        <v>5.61</v>
      </c>
      <c r="J190" s="13">
        <v>132</v>
      </c>
      <c r="K190" s="13" t="s">
        <v>67</v>
      </c>
      <c r="L190" s="13" t="s">
        <v>32</v>
      </c>
      <c r="M190" s="14" t="s">
        <v>33</v>
      </c>
      <c r="N190" s="14"/>
      <c r="O190" s="13">
        <v>40</v>
      </c>
      <c r="P190" s="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0" s="45"/>
      <c r="R190" s="45"/>
      <c r="S190" s="45"/>
      <c r="T190" s="46"/>
      <c r="U190" s="16" t="s">
        <v>32</v>
      </c>
      <c r="V190" s="16" t="s">
        <v>32</v>
      </c>
      <c r="W190" s="17" t="s">
        <v>34</v>
      </c>
      <c r="X190" s="18">
        <v>200</v>
      </c>
      <c r="Y190" s="22">
        <f t="shared" si="28"/>
        <v>205.20000000000002</v>
      </c>
      <c r="Z190" s="23">
        <f>IFERROR(IF(Y190=0,"",ROUNDUP(Y190/H190,0)*0.00902),"")</f>
        <v>0.34276000000000001</v>
      </c>
      <c r="AA190" s="24" t="s">
        <v>32</v>
      </c>
      <c r="AB190" s="25" t="s">
        <v>32</v>
      </c>
      <c r="AC190" s="26" t="s">
        <v>313</v>
      </c>
      <c r="AG190" s="29"/>
      <c r="AJ190" s="30" t="s">
        <v>32</v>
      </c>
      <c r="AK190" s="30">
        <v>0</v>
      </c>
      <c r="BB190" s="32" t="s">
        <v>36</v>
      </c>
      <c r="BM190" s="29">
        <v>0</v>
      </c>
      <c r="BN190" s="29">
        <v>0</v>
      </c>
      <c r="BO190" s="29">
        <v>0</v>
      </c>
      <c r="BP190" s="29">
        <f t="shared" si="29"/>
        <v>0.2878787878787879</v>
      </c>
    </row>
    <row r="191" spans="1:68" ht="27" customHeight="1">
      <c r="A191" s="10" t="s">
        <v>314</v>
      </c>
      <c r="B191" s="10" t="s">
        <v>315</v>
      </c>
      <c r="C191" s="11">
        <v>4301031221</v>
      </c>
      <c r="D191" s="43">
        <v>4680115882676</v>
      </c>
      <c r="E191" s="43"/>
      <c r="F191" s="12">
        <v>0.9</v>
      </c>
      <c r="G191" s="13">
        <v>6</v>
      </c>
      <c r="H191" s="12">
        <v>5.4</v>
      </c>
      <c r="I191" s="12">
        <v>5.61</v>
      </c>
      <c r="J191" s="13">
        <v>132</v>
      </c>
      <c r="K191" s="13" t="s">
        <v>67</v>
      </c>
      <c r="L191" s="13" t="s">
        <v>32</v>
      </c>
      <c r="M191" s="14" t="s">
        <v>33</v>
      </c>
      <c r="N191" s="14"/>
      <c r="O191" s="13">
        <v>40</v>
      </c>
      <c r="P191" s="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1" s="45"/>
      <c r="R191" s="45"/>
      <c r="S191" s="45"/>
      <c r="T191" s="46"/>
      <c r="U191" s="16" t="s">
        <v>32</v>
      </c>
      <c r="V191" s="16" t="s">
        <v>32</v>
      </c>
      <c r="W191" s="17" t="s">
        <v>34</v>
      </c>
      <c r="X191" s="18">
        <v>250</v>
      </c>
      <c r="Y191" s="22">
        <f t="shared" si="28"/>
        <v>253.8</v>
      </c>
      <c r="Z191" s="23">
        <f>IFERROR(IF(Y191=0,"",ROUNDUP(Y191/H191,0)*0.00902),"")</f>
        <v>0.42393999999999998</v>
      </c>
      <c r="AA191" s="24" t="s">
        <v>32</v>
      </c>
      <c r="AB191" s="25" t="s">
        <v>32</v>
      </c>
      <c r="AC191" s="26" t="s">
        <v>316</v>
      </c>
      <c r="AG191" s="29"/>
      <c r="AJ191" s="30" t="s">
        <v>32</v>
      </c>
      <c r="AK191" s="30">
        <v>0</v>
      </c>
      <c r="BB191" s="32" t="s">
        <v>36</v>
      </c>
      <c r="BM191" s="29">
        <v>0</v>
      </c>
      <c r="BN191" s="29">
        <v>0</v>
      </c>
      <c r="BO191" s="29">
        <v>0</v>
      </c>
      <c r="BP191" s="29">
        <f t="shared" si="29"/>
        <v>0.35606060606060602</v>
      </c>
    </row>
    <row r="192" spans="1:68" ht="27" customHeight="1">
      <c r="A192" s="10" t="s">
        <v>317</v>
      </c>
      <c r="B192" s="10" t="s">
        <v>318</v>
      </c>
      <c r="C192" s="11">
        <v>4301031223</v>
      </c>
      <c r="D192" s="43">
        <v>4680115884014</v>
      </c>
      <c r="E192" s="43"/>
      <c r="F192" s="12">
        <v>0.3</v>
      </c>
      <c r="G192" s="13">
        <v>6</v>
      </c>
      <c r="H192" s="12">
        <v>1.8</v>
      </c>
      <c r="I192" s="12">
        <v>1.93</v>
      </c>
      <c r="J192" s="13">
        <v>234</v>
      </c>
      <c r="K192" s="13" t="s">
        <v>75</v>
      </c>
      <c r="L192" s="13" t="s">
        <v>32</v>
      </c>
      <c r="M192" s="14" t="s">
        <v>33</v>
      </c>
      <c r="N192" s="14"/>
      <c r="O192" s="13">
        <v>40</v>
      </c>
      <c r="P192" s="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2" s="45"/>
      <c r="R192" s="45"/>
      <c r="S192" s="45"/>
      <c r="T192" s="46"/>
      <c r="U192" s="16" t="s">
        <v>32</v>
      </c>
      <c r="V192" s="16" t="s">
        <v>32</v>
      </c>
      <c r="W192" s="17" t="s">
        <v>34</v>
      </c>
      <c r="X192" s="18">
        <v>250</v>
      </c>
      <c r="Y192" s="22">
        <f t="shared" si="28"/>
        <v>250.20000000000002</v>
      </c>
      <c r="Z192" s="23">
        <f>IFERROR(IF(Y192=0,"",ROUNDUP(Y192/H192,0)*0.00502),"")</f>
        <v>0.69778000000000007</v>
      </c>
      <c r="AA192" s="24" t="s">
        <v>32</v>
      </c>
      <c r="AB192" s="25" t="s">
        <v>32</v>
      </c>
      <c r="AC192" s="26" t="s">
        <v>307</v>
      </c>
      <c r="AG192" s="29"/>
      <c r="AJ192" s="30" t="s">
        <v>32</v>
      </c>
      <c r="AK192" s="30">
        <v>0</v>
      </c>
      <c r="BB192" s="32" t="s">
        <v>36</v>
      </c>
      <c r="BM192" s="29">
        <v>0</v>
      </c>
      <c r="BN192" s="29">
        <v>0</v>
      </c>
      <c r="BO192" s="29">
        <v>0</v>
      </c>
      <c r="BP192" s="29">
        <f t="shared" si="29"/>
        <v>0.59401709401709413</v>
      </c>
    </row>
    <row r="193" spans="1:68" ht="27" customHeight="1">
      <c r="A193" s="10" t="s">
        <v>319</v>
      </c>
      <c r="B193" s="10" t="s">
        <v>320</v>
      </c>
      <c r="C193" s="11">
        <v>4301031222</v>
      </c>
      <c r="D193" s="43">
        <v>4680115884007</v>
      </c>
      <c r="E193" s="43"/>
      <c r="F193" s="12">
        <v>0.3</v>
      </c>
      <c r="G193" s="13">
        <v>6</v>
      </c>
      <c r="H193" s="12">
        <v>1.8</v>
      </c>
      <c r="I193" s="12">
        <v>1.9</v>
      </c>
      <c r="J193" s="13">
        <v>234</v>
      </c>
      <c r="K193" s="13" t="s">
        <v>75</v>
      </c>
      <c r="L193" s="13" t="s">
        <v>32</v>
      </c>
      <c r="M193" s="14" t="s">
        <v>33</v>
      </c>
      <c r="N193" s="14"/>
      <c r="O193" s="13">
        <v>40</v>
      </c>
      <c r="P193" s="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3" s="45"/>
      <c r="R193" s="45"/>
      <c r="S193" s="45"/>
      <c r="T193" s="46"/>
      <c r="U193" s="16" t="s">
        <v>32</v>
      </c>
      <c r="V193" s="16" t="s">
        <v>32</v>
      </c>
      <c r="W193" s="17" t="s">
        <v>34</v>
      </c>
      <c r="X193" s="18">
        <v>0</v>
      </c>
      <c r="Y193" s="22">
        <f t="shared" si="28"/>
        <v>0</v>
      </c>
      <c r="Z193" s="23" t="str">
        <f>IFERROR(IF(Y193=0,"",ROUNDUP(Y193/H193,0)*0.00502),"")</f>
        <v/>
      </c>
      <c r="AA193" s="24" t="s">
        <v>32</v>
      </c>
      <c r="AB193" s="25" t="s">
        <v>32</v>
      </c>
      <c r="AC193" s="26" t="s">
        <v>310</v>
      </c>
      <c r="AG193" s="29"/>
      <c r="AJ193" s="30" t="s">
        <v>32</v>
      </c>
      <c r="AK193" s="30">
        <v>0</v>
      </c>
      <c r="BB193" s="32" t="s">
        <v>36</v>
      </c>
      <c r="BM193" s="29">
        <v>0</v>
      </c>
      <c r="BN193" s="29">
        <v>0</v>
      </c>
      <c r="BO193" s="29">
        <v>0</v>
      </c>
      <c r="BP193" s="29">
        <f t="shared" si="29"/>
        <v>0</v>
      </c>
    </row>
    <row r="194" spans="1:68" ht="27" customHeight="1">
      <c r="A194" s="10" t="s">
        <v>321</v>
      </c>
      <c r="B194" s="10" t="s">
        <v>322</v>
      </c>
      <c r="C194" s="11">
        <v>4301031229</v>
      </c>
      <c r="D194" s="43">
        <v>4680115884038</v>
      </c>
      <c r="E194" s="43"/>
      <c r="F194" s="12">
        <v>0.3</v>
      </c>
      <c r="G194" s="13">
        <v>6</v>
      </c>
      <c r="H194" s="12">
        <v>1.8</v>
      </c>
      <c r="I194" s="12">
        <v>1.9</v>
      </c>
      <c r="J194" s="13">
        <v>234</v>
      </c>
      <c r="K194" s="13" t="s">
        <v>75</v>
      </c>
      <c r="L194" s="13" t="s">
        <v>32</v>
      </c>
      <c r="M194" s="14" t="s">
        <v>33</v>
      </c>
      <c r="N194" s="14"/>
      <c r="O194" s="13">
        <v>40</v>
      </c>
      <c r="P194" s="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4" s="45"/>
      <c r="R194" s="45"/>
      <c r="S194" s="45"/>
      <c r="T194" s="46"/>
      <c r="U194" s="16" t="s">
        <v>32</v>
      </c>
      <c r="V194" s="16" t="s">
        <v>32</v>
      </c>
      <c r="W194" s="17" t="s">
        <v>34</v>
      </c>
      <c r="X194" s="18">
        <v>0</v>
      </c>
      <c r="Y194" s="22">
        <f t="shared" si="28"/>
        <v>0</v>
      </c>
      <c r="Z194" s="23" t="str">
        <f>IFERROR(IF(Y194=0,"",ROUNDUP(Y194/H194,0)*0.00502),"")</f>
        <v/>
      </c>
      <c r="AA194" s="24" t="s">
        <v>32</v>
      </c>
      <c r="AB194" s="25" t="s">
        <v>32</v>
      </c>
      <c r="AC194" s="26" t="s">
        <v>313</v>
      </c>
      <c r="AG194" s="29"/>
      <c r="AJ194" s="30" t="s">
        <v>32</v>
      </c>
      <c r="AK194" s="30">
        <v>0</v>
      </c>
      <c r="BB194" s="32" t="s">
        <v>36</v>
      </c>
      <c r="BM194" s="29">
        <v>0</v>
      </c>
      <c r="BN194" s="29">
        <v>0</v>
      </c>
      <c r="BO194" s="29">
        <v>0</v>
      </c>
      <c r="BP194" s="29">
        <f t="shared" si="29"/>
        <v>0</v>
      </c>
    </row>
    <row r="195" spans="1:68" ht="27" customHeight="1">
      <c r="A195" s="10" t="s">
        <v>323</v>
      </c>
      <c r="B195" s="10" t="s">
        <v>324</v>
      </c>
      <c r="C195" s="11">
        <v>4301031225</v>
      </c>
      <c r="D195" s="43">
        <v>4680115884021</v>
      </c>
      <c r="E195" s="43"/>
      <c r="F195" s="12">
        <v>0.3</v>
      </c>
      <c r="G195" s="13">
        <v>6</v>
      </c>
      <c r="H195" s="12">
        <v>1.8</v>
      </c>
      <c r="I195" s="12">
        <v>1.9</v>
      </c>
      <c r="J195" s="13">
        <v>234</v>
      </c>
      <c r="K195" s="13" t="s">
        <v>75</v>
      </c>
      <c r="L195" s="13" t="s">
        <v>32</v>
      </c>
      <c r="M195" s="14" t="s">
        <v>33</v>
      </c>
      <c r="N195" s="14"/>
      <c r="O195" s="13">
        <v>40</v>
      </c>
      <c r="P195" s="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5" s="45"/>
      <c r="R195" s="45"/>
      <c r="S195" s="45"/>
      <c r="T195" s="46"/>
      <c r="U195" s="16" t="s">
        <v>32</v>
      </c>
      <c r="V195" s="16" t="s">
        <v>32</v>
      </c>
      <c r="W195" s="17" t="s">
        <v>34</v>
      </c>
      <c r="X195" s="18">
        <v>0</v>
      </c>
      <c r="Y195" s="22">
        <f t="shared" si="28"/>
        <v>0</v>
      </c>
      <c r="Z195" s="23" t="str">
        <f>IFERROR(IF(Y195=0,"",ROUNDUP(Y195/H195,0)*0.00502),"")</f>
        <v/>
      </c>
      <c r="AA195" s="24" t="s">
        <v>32</v>
      </c>
      <c r="AB195" s="25" t="s">
        <v>32</v>
      </c>
      <c r="AC195" s="26" t="s">
        <v>316</v>
      </c>
      <c r="AG195" s="29"/>
      <c r="AJ195" s="30" t="s">
        <v>32</v>
      </c>
      <c r="AK195" s="30">
        <v>0</v>
      </c>
      <c r="BB195" s="32" t="s">
        <v>36</v>
      </c>
      <c r="BM195" s="29">
        <v>0</v>
      </c>
      <c r="BN195" s="29">
        <v>0</v>
      </c>
      <c r="BO195" s="29">
        <v>0</v>
      </c>
      <c r="BP195" s="29">
        <f t="shared" si="29"/>
        <v>0</v>
      </c>
    </row>
    <row r="196" spans="1:68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3"/>
      <c r="P196" s="47" t="s">
        <v>46</v>
      </c>
      <c r="Q196" s="48"/>
      <c r="R196" s="48"/>
      <c r="S196" s="48"/>
      <c r="T196" s="48"/>
      <c r="U196" s="48"/>
      <c r="V196" s="49"/>
      <c r="W196" s="19" t="s">
        <v>47</v>
      </c>
      <c r="X196" s="20">
        <f>IFERROR(X188/H188,"0")+IFERROR(X189/H189,"0")+IFERROR(X190/H190,"0")+IFERROR(X191/H191,"0")+IFERROR(X192/H192,"0")+IFERROR(X193/H193,"0")+IFERROR(X194/H194,"0")+IFERROR(X195/H195,"0")</f>
        <v>268.51851851851848</v>
      </c>
      <c r="Y196" s="20">
        <f>IFERROR(Y188/H188,"0")+IFERROR(Y189/H189,"0")+IFERROR(Y190/H190,"0")+IFERROR(Y191/H191,"0")+IFERROR(Y192/H192,"0")+IFERROR(Y193/H193,"0")+IFERROR(Y194/H194,"0")+IFERROR(Y195/H195,"0")</f>
        <v>271</v>
      </c>
      <c r="Z196" s="20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1.88842</v>
      </c>
      <c r="AA196" s="27"/>
      <c r="AB196" s="27"/>
      <c r="AC196" s="27"/>
    </row>
    <row r="197" spans="1:68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3"/>
      <c r="P197" s="47" t="s">
        <v>46</v>
      </c>
      <c r="Q197" s="48"/>
      <c r="R197" s="48"/>
      <c r="S197" s="48"/>
      <c r="T197" s="48"/>
      <c r="U197" s="48"/>
      <c r="V197" s="49"/>
      <c r="W197" s="19" t="s">
        <v>34</v>
      </c>
      <c r="X197" s="20">
        <f>IFERROR(SUM(X188:X195),"0")</f>
        <v>950</v>
      </c>
      <c r="Y197" s="20">
        <f>IFERROR(SUM(Y188:Y195),"0")</f>
        <v>963</v>
      </c>
      <c r="Z197" s="19"/>
      <c r="AA197" s="27"/>
      <c r="AB197" s="27"/>
      <c r="AC197" s="27"/>
    </row>
    <row r="198" spans="1:68" ht="14.25" customHeight="1">
      <c r="A198" s="42" t="s">
        <v>28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9"/>
      <c r="AB198" s="9"/>
      <c r="AC198" s="9"/>
    </row>
    <row r="199" spans="1:68" ht="27" customHeight="1">
      <c r="A199" s="10" t="s">
        <v>325</v>
      </c>
      <c r="B199" s="10" t="s">
        <v>326</v>
      </c>
      <c r="C199" s="11">
        <v>4301051408</v>
      </c>
      <c r="D199" s="43">
        <v>4680115881594</v>
      </c>
      <c r="E199" s="43"/>
      <c r="F199" s="12">
        <v>1.35</v>
      </c>
      <c r="G199" s="13">
        <v>6</v>
      </c>
      <c r="H199" s="12">
        <v>8.1</v>
      </c>
      <c r="I199" s="12">
        <v>8.6189999999999998</v>
      </c>
      <c r="J199" s="13">
        <v>64</v>
      </c>
      <c r="K199" s="13" t="s">
        <v>59</v>
      </c>
      <c r="L199" s="13" t="s">
        <v>32</v>
      </c>
      <c r="M199" s="14" t="s">
        <v>68</v>
      </c>
      <c r="N199" s="14"/>
      <c r="O199" s="13">
        <v>40</v>
      </c>
      <c r="P199" s="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9" s="45"/>
      <c r="R199" s="45"/>
      <c r="S199" s="45"/>
      <c r="T199" s="46"/>
      <c r="U199" s="16" t="s">
        <v>32</v>
      </c>
      <c r="V199" s="16" t="s">
        <v>32</v>
      </c>
      <c r="W199" s="17" t="s">
        <v>34</v>
      </c>
      <c r="X199" s="18">
        <v>150</v>
      </c>
      <c r="Y199" s="22">
        <f t="shared" ref="Y199:Y210" si="30">IFERROR(IF(X199="",0,CEILING((X199/$H199),1)*$H199),"")</f>
        <v>153.9</v>
      </c>
      <c r="Z199" s="23">
        <f>IFERROR(IF(Y199=0,"",ROUNDUP(Y199/H199,0)*0.01898),"")</f>
        <v>0.36062</v>
      </c>
      <c r="AA199" s="24" t="s">
        <v>32</v>
      </c>
      <c r="AB199" s="25" t="s">
        <v>32</v>
      </c>
      <c r="AC199" s="26" t="s">
        <v>327</v>
      </c>
      <c r="AG199" s="29"/>
      <c r="AJ199" s="30" t="s">
        <v>32</v>
      </c>
      <c r="AK199" s="30">
        <v>0</v>
      </c>
      <c r="BB199" s="32" t="s">
        <v>36</v>
      </c>
      <c r="BM199" s="29">
        <v>0</v>
      </c>
      <c r="BN199" s="29">
        <v>0</v>
      </c>
      <c r="BO199" s="29">
        <v>0</v>
      </c>
      <c r="BP199" s="29">
        <f t="shared" ref="BP199:BP210" si="31">Y199/(H199*J199)</f>
        <v>0.296875</v>
      </c>
    </row>
    <row r="200" spans="1:68" ht="16.5" customHeight="1">
      <c r="A200" s="10" t="s">
        <v>328</v>
      </c>
      <c r="B200" s="10" t="s">
        <v>329</v>
      </c>
      <c r="C200" s="11">
        <v>4301051943</v>
      </c>
      <c r="D200" s="43">
        <v>4680115880962</v>
      </c>
      <c r="E200" s="43"/>
      <c r="F200" s="12">
        <v>1.3</v>
      </c>
      <c r="G200" s="13">
        <v>6</v>
      </c>
      <c r="H200" s="12">
        <v>7.8</v>
      </c>
      <c r="I200" s="12">
        <v>8.3190000000000008</v>
      </c>
      <c r="J200" s="13">
        <v>64</v>
      </c>
      <c r="K200" s="13" t="s">
        <v>59</v>
      </c>
      <c r="L200" s="13" t="s">
        <v>32</v>
      </c>
      <c r="M200" s="14" t="s">
        <v>97</v>
      </c>
      <c r="N200" s="14"/>
      <c r="O200" s="13">
        <v>40</v>
      </c>
      <c r="P200" s="4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0" s="45"/>
      <c r="R200" s="45"/>
      <c r="S200" s="45"/>
      <c r="T200" s="46"/>
      <c r="U200" s="16" t="s">
        <v>32</v>
      </c>
      <c r="V200" s="16" t="s">
        <v>32</v>
      </c>
      <c r="W200" s="17" t="s">
        <v>34</v>
      </c>
      <c r="X200" s="18">
        <v>200</v>
      </c>
      <c r="Y200" s="22">
        <f t="shared" si="30"/>
        <v>202.79999999999998</v>
      </c>
      <c r="Z200" s="23">
        <f>IFERROR(IF(Y200=0,"",ROUNDUP(Y200/H200,0)*0.01898),"")</f>
        <v>0.49348000000000003</v>
      </c>
      <c r="AA200" s="24" t="s">
        <v>32</v>
      </c>
      <c r="AB200" s="25" t="s">
        <v>32</v>
      </c>
      <c r="AC200" s="26" t="s">
        <v>330</v>
      </c>
      <c r="AG200" s="29"/>
      <c r="AJ200" s="30" t="s">
        <v>32</v>
      </c>
      <c r="AK200" s="30">
        <v>0</v>
      </c>
      <c r="BB200" s="32" t="s">
        <v>36</v>
      </c>
      <c r="BM200" s="29">
        <v>0</v>
      </c>
      <c r="BN200" s="29">
        <v>0</v>
      </c>
      <c r="BO200" s="29">
        <v>0</v>
      </c>
      <c r="BP200" s="29">
        <f t="shared" si="31"/>
        <v>0.40625</v>
      </c>
    </row>
    <row r="201" spans="1:68" ht="27" customHeight="1">
      <c r="A201" s="10" t="s">
        <v>331</v>
      </c>
      <c r="B201" s="10" t="s">
        <v>332</v>
      </c>
      <c r="C201" s="11">
        <v>4301051411</v>
      </c>
      <c r="D201" s="43">
        <v>4680115881617</v>
      </c>
      <c r="E201" s="43"/>
      <c r="F201" s="12">
        <v>1.35</v>
      </c>
      <c r="G201" s="13">
        <v>6</v>
      </c>
      <c r="H201" s="12">
        <v>8.1</v>
      </c>
      <c r="I201" s="12">
        <v>8.6010000000000009</v>
      </c>
      <c r="J201" s="13">
        <v>64</v>
      </c>
      <c r="K201" s="13" t="s">
        <v>59</v>
      </c>
      <c r="L201" s="13" t="s">
        <v>32</v>
      </c>
      <c r="M201" s="14" t="s">
        <v>68</v>
      </c>
      <c r="N201" s="14"/>
      <c r="O201" s="13">
        <v>40</v>
      </c>
      <c r="P201" s="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1" s="45"/>
      <c r="R201" s="45"/>
      <c r="S201" s="45"/>
      <c r="T201" s="46"/>
      <c r="U201" s="16" t="s">
        <v>32</v>
      </c>
      <c r="V201" s="16" t="s">
        <v>32</v>
      </c>
      <c r="W201" s="17" t="s">
        <v>34</v>
      </c>
      <c r="X201" s="18">
        <v>100</v>
      </c>
      <c r="Y201" s="22">
        <f t="shared" si="30"/>
        <v>105.3</v>
      </c>
      <c r="Z201" s="23">
        <f>IFERROR(IF(Y201=0,"",ROUNDUP(Y201/H201,0)*0.01898),"")</f>
        <v>0.24674000000000001</v>
      </c>
      <c r="AA201" s="24" t="s">
        <v>32</v>
      </c>
      <c r="AB201" s="25" t="s">
        <v>32</v>
      </c>
      <c r="AC201" s="26" t="s">
        <v>333</v>
      </c>
      <c r="AG201" s="29"/>
      <c r="AJ201" s="30" t="s">
        <v>32</v>
      </c>
      <c r="AK201" s="30">
        <v>0</v>
      </c>
      <c r="BB201" s="32" t="s">
        <v>36</v>
      </c>
      <c r="BM201" s="29">
        <v>0</v>
      </c>
      <c r="BN201" s="29">
        <v>0</v>
      </c>
      <c r="BO201" s="29">
        <v>0</v>
      </c>
      <c r="BP201" s="29">
        <f t="shared" si="31"/>
        <v>0.203125</v>
      </c>
    </row>
    <row r="202" spans="1:68" ht="16.5" customHeight="1">
      <c r="A202" s="10" t="s">
        <v>334</v>
      </c>
      <c r="B202" s="10" t="s">
        <v>335</v>
      </c>
      <c r="C202" s="11">
        <v>4301051656</v>
      </c>
      <c r="D202" s="43">
        <v>4680115880573</v>
      </c>
      <c r="E202" s="43"/>
      <c r="F202" s="12">
        <v>1.45</v>
      </c>
      <c r="G202" s="13">
        <v>6</v>
      </c>
      <c r="H202" s="12">
        <v>8.6999999999999993</v>
      </c>
      <c r="I202" s="12">
        <v>9.2189999999999994</v>
      </c>
      <c r="J202" s="13">
        <v>64</v>
      </c>
      <c r="K202" s="13" t="s">
        <v>59</v>
      </c>
      <c r="L202" s="13" t="s">
        <v>32</v>
      </c>
      <c r="M202" s="14" t="s">
        <v>68</v>
      </c>
      <c r="N202" s="14"/>
      <c r="O202" s="13">
        <v>45</v>
      </c>
      <c r="P202" s="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2" s="45"/>
      <c r="R202" s="45"/>
      <c r="S202" s="45"/>
      <c r="T202" s="46"/>
      <c r="U202" s="16" t="s">
        <v>32</v>
      </c>
      <c r="V202" s="16" t="s">
        <v>32</v>
      </c>
      <c r="W202" s="17" t="s">
        <v>34</v>
      </c>
      <c r="X202" s="18">
        <v>200</v>
      </c>
      <c r="Y202" s="22">
        <f t="shared" si="30"/>
        <v>200.1</v>
      </c>
      <c r="Z202" s="23">
        <f>IFERROR(IF(Y202=0,"",ROUNDUP(Y202/H202,0)*0.01898),"")</f>
        <v>0.43653999999999998</v>
      </c>
      <c r="AA202" s="24" t="s">
        <v>32</v>
      </c>
      <c r="AB202" s="25" t="s">
        <v>32</v>
      </c>
      <c r="AC202" s="26" t="s">
        <v>336</v>
      </c>
      <c r="AG202" s="29"/>
      <c r="AJ202" s="30" t="s">
        <v>32</v>
      </c>
      <c r="AK202" s="30">
        <v>0</v>
      </c>
      <c r="BB202" s="32" t="s">
        <v>36</v>
      </c>
      <c r="BM202" s="29">
        <v>0</v>
      </c>
      <c r="BN202" s="29">
        <v>0</v>
      </c>
      <c r="BO202" s="29">
        <v>0</v>
      </c>
      <c r="BP202" s="29">
        <f t="shared" si="31"/>
        <v>0.359375</v>
      </c>
    </row>
    <row r="203" spans="1:68" ht="27" customHeight="1">
      <c r="A203" s="10" t="s">
        <v>337</v>
      </c>
      <c r="B203" s="10" t="s">
        <v>338</v>
      </c>
      <c r="C203" s="11">
        <v>4301051407</v>
      </c>
      <c r="D203" s="43">
        <v>4680115882195</v>
      </c>
      <c r="E203" s="43"/>
      <c r="F203" s="12">
        <v>0.4</v>
      </c>
      <c r="G203" s="13">
        <v>6</v>
      </c>
      <c r="H203" s="12">
        <v>2.4</v>
      </c>
      <c r="I203" s="12">
        <v>2.67</v>
      </c>
      <c r="J203" s="13">
        <v>182</v>
      </c>
      <c r="K203" s="13" t="s">
        <v>31</v>
      </c>
      <c r="L203" s="13" t="s">
        <v>32</v>
      </c>
      <c r="M203" s="14" t="s">
        <v>68</v>
      </c>
      <c r="N203" s="14"/>
      <c r="O203" s="13">
        <v>40</v>
      </c>
      <c r="P203" s="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3" s="45"/>
      <c r="R203" s="45"/>
      <c r="S203" s="45"/>
      <c r="T203" s="46"/>
      <c r="U203" s="16" t="s">
        <v>32</v>
      </c>
      <c r="V203" s="16" t="s">
        <v>32</v>
      </c>
      <c r="W203" s="17" t="s">
        <v>34</v>
      </c>
      <c r="X203" s="18">
        <v>170</v>
      </c>
      <c r="Y203" s="22">
        <f t="shared" si="30"/>
        <v>170.4</v>
      </c>
      <c r="Z203" s="23">
        <f t="shared" ref="Z203:Z210" si="32">IFERROR(IF(Y203=0,"",ROUNDUP(Y203/H203,0)*0.00651),"")</f>
        <v>0.46221000000000001</v>
      </c>
      <c r="AA203" s="24" t="s">
        <v>32</v>
      </c>
      <c r="AB203" s="25" t="s">
        <v>32</v>
      </c>
      <c r="AC203" s="26" t="s">
        <v>327</v>
      </c>
      <c r="AG203" s="29"/>
      <c r="AJ203" s="30" t="s">
        <v>32</v>
      </c>
      <c r="AK203" s="30">
        <v>0</v>
      </c>
      <c r="BB203" s="32" t="s">
        <v>36</v>
      </c>
      <c r="BM203" s="29">
        <v>0</v>
      </c>
      <c r="BN203" s="29">
        <v>0</v>
      </c>
      <c r="BO203" s="29">
        <v>0</v>
      </c>
      <c r="BP203" s="29">
        <f t="shared" si="31"/>
        <v>0.39010989010989011</v>
      </c>
    </row>
    <row r="204" spans="1:68" ht="27" customHeight="1">
      <c r="A204" s="10" t="s">
        <v>339</v>
      </c>
      <c r="B204" s="10" t="s">
        <v>340</v>
      </c>
      <c r="C204" s="11">
        <v>4301051752</v>
      </c>
      <c r="D204" s="43">
        <v>4680115882607</v>
      </c>
      <c r="E204" s="43"/>
      <c r="F204" s="12">
        <v>0.3</v>
      </c>
      <c r="G204" s="13">
        <v>6</v>
      </c>
      <c r="H204" s="12">
        <v>1.8</v>
      </c>
      <c r="I204" s="12">
        <v>2.052</v>
      </c>
      <c r="J204" s="13">
        <v>182</v>
      </c>
      <c r="K204" s="13" t="s">
        <v>31</v>
      </c>
      <c r="L204" s="13" t="s">
        <v>32</v>
      </c>
      <c r="M204" s="14" t="s">
        <v>97</v>
      </c>
      <c r="N204" s="14"/>
      <c r="O204" s="13">
        <v>45</v>
      </c>
      <c r="P204" s="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4" s="45"/>
      <c r="R204" s="45"/>
      <c r="S204" s="45"/>
      <c r="T204" s="46"/>
      <c r="U204" s="16" t="s">
        <v>32</v>
      </c>
      <c r="V204" s="16" t="s">
        <v>32</v>
      </c>
      <c r="W204" s="17" t="s">
        <v>34</v>
      </c>
      <c r="X204" s="18">
        <v>0</v>
      </c>
      <c r="Y204" s="22">
        <f t="shared" si="30"/>
        <v>0</v>
      </c>
      <c r="Z204" s="23" t="str">
        <f t="shared" si="32"/>
        <v/>
      </c>
      <c r="AA204" s="24" t="s">
        <v>32</v>
      </c>
      <c r="AB204" s="25" t="s">
        <v>32</v>
      </c>
      <c r="AC204" s="26" t="s">
        <v>341</v>
      </c>
      <c r="AG204" s="29"/>
      <c r="AJ204" s="30" t="s">
        <v>32</v>
      </c>
      <c r="AK204" s="30">
        <v>0</v>
      </c>
      <c r="BB204" s="32" t="s">
        <v>36</v>
      </c>
      <c r="BM204" s="29">
        <v>0</v>
      </c>
      <c r="BN204" s="29">
        <v>0</v>
      </c>
      <c r="BO204" s="29">
        <v>0</v>
      </c>
      <c r="BP204" s="29">
        <f t="shared" si="31"/>
        <v>0</v>
      </c>
    </row>
    <row r="205" spans="1:68" ht="27" customHeight="1">
      <c r="A205" s="10" t="s">
        <v>342</v>
      </c>
      <c r="B205" s="10" t="s">
        <v>343</v>
      </c>
      <c r="C205" s="11">
        <v>4301051666</v>
      </c>
      <c r="D205" s="43">
        <v>4680115880092</v>
      </c>
      <c r="E205" s="43"/>
      <c r="F205" s="12">
        <v>0.4</v>
      </c>
      <c r="G205" s="13">
        <v>6</v>
      </c>
      <c r="H205" s="12">
        <v>2.4</v>
      </c>
      <c r="I205" s="12">
        <v>2.6520000000000001</v>
      </c>
      <c r="J205" s="13">
        <v>182</v>
      </c>
      <c r="K205" s="13" t="s">
        <v>31</v>
      </c>
      <c r="L205" s="13" t="s">
        <v>32</v>
      </c>
      <c r="M205" s="14" t="s">
        <v>68</v>
      </c>
      <c r="N205" s="14"/>
      <c r="O205" s="13">
        <v>45</v>
      </c>
      <c r="P205" s="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5" s="45"/>
      <c r="R205" s="45"/>
      <c r="S205" s="45"/>
      <c r="T205" s="46"/>
      <c r="U205" s="16" t="s">
        <v>32</v>
      </c>
      <c r="V205" s="16" t="s">
        <v>32</v>
      </c>
      <c r="W205" s="17" t="s">
        <v>34</v>
      </c>
      <c r="X205" s="18">
        <v>250</v>
      </c>
      <c r="Y205" s="22">
        <f t="shared" si="30"/>
        <v>252</v>
      </c>
      <c r="Z205" s="23">
        <f t="shared" si="32"/>
        <v>0.68354999999999999</v>
      </c>
      <c r="AA205" s="24" t="s">
        <v>32</v>
      </c>
      <c r="AB205" s="25" t="s">
        <v>32</v>
      </c>
      <c r="AC205" s="26" t="s">
        <v>336</v>
      </c>
      <c r="AG205" s="29"/>
      <c r="AJ205" s="30" t="s">
        <v>32</v>
      </c>
      <c r="AK205" s="30">
        <v>0</v>
      </c>
      <c r="BB205" s="32" t="s">
        <v>36</v>
      </c>
      <c r="BM205" s="29">
        <v>0</v>
      </c>
      <c r="BN205" s="29">
        <v>0</v>
      </c>
      <c r="BO205" s="29">
        <v>0</v>
      </c>
      <c r="BP205" s="29">
        <f t="shared" si="31"/>
        <v>0.57692307692307687</v>
      </c>
    </row>
    <row r="206" spans="1:68" ht="27" customHeight="1">
      <c r="A206" s="10" t="s">
        <v>344</v>
      </c>
      <c r="B206" s="10" t="s">
        <v>345</v>
      </c>
      <c r="C206" s="11">
        <v>4301051668</v>
      </c>
      <c r="D206" s="43">
        <v>4680115880221</v>
      </c>
      <c r="E206" s="43"/>
      <c r="F206" s="12">
        <v>0.4</v>
      </c>
      <c r="G206" s="13">
        <v>6</v>
      </c>
      <c r="H206" s="12">
        <v>2.4</v>
      </c>
      <c r="I206" s="12">
        <v>2.6520000000000001</v>
      </c>
      <c r="J206" s="13">
        <v>182</v>
      </c>
      <c r="K206" s="13" t="s">
        <v>31</v>
      </c>
      <c r="L206" s="13" t="s">
        <v>32</v>
      </c>
      <c r="M206" s="14" t="s">
        <v>68</v>
      </c>
      <c r="N206" s="14"/>
      <c r="O206" s="13">
        <v>45</v>
      </c>
      <c r="P206" s="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6" s="45"/>
      <c r="R206" s="45"/>
      <c r="S206" s="45"/>
      <c r="T206" s="46"/>
      <c r="U206" s="16" t="s">
        <v>32</v>
      </c>
      <c r="V206" s="16" t="s">
        <v>32</v>
      </c>
      <c r="W206" s="17" t="s">
        <v>34</v>
      </c>
      <c r="X206" s="18">
        <v>250</v>
      </c>
      <c r="Y206" s="22">
        <f t="shared" si="30"/>
        <v>252</v>
      </c>
      <c r="Z206" s="23">
        <f t="shared" si="32"/>
        <v>0.68354999999999999</v>
      </c>
      <c r="AA206" s="24" t="s">
        <v>32</v>
      </c>
      <c r="AB206" s="25" t="s">
        <v>32</v>
      </c>
      <c r="AC206" s="26" t="s">
        <v>336</v>
      </c>
      <c r="AG206" s="29"/>
      <c r="AJ206" s="30" t="s">
        <v>32</v>
      </c>
      <c r="AK206" s="30">
        <v>0</v>
      </c>
      <c r="BB206" s="32" t="s">
        <v>36</v>
      </c>
      <c r="BM206" s="29">
        <v>0</v>
      </c>
      <c r="BN206" s="29">
        <v>0</v>
      </c>
      <c r="BO206" s="29">
        <v>0</v>
      </c>
      <c r="BP206" s="29">
        <f t="shared" si="31"/>
        <v>0.57692307692307687</v>
      </c>
    </row>
    <row r="207" spans="1:68" ht="27" customHeight="1">
      <c r="A207" s="10" t="s">
        <v>346</v>
      </c>
      <c r="B207" s="10" t="s">
        <v>347</v>
      </c>
      <c r="C207" s="11">
        <v>4301051749</v>
      </c>
      <c r="D207" s="43">
        <v>4680115882942</v>
      </c>
      <c r="E207" s="43"/>
      <c r="F207" s="12">
        <v>0.3</v>
      </c>
      <c r="G207" s="13">
        <v>6</v>
      </c>
      <c r="H207" s="12">
        <v>1.8</v>
      </c>
      <c r="I207" s="12">
        <v>2.052</v>
      </c>
      <c r="J207" s="13">
        <v>182</v>
      </c>
      <c r="K207" s="13" t="s">
        <v>31</v>
      </c>
      <c r="L207" s="13" t="s">
        <v>32</v>
      </c>
      <c r="M207" s="14" t="s">
        <v>33</v>
      </c>
      <c r="N207" s="14"/>
      <c r="O207" s="13">
        <v>40</v>
      </c>
      <c r="P207" s="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07" s="45"/>
      <c r="R207" s="45"/>
      <c r="S207" s="45"/>
      <c r="T207" s="46"/>
      <c r="U207" s="16" t="s">
        <v>32</v>
      </c>
      <c r="V207" s="16" t="s">
        <v>32</v>
      </c>
      <c r="W207" s="17" t="s">
        <v>34</v>
      </c>
      <c r="X207" s="18">
        <v>0</v>
      </c>
      <c r="Y207" s="22">
        <f t="shared" si="30"/>
        <v>0</v>
      </c>
      <c r="Z207" s="23" t="str">
        <f t="shared" si="32"/>
        <v/>
      </c>
      <c r="AA207" s="24" t="s">
        <v>32</v>
      </c>
      <c r="AB207" s="25" t="s">
        <v>32</v>
      </c>
      <c r="AC207" s="26" t="s">
        <v>348</v>
      </c>
      <c r="AG207" s="29"/>
      <c r="AJ207" s="30" t="s">
        <v>32</v>
      </c>
      <c r="AK207" s="30">
        <v>0</v>
      </c>
      <c r="BB207" s="32" t="s">
        <v>36</v>
      </c>
      <c r="BM207" s="29">
        <v>0</v>
      </c>
      <c r="BN207" s="29">
        <v>0</v>
      </c>
      <c r="BO207" s="29">
        <v>0</v>
      </c>
      <c r="BP207" s="29">
        <f t="shared" si="31"/>
        <v>0</v>
      </c>
    </row>
    <row r="208" spans="1:68" ht="27" customHeight="1">
      <c r="A208" s="10" t="s">
        <v>349</v>
      </c>
      <c r="B208" s="10" t="s">
        <v>350</v>
      </c>
      <c r="C208" s="11">
        <v>4301051753</v>
      </c>
      <c r="D208" s="43">
        <v>4680115880504</v>
      </c>
      <c r="E208" s="43"/>
      <c r="F208" s="12">
        <v>0.4</v>
      </c>
      <c r="G208" s="13">
        <v>6</v>
      </c>
      <c r="H208" s="12">
        <v>2.4</v>
      </c>
      <c r="I208" s="12">
        <v>2.6520000000000001</v>
      </c>
      <c r="J208" s="13">
        <v>182</v>
      </c>
      <c r="K208" s="13" t="s">
        <v>31</v>
      </c>
      <c r="L208" s="13" t="s">
        <v>32</v>
      </c>
      <c r="M208" s="14" t="s">
        <v>33</v>
      </c>
      <c r="N208" s="14"/>
      <c r="O208" s="13">
        <v>40</v>
      </c>
      <c r="P208" s="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8" s="45"/>
      <c r="R208" s="45"/>
      <c r="S208" s="45"/>
      <c r="T208" s="46"/>
      <c r="U208" s="16" t="s">
        <v>32</v>
      </c>
      <c r="V208" s="16" t="s">
        <v>32</v>
      </c>
      <c r="W208" s="17" t="s">
        <v>34</v>
      </c>
      <c r="X208" s="18">
        <v>150</v>
      </c>
      <c r="Y208" s="22">
        <f t="shared" si="30"/>
        <v>151.19999999999999</v>
      </c>
      <c r="Z208" s="23">
        <f t="shared" si="32"/>
        <v>0.41012999999999999</v>
      </c>
      <c r="AA208" s="24" t="s">
        <v>32</v>
      </c>
      <c r="AB208" s="25" t="s">
        <v>32</v>
      </c>
      <c r="AC208" s="26" t="s">
        <v>348</v>
      </c>
      <c r="AG208" s="29"/>
      <c r="AJ208" s="30" t="s">
        <v>32</v>
      </c>
      <c r="AK208" s="30">
        <v>0</v>
      </c>
      <c r="BB208" s="32" t="s">
        <v>36</v>
      </c>
      <c r="BM208" s="29">
        <v>0</v>
      </c>
      <c r="BN208" s="29">
        <v>0</v>
      </c>
      <c r="BO208" s="29">
        <v>0</v>
      </c>
      <c r="BP208" s="29">
        <f t="shared" si="31"/>
        <v>0.34615384615384615</v>
      </c>
    </row>
    <row r="209" spans="1:68" ht="27" customHeight="1">
      <c r="A209" s="10" t="s">
        <v>351</v>
      </c>
      <c r="B209" s="10" t="s">
        <v>352</v>
      </c>
      <c r="C209" s="11">
        <v>4301051410</v>
      </c>
      <c r="D209" s="43">
        <v>4680115882164</v>
      </c>
      <c r="E209" s="43"/>
      <c r="F209" s="12">
        <v>0.4</v>
      </c>
      <c r="G209" s="13">
        <v>6</v>
      </c>
      <c r="H209" s="12">
        <v>2.4</v>
      </c>
      <c r="I209" s="12">
        <v>2.6579999999999999</v>
      </c>
      <c r="J209" s="13">
        <v>182</v>
      </c>
      <c r="K209" s="13" t="s">
        <v>31</v>
      </c>
      <c r="L209" s="13" t="s">
        <v>32</v>
      </c>
      <c r="M209" s="14" t="s">
        <v>68</v>
      </c>
      <c r="N209" s="14"/>
      <c r="O209" s="13">
        <v>40</v>
      </c>
      <c r="P209" s="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9" s="45"/>
      <c r="R209" s="45"/>
      <c r="S209" s="45"/>
      <c r="T209" s="46"/>
      <c r="U209" s="16" t="s">
        <v>32</v>
      </c>
      <c r="V209" s="16" t="s">
        <v>32</v>
      </c>
      <c r="W209" s="17" t="s">
        <v>34</v>
      </c>
      <c r="X209" s="18">
        <v>200</v>
      </c>
      <c r="Y209" s="22">
        <f t="shared" si="30"/>
        <v>201.6</v>
      </c>
      <c r="Z209" s="23">
        <f t="shared" si="32"/>
        <v>0.54683999999999999</v>
      </c>
      <c r="AA209" s="24" t="s">
        <v>32</v>
      </c>
      <c r="AB209" s="25" t="s">
        <v>32</v>
      </c>
      <c r="AC209" s="26" t="s">
        <v>353</v>
      </c>
      <c r="AG209" s="29"/>
      <c r="AJ209" s="30" t="s">
        <v>32</v>
      </c>
      <c r="AK209" s="30">
        <v>0</v>
      </c>
      <c r="BB209" s="32" t="s">
        <v>36</v>
      </c>
      <c r="BM209" s="29">
        <v>0</v>
      </c>
      <c r="BN209" s="29">
        <v>0</v>
      </c>
      <c r="BO209" s="29">
        <v>0</v>
      </c>
      <c r="BP209" s="29">
        <f t="shared" si="31"/>
        <v>0.46153846153846151</v>
      </c>
    </row>
    <row r="210" spans="1:68" ht="27" customHeight="1">
      <c r="A210" s="10" t="s">
        <v>354</v>
      </c>
      <c r="B210" s="10" t="s">
        <v>355</v>
      </c>
      <c r="C210" s="11">
        <v>4301051994</v>
      </c>
      <c r="D210" s="43">
        <v>4680115882867</v>
      </c>
      <c r="E210" s="43"/>
      <c r="F210" s="12">
        <v>0.4</v>
      </c>
      <c r="G210" s="13">
        <v>6</v>
      </c>
      <c r="H210" s="12">
        <v>2.4</v>
      </c>
      <c r="I210" s="12">
        <v>2.58</v>
      </c>
      <c r="J210" s="13">
        <v>182</v>
      </c>
      <c r="K210" s="13" t="s">
        <v>31</v>
      </c>
      <c r="L210" s="13" t="s">
        <v>32</v>
      </c>
      <c r="M210" s="14" t="s">
        <v>356</v>
      </c>
      <c r="N210" s="14"/>
      <c r="O210" s="13">
        <v>40</v>
      </c>
      <c r="P210" s="4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10" s="45"/>
      <c r="R210" s="45"/>
      <c r="S210" s="45"/>
      <c r="T210" s="46"/>
      <c r="U210" s="16" t="s">
        <v>32</v>
      </c>
      <c r="V210" s="16" t="s">
        <v>32</v>
      </c>
      <c r="W210" s="17" t="s">
        <v>34</v>
      </c>
      <c r="X210" s="18">
        <v>0</v>
      </c>
      <c r="Y210" s="22">
        <f t="shared" si="30"/>
        <v>0</v>
      </c>
      <c r="Z210" s="23" t="str">
        <f t="shared" si="32"/>
        <v/>
      </c>
      <c r="AA210" s="24" t="s">
        <v>32</v>
      </c>
      <c r="AB210" s="25" t="s">
        <v>32</v>
      </c>
      <c r="AC210" s="26" t="s">
        <v>357</v>
      </c>
      <c r="AG210" s="29"/>
      <c r="AJ210" s="30" t="s">
        <v>32</v>
      </c>
      <c r="AK210" s="30">
        <v>0</v>
      </c>
      <c r="BB210" s="32" t="s">
        <v>36</v>
      </c>
      <c r="BM210" s="29">
        <v>0</v>
      </c>
      <c r="BN210" s="29">
        <v>0</v>
      </c>
      <c r="BO210" s="29">
        <v>0</v>
      </c>
      <c r="BP210" s="29">
        <f t="shared" si="31"/>
        <v>0</v>
      </c>
    </row>
    <row r="211" spans="1:68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3"/>
      <c r="P211" s="47" t="s">
        <v>46</v>
      </c>
      <c r="Q211" s="48"/>
      <c r="R211" s="48"/>
      <c r="S211" s="48"/>
      <c r="T211" s="48"/>
      <c r="U211" s="48"/>
      <c r="V211" s="49"/>
      <c r="W211" s="19" t="s">
        <v>47</v>
      </c>
      <c r="X211" s="20">
        <f>IFERROR(X199/H199,"0")+IFERROR(X200/H200,"0")+IFERROR(X201/H201,"0")+IFERROR(X202/H202,"0")+IFERROR(X203/H203,"0")+IFERROR(X204/H204,"0")+IFERROR(X205/H205,"0")+IFERROR(X206/H206,"0")+IFERROR(X207/H207,"0")+IFERROR(X208/H208,"0")+IFERROR(X209/H209,"0")+IFERROR(X210/H210,"0")</f>
        <v>504.49372891901635</v>
      </c>
      <c r="Y211" s="20">
        <f>IFERROR(Y199/H199,"0")+IFERROR(Y200/H200,"0")+IFERROR(Y201/H201,"0")+IFERROR(Y202/H202,"0")+IFERROR(Y203/H203,"0")+IFERROR(Y204/H204,"0")+IFERROR(Y205/H205,"0")+IFERROR(Y206/H206,"0")+IFERROR(Y207/H207,"0")+IFERROR(Y208/H208,"0")+IFERROR(Y209/H209,"0")+IFERROR(Y210/H210,"0")</f>
        <v>509</v>
      </c>
      <c r="Z211" s="20">
        <f>IFERROR(IF(Z199="",0,Z199),"0")+IFERROR(IF(Z200="",0,Z200),"0")+IFERROR(IF(Z201="",0,Z201),"0")+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4.3236600000000003</v>
      </c>
      <c r="AA211" s="27"/>
      <c r="AB211" s="27"/>
      <c r="AC211" s="27"/>
    </row>
    <row r="212" spans="1:68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3"/>
      <c r="P212" s="47" t="s">
        <v>46</v>
      </c>
      <c r="Q212" s="48"/>
      <c r="R212" s="48"/>
      <c r="S212" s="48"/>
      <c r="T212" s="48"/>
      <c r="U212" s="48"/>
      <c r="V212" s="49"/>
      <c r="W212" s="19" t="s">
        <v>34</v>
      </c>
      <c r="X212" s="20">
        <f>IFERROR(SUM(X199:X210),"0")</f>
        <v>1670</v>
      </c>
      <c r="Y212" s="20">
        <f>IFERROR(SUM(Y199:Y210),"0")</f>
        <v>1689.3</v>
      </c>
      <c r="Z212" s="19"/>
      <c r="AA212" s="27"/>
      <c r="AB212" s="27"/>
      <c r="AC212" s="27"/>
    </row>
    <row r="213" spans="1:68" ht="14.25" customHeight="1">
      <c r="A213" s="42" t="s">
        <v>141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9"/>
      <c r="AB213" s="9"/>
      <c r="AC213" s="9"/>
    </row>
    <row r="214" spans="1:68" ht="27" customHeight="1">
      <c r="A214" s="10" t="s">
        <v>358</v>
      </c>
      <c r="B214" s="10" t="s">
        <v>359</v>
      </c>
      <c r="C214" s="11">
        <v>4301060460</v>
      </c>
      <c r="D214" s="43">
        <v>4680115882874</v>
      </c>
      <c r="E214" s="43"/>
      <c r="F214" s="12">
        <v>0.8</v>
      </c>
      <c r="G214" s="13">
        <v>4</v>
      </c>
      <c r="H214" s="12">
        <v>3.2</v>
      </c>
      <c r="I214" s="12">
        <v>3.4660000000000002</v>
      </c>
      <c r="J214" s="13">
        <v>132</v>
      </c>
      <c r="K214" s="13" t="s">
        <v>67</v>
      </c>
      <c r="L214" s="13" t="s">
        <v>32</v>
      </c>
      <c r="M214" s="14" t="s">
        <v>97</v>
      </c>
      <c r="N214" s="14"/>
      <c r="O214" s="13">
        <v>30</v>
      </c>
      <c r="P214" s="58" t="s">
        <v>360</v>
      </c>
      <c r="Q214" s="45"/>
      <c r="R214" s="45"/>
      <c r="S214" s="45"/>
      <c r="T214" s="46"/>
      <c r="U214" s="16" t="s">
        <v>32</v>
      </c>
      <c r="V214" s="16" t="s">
        <v>32</v>
      </c>
      <c r="W214" s="17" t="s">
        <v>34</v>
      </c>
      <c r="X214" s="18">
        <v>0</v>
      </c>
      <c r="Y214" s="22">
        <f>IFERROR(IF(X214="",0,CEILING((X214/$H214),1)*$H214),"")</f>
        <v>0</v>
      </c>
      <c r="Z214" s="23" t="str">
        <f>IFERROR(IF(Y214=0,"",ROUNDUP(Y214/H214,0)*0.00902),"")</f>
        <v/>
      </c>
      <c r="AA214" s="24" t="s">
        <v>32</v>
      </c>
      <c r="AB214" s="25" t="s">
        <v>32</v>
      </c>
      <c r="AC214" s="26" t="s">
        <v>361</v>
      </c>
      <c r="AG214" s="29"/>
      <c r="AJ214" s="30" t="s">
        <v>32</v>
      </c>
      <c r="AK214" s="30">
        <v>0</v>
      </c>
      <c r="BB214" s="32" t="s">
        <v>36</v>
      </c>
      <c r="BM214" s="29">
        <v>0</v>
      </c>
      <c r="BN214" s="29">
        <v>0</v>
      </c>
      <c r="BO214" s="29">
        <v>0</v>
      </c>
      <c r="BP214" s="29">
        <f t="shared" ref="BP214:BP217" si="33">Y214/(H214*J214)</f>
        <v>0</v>
      </c>
    </row>
    <row r="215" spans="1:68" ht="27" customHeight="1">
      <c r="A215" s="10" t="s">
        <v>362</v>
      </c>
      <c r="B215" s="10" t="s">
        <v>363</v>
      </c>
      <c r="C215" s="11">
        <v>4301060516</v>
      </c>
      <c r="D215" s="43">
        <v>4680115884434</v>
      </c>
      <c r="E215" s="43"/>
      <c r="F215" s="12">
        <v>0.8</v>
      </c>
      <c r="G215" s="13">
        <v>4</v>
      </c>
      <c r="H215" s="12">
        <v>3.2</v>
      </c>
      <c r="I215" s="12">
        <v>3.4660000000000002</v>
      </c>
      <c r="J215" s="13">
        <v>132</v>
      </c>
      <c r="K215" s="13" t="s">
        <v>67</v>
      </c>
      <c r="L215" s="13" t="s">
        <v>32</v>
      </c>
      <c r="M215" s="14" t="s">
        <v>68</v>
      </c>
      <c r="N215" s="14"/>
      <c r="O215" s="13">
        <v>30</v>
      </c>
      <c r="P215" s="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5" s="45"/>
      <c r="R215" s="45"/>
      <c r="S215" s="45"/>
      <c r="T215" s="46"/>
      <c r="U215" s="16" t="s">
        <v>32</v>
      </c>
      <c r="V215" s="16" t="s">
        <v>32</v>
      </c>
      <c r="W215" s="17" t="s">
        <v>34</v>
      </c>
      <c r="X215" s="18">
        <v>0</v>
      </c>
      <c r="Y215" s="22">
        <f>IFERROR(IF(X215="",0,CEILING((X215/$H215),1)*$H215),"")</f>
        <v>0</v>
      </c>
      <c r="Z215" s="23" t="str">
        <f>IFERROR(IF(Y215=0,"",ROUNDUP(Y215/H215,0)*0.00902),"")</f>
        <v/>
      </c>
      <c r="AA215" s="24" t="s">
        <v>32</v>
      </c>
      <c r="AB215" s="25" t="s">
        <v>32</v>
      </c>
      <c r="AC215" s="26" t="s">
        <v>364</v>
      </c>
      <c r="AG215" s="29"/>
      <c r="AJ215" s="30" t="s">
        <v>32</v>
      </c>
      <c r="AK215" s="30">
        <v>0</v>
      </c>
      <c r="BB215" s="32" t="s">
        <v>36</v>
      </c>
      <c r="BM215" s="29">
        <v>0</v>
      </c>
      <c r="BN215" s="29">
        <v>0</v>
      </c>
      <c r="BO215" s="29">
        <v>0</v>
      </c>
      <c r="BP215" s="29">
        <f t="shared" si="33"/>
        <v>0</v>
      </c>
    </row>
    <row r="216" spans="1:68" ht="27" customHeight="1">
      <c r="A216" s="10" t="s">
        <v>365</v>
      </c>
      <c r="B216" s="10" t="s">
        <v>366</v>
      </c>
      <c r="C216" s="11">
        <v>4301060463</v>
      </c>
      <c r="D216" s="43">
        <v>4680115880818</v>
      </c>
      <c r="E216" s="43"/>
      <c r="F216" s="12">
        <v>0.4</v>
      </c>
      <c r="G216" s="13">
        <v>6</v>
      </c>
      <c r="H216" s="12">
        <v>2.4</v>
      </c>
      <c r="I216" s="12">
        <v>2.6520000000000001</v>
      </c>
      <c r="J216" s="13">
        <v>182</v>
      </c>
      <c r="K216" s="13" t="s">
        <v>31</v>
      </c>
      <c r="L216" s="13" t="s">
        <v>32</v>
      </c>
      <c r="M216" s="14" t="s">
        <v>97</v>
      </c>
      <c r="N216" s="14"/>
      <c r="O216" s="13">
        <v>40</v>
      </c>
      <c r="P216" s="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45"/>
      <c r="R216" s="45"/>
      <c r="S216" s="45"/>
      <c r="T216" s="46"/>
      <c r="U216" s="16" t="s">
        <v>32</v>
      </c>
      <c r="V216" s="16" t="s">
        <v>32</v>
      </c>
      <c r="W216" s="17" t="s">
        <v>34</v>
      </c>
      <c r="X216" s="18">
        <v>0</v>
      </c>
      <c r="Y216" s="22">
        <f>IFERROR(IF(X216="",0,CEILING((X216/$H216),1)*$H216),"")</f>
        <v>0</v>
      </c>
      <c r="Z216" s="23" t="str">
        <f>IFERROR(IF(Y216=0,"",ROUNDUP(Y216/H216,0)*0.00651),"")</f>
        <v/>
      </c>
      <c r="AA216" s="24" t="s">
        <v>32</v>
      </c>
      <c r="AB216" s="25" t="s">
        <v>32</v>
      </c>
      <c r="AC216" s="26" t="s">
        <v>367</v>
      </c>
      <c r="AG216" s="29"/>
      <c r="AJ216" s="30" t="s">
        <v>32</v>
      </c>
      <c r="AK216" s="30">
        <v>0</v>
      </c>
      <c r="BB216" s="32" t="s">
        <v>36</v>
      </c>
      <c r="BM216" s="29">
        <v>0</v>
      </c>
      <c r="BN216" s="29">
        <v>0</v>
      </c>
      <c r="BO216" s="29">
        <v>0</v>
      </c>
      <c r="BP216" s="29">
        <f t="shared" si="33"/>
        <v>0</v>
      </c>
    </row>
    <row r="217" spans="1:68" ht="27" customHeight="1">
      <c r="A217" s="10" t="s">
        <v>368</v>
      </c>
      <c r="B217" s="10" t="s">
        <v>369</v>
      </c>
      <c r="C217" s="11">
        <v>4301060389</v>
      </c>
      <c r="D217" s="43">
        <v>4680115880801</v>
      </c>
      <c r="E217" s="43"/>
      <c r="F217" s="12">
        <v>0.4</v>
      </c>
      <c r="G217" s="13">
        <v>6</v>
      </c>
      <c r="H217" s="12">
        <v>2.4</v>
      </c>
      <c r="I217" s="12">
        <v>2.6520000000000001</v>
      </c>
      <c r="J217" s="13">
        <v>182</v>
      </c>
      <c r="K217" s="13" t="s">
        <v>31</v>
      </c>
      <c r="L217" s="13" t="s">
        <v>32</v>
      </c>
      <c r="M217" s="14" t="s">
        <v>68</v>
      </c>
      <c r="N217" s="14"/>
      <c r="O217" s="13">
        <v>40</v>
      </c>
      <c r="P217" s="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45"/>
      <c r="R217" s="45"/>
      <c r="S217" s="45"/>
      <c r="T217" s="46"/>
      <c r="U217" s="16" t="s">
        <v>32</v>
      </c>
      <c r="V217" s="16" t="s">
        <v>32</v>
      </c>
      <c r="W217" s="17" t="s">
        <v>34</v>
      </c>
      <c r="X217" s="18">
        <v>0</v>
      </c>
      <c r="Y217" s="22">
        <f>IFERROR(IF(X217="",0,CEILING((X217/$H217),1)*$H217),"")</f>
        <v>0</v>
      </c>
      <c r="Z217" s="23" t="str">
        <f>IFERROR(IF(Y217=0,"",ROUNDUP(Y217/H217,0)*0.00651),"")</f>
        <v/>
      </c>
      <c r="AA217" s="24" t="s">
        <v>32</v>
      </c>
      <c r="AB217" s="25" t="s">
        <v>32</v>
      </c>
      <c r="AC217" s="26" t="s">
        <v>361</v>
      </c>
      <c r="AG217" s="29"/>
      <c r="AJ217" s="30" t="s">
        <v>32</v>
      </c>
      <c r="AK217" s="30">
        <v>0</v>
      </c>
      <c r="BB217" s="32" t="s">
        <v>36</v>
      </c>
      <c r="BM217" s="29">
        <v>0</v>
      </c>
      <c r="BN217" s="29">
        <v>0</v>
      </c>
      <c r="BO217" s="29">
        <v>0</v>
      </c>
      <c r="BP217" s="29">
        <f t="shared" si="33"/>
        <v>0</v>
      </c>
    </row>
    <row r="218" spans="1:6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3"/>
      <c r="P218" s="47" t="s">
        <v>46</v>
      </c>
      <c r="Q218" s="48"/>
      <c r="R218" s="48"/>
      <c r="S218" s="48"/>
      <c r="T218" s="48"/>
      <c r="U218" s="48"/>
      <c r="V218" s="49"/>
      <c r="W218" s="19" t="s">
        <v>47</v>
      </c>
      <c r="X218" s="20">
        <f>IFERROR(X214/H214,"0")+IFERROR(X215/H215,"0")+IFERROR(X216/H216,"0")+IFERROR(X217/H217,"0")</f>
        <v>0</v>
      </c>
      <c r="Y218" s="20">
        <f>IFERROR(Y214/H214,"0")+IFERROR(Y215/H215,"0")+IFERROR(Y216/H216,"0")+IFERROR(Y217/H217,"0")</f>
        <v>0</v>
      </c>
      <c r="Z218" s="20">
        <f>IFERROR(IF(Z214="",0,Z214),"0")+IFERROR(IF(Z215="",0,Z215),"0")+IFERROR(IF(Z216="",0,Z216),"0")+IFERROR(IF(Z217="",0,Z217),"0")</f>
        <v>0</v>
      </c>
      <c r="AA218" s="27"/>
      <c r="AB218" s="27"/>
      <c r="AC218" s="27"/>
    </row>
    <row r="219" spans="1:68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3"/>
      <c r="P219" s="47" t="s">
        <v>46</v>
      </c>
      <c r="Q219" s="48"/>
      <c r="R219" s="48"/>
      <c r="S219" s="48"/>
      <c r="T219" s="48"/>
      <c r="U219" s="48"/>
      <c r="V219" s="49"/>
      <c r="W219" s="19" t="s">
        <v>34</v>
      </c>
      <c r="X219" s="20">
        <f>IFERROR(SUM(X214:X217),"0")</f>
        <v>0</v>
      </c>
      <c r="Y219" s="20">
        <f>IFERROR(SUM(Y214:Y217),"0")</f>
        <v>0</v>
      </c>
      <c r="Z219" s="19"/>
      <c r="AA219" s="27"/>
      <c r="AB219" s="27"/>
      <c r="AC219" s="27"/>
    </row>
    <row r="220" spans="1:68" ht="16.5" customHeight="1">
      <c r="A220" s="41" t="s">
        <v>370</v>
      </c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8"/>
      <c r="AB220" s="8"/>
      <c r="AC220" s="8"/>
    </row>
    <row r="221" spans="1:68" ht="14.25" customHeight="1">
      <c r="A221" s="42" t="s">
        <v>56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9"/>
      <c r="AB221" s="9"/>
      <c r="AC221" s="9"/>
    </row>
    <row r="222" spans="1:68" ht="27" customHeight="1">
      <c r="A222" s="10" t="s">
        <v>371</v>
      </c>
      <c r="B222" s="10" t="s">
        <v>372</v>
      </c>
      <c r="C222" s="11">
        <v>4301011719</v>
      </c>
      <c r="D222" s="43">
        <v>4680115884298</v>
      </c>
      <c r="E222" s="43"/>
      <c r="F222" s="12">
        <v>1.45</v>
      </c>
      <c r="G222" s="13">
        <v>8</v>
      </c>
      <c r="H222" s="12">
        <v>11.6</v>
      </c>
      <c r="I222" s="12">
        <v>12.035</v>
      </c>
      <c r="J222" s="13">
        <v>64</v>
      </c>
      <c r="K222" s="13" t="s">
        <v>59</v>
      </c>
      <c r="L222" s="13" t="s">
        <v>32</v>
      </c>
      <c r="M222" s="14" t="s">
        <v>60</v>
      </c>
      <c r="N222" s="14"/>
      <c r="O222" s="13">
        <v>55</v>
      </c>
      <c r="P222" s="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22" s="45"/>
      <c r="R222" s="45"/>
      <c r="S222" s="45"/>
      <c r="T222" s="46"/>
      <c r="U222" s="16" t="s">
        <v>32</v>
      </c>
      <c r="V222" s="16" t="s">
        <v>32</v>
      </c>
      <c r="W222" s="17" t="s">
        <v>34</v>
      </c>
      <c r="X222" s="18">
        <v>0</v>
      </c>
      <c r="Y222" s="22">
        <f>IFERROR(IF(X222="",0,CEILING((X222/$H222),1)*$H222),"")</f>
        <v>0</v>
      </c>
      <c r="Z222" s="23" t="str">
        <f>IFERROR(IF(Y222=0,"",ROUNDUP(Y222/H222,0)*0.01898),"")</f>
        <v/>
      </c>
      <c r="AA222" s="24" t="s">
        <v>32</v>
      </c>
      <c r="AB222" s="25" t="s">
        <v>32</v>
      </c>
      <c r="AC222" s="26" t="s">
        <v>373</v>
      </c>
      <c r="AG222" s="29"/>
      <c r="AJ222" s="30" t="s">
        <v>32</v>
      </c>
      <c r="AK222" s="30">
        <v>0</v>
      </c>
      <c r="BB222" s="32" t="s">
        <v>36</v>
      </c>
      <c r="BM222" s="29">
        <v>0</v>
      </c>
      <c r="BN222" s="29">
        <v>0</v>
      </c>
      <c r="BO222" s="29">
        <v>0</v>
      </c>
      <c r="BP222" s="29">
        <f t="shared" ref="BP222:BP225" si="34">Y222/(H222*J222)</f>
        <v>0</v>
      </c>
    </row>
    <row r="223" spans="1:68" ht="27" customHeight="1">
      <c r="A223" s="10" t="s">
        <v>374</v>
      </c>
      <c r="B223" s="10" t="s">
        <v>375</v>
      </c>
      <c r="C223" s="11">
        <v>4301011733</v>
      </c>
      <c r="D223" s="43">
        <v>4680115884250</v>
      </c>
      <c r="E223" s="43"/>
      <c r="F223" s="12">
        <v>1.45</v>
      </c>
      <c r="G223" s="13">
        <v>8</v>
      </c>
      <c r="H223" s="12">
        <v>11.6</v>
      </c>
      <c r="I223" s="12">
        <v>12.035</v>
      </c>
      <c r="J223" s="13">
        <v>64</v>
      </c>
      <c r="K223" s="13" t="s">
        <v>59</v>
      </c>
      <c r="L223" s="13" t="s">
        <v>32</v>
      </c>
      <c r="M223" s="14" t="s">
        <v>68</v>
      </c>
      <c r="N223" s="14"/>
      <c r="O223" s="13">
        <v>55</v>
      </c>
      <c r="P223" s="4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3" s="45"/>
      <c r="R223" s="45"/>
      <c r="S223" s="45"/>
      <c r="T223" s="46"/>
      <c r="U223" s="16" t="s">
        <v>32</v>
      </c>
      <c r="V223" s="16" t="s">
        <v>32</v>
      </c>
      <c r="W223" s="17" t="s">
        <v>34</v>
      </c>
      <c r="X223" s="18">
        <v>0</v>
      </c>
      <c r="Y223" s="22">
        <f>IFERROR(IF(X223="",0,CEILING((X223/$H223),1)*$H223),"")</f>
        <v>0</v>
      </c>
      <c r="Z223" s="23" t="str">
        <f>IFERROR(IF(Y223=0,"",ROUNDUP(Y223/H223,0)*0.01898),"")</f>
        <v/>
      </c>
      <c r="AA223" s="24" t="s">
        <v>32</v>
      </c>
      <c r="AB223" s="25" t="s">
        <v>32</v>
      </c>
      <c r="AC223" s="26" t="s">
        <v>376</v>
      </c>
      <c r="AG223" s="29"/>
      <c r="AJ223" s="30" t="s">
        <v>32</v>
      </c>
      <c r="AK223" s="30">
        <v>0</v>
      </c>
      <c r="BB223" s="32" t="s">
        <v>36</v>
      </c>
      <c r="BM223" s="29">
        <v>0</v>
      </c>
      <c r="BN223" s="29">
        <v>0</v>
      </c>
      <c r="BO223" s="29">
        <v>0</v>
      </c>
      <c r="BP223" s="29">
        <f t="shared" si="34"/>
        <v>0</v>
      </c>
    </row>
    <row r="224" spans="1:68" ht="27" customHeight="1">
      <c r="A224" s="10" t="s">
        <v>377</v>
      </c>
      <c r="B224" s="10" t="s">
        <v>378</v>
      </c>
      <c r="C224" s="11">
        <v>4301011720</v>
      </c>
      <c r="D224" s="43">
        <v>4680115884199</v>
      </c>
      <c r="E224" s="43"/>
      <c r="F224" s="12">
        <v>0.37</v>
      </c>
      <c r="G224" s="13">
        <v>10</v>
      </c>
      <c r="H224" s="12">
        <v>3.7</v>
      </c>
      <c r="I224" s="12">
        <v>3.91</v>
      </c>
      <c r="J224" s="13">
        <v>132</v>
      </c>
      <c r="K224" s="13" t="s">
        <v>67</v>
      </c>
      <c r="L224" s="13" t="s">
        <v>32</v>
      </c>
      <c r="M224" s="14" t="s">
        <v>60</v>
      </c>
      <c r="N224" s="14"/>
      <c r="O224" s="13">
        <v>55</v>
      </c>
      <c r="P224" s="4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4" s="45"/>
      <c r="R224" s="45"/>
      <c r="S224" s="45"/>
      <c r="T224" s="46"/>
      <c r="U224" s="16" t="s">
        <v>32</v>
      </c>
      <c r="V224" s="16" t="s">
        <v>32</v>
      </c>
      <c r="W224" s="17" t="s">
        <v>34</v>
      </c>
      <c r="X224" s="18">
        <v>0</v>
      </c>
      <c r="Y224" s="22">
        <f>IFERROR(IF(X224="",0,CEILING((X224/$H224),1)*$H224),"")</f>
        <v>0</v>
      </c>
      <c r="Z224" s="23" t="str">
        <f>IFERROR(IF(Y224=0,"",ROUNDUP(Y224/H224,0)*0.00902),"")</f>
        <v/>
      </c>
      <c r="AA224" s="24" t="s">
        <v>32</v>
      </c>
      <c r="AB224" s="25" t="s">
        <v>32</v>
      </c>
      <c r="AC224" s="26" t="s">
        <v>373</v>
      </c>
      <c r="AG224" s="29"/>
      <c r="AJ224" s="30" t="s">
        <v>32</v>
      </c>
      <c r="AK224" s="30">
        <v>0</v>
      </c>
      <c r="BB224" s="32" t="s">
        <v>36</v>
      </c>
      <c r="BM224" s="29">
        <v>0</v>
      </c>
      <c r="BN224" s="29">
        <v>0</v>
      </c>
      <c r="BO224" s="29">
        <v>0</v>
      </c>
      <c r="BP224" s="29">
        <f t="shared" si="34"/>
        <v>0</v>
      </c>
    </row>
    <row r="225" spans="1:68" ht="27" customHeight="1">
      <c r="A225" s="10" t="s">
        <v>379</v>
      </c>
      <c r="B225" s="10" t="s">
        <v>380</v>
      </c>
      <c r="C225" s="11">
        <v>4301011716</v>
      </c>
      <c r="D225" s="43">
        <v>4680115884267</v>
      </c>
      <c r="E225" s="43"/>
      <c r="F225" s="12">
        <v>0.4</v>
      </c>
      <c r="G225" s="13">
        <v>10</v>
      </c>
      <c r="H225" s="12">
        <v>4</v>
      </c>
      <c r="I225" s="12">
        <v>4.21</v>
      </c>
      <c r="J225" s="13">
        <v>132</v>
      </c>
      <c r="K225" s="13" t="s">
        <v>67</v>
      </c>
      <c r="L225" s="13" t="s">
        <v>32</v>
      </c>
      <c r="M225" s="14" t="s">
        <v>60</v>
      </c>
      <c r="N225" s="14"/>
      <c r="O225" s="13">
        <v>55</v>
      </c>
      <c r="P225" s="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5" s="45"/>
      <c r="R225" s="45"/>
      <c r="S225" s="45"/>
      <c r="T225" s="46"/>
      <c r="U225" s="16" t="s">
        <v>32</v>
      </c>
      <c r="V225" s="16" t="s">
        <v>32</v>
      </c>
      <c r="W225" s="17" t="s">
        <v>34</v>
      </c>
      <c r="X225" s="18">
        <v>0</v>
      </c>
      <c r="Y225" s="22">
        <f>IFERROR(IF(X225="",0,CEILING((X225/$H225),1)*$H225),"")</f>
        <v>0</v>
      </c>
      <c r="Z225" s="23" t="str">
        <f>IFERROR(IF(Y225=0,"",ROUNDUP(Y225/H225,0)*0.00902),"")</f>
        <v/>
      </c>
      <c r="AA225" s="24" t="s">
        <v>32</v>
      </c>
      <c r="AB225" s="25" t="s">
        <v>32</v>
      </c>
      <c r="AC225" s="26" t="s">
        <v>376</v>
      </c>
      <c r="AG225" s="29"/>
      <c r="AJ225" s="30" t="s">
        <v>32</v>
      </c>
      <c r="AK225" s="30">
        <v>0</v>
      </c>
      <c r="BB225" s="32" t="s">
        <v>36</v>
      </c>
      <c r="BM225" s="29">
        <v>0</v>
      </c>
      <c r="BN225" s="29">
        <v>0</v>
      </c>
      <c r="BO225" s="29">
        <v>0</v>
      </c>
      <c r="BP225" s="29">
        <f t="shared" si="34"/>
        <v>0</v>
      </c>
    </row>
    <row r="226" spans="1:68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3"/>
      <c r="P226" s="47" t="s">
        <v>46</v>
      </c>
      <c r="Q226" s="48"/>
      <c r="R226" s="48"/>
      <c r="S226" s="48"/>
      <c r="T226" s="48"/>
      <c r="U226" s="48"/>
      <c r="V226" s="49"/>
      <c r="W226" s="19" t="s">
        <v>47</v>
      </c>
      <c r="X226" s="20">
        <f>IFERROR(X222/H222,"0")+IFERROR(X223/H223,"0")+IFERROR(X224/H224,"0")+IFERROR(X225/H225,"0")</f>
        <v>0</v>
      </c>
      <c r="Y226" s="20">
        <f>IFERROR(Y222/H222,"0")+IFERROR(Y223/H223,"0")+IFERROR(Y224/H224,"0")+IFERROR(Y225/H225,"0")</f>
        <v>0</v>
      </c>
      <c r="Z226" s="20">
        <f>IFERROR(IF(Z222="",0,Z222),"0")+IFERROR(IF(Z223="",0,Z223),"0")+IFERROR(IF(Z224="",0,Z224),"0")+IFERROR(IF(Z225="",0,Z225),"0")</f>
        <v>0</v>
      </c>
      <c r="AA226" s="27"/>
      <c r="AB226" s="27"/>
      <c r="AC226" s="27"/>
    </row>
    <row r="227" spans="1:68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3"/>
      <c r="P227" s="47" t="s">
        <v>46</v>
      </c>
      <c r="Q227" s="48"/>
      <c r="R227" s="48"/>
      <c r="S227" s="48"/>
      <c r="T227" s="48"/>
      <c r="U227" s="48"/>
      <c r="V227" s="49"/>
      <c r="W227" s="19" t="s">
        <v>34</v>
      </c>
      <c r="X227" s="20">
        <f>IFERROR(SUM(X222:X225),"0")</f>
        <v>0</v>
      </c>
      <c r="Y227" s="20">
        <f>IFERROR(SUM(Y222:Y225),"0")</f>
        <v>0</v>
      </c>
      <c r="Z227" s="19"/>
      <c r="AA227" s="27"/>
      <c r="AB227" s="27"/>
      <c r="AC227" s="27"/>
    </row>
    <row r="228" spans="1:68" ht="16.5" customHeight="1">
      <c r="A228" s="41" t="s">
        <v>381</v>
      </c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8"/>
      <c r="AB228" s="8"/>
      <c r="AC228" s="8"/>
    </row>
    <row r="229" spans="1:68" ht="14.25" customHeight="1">
      <c r="A229" s="42" t="s">
        <v>56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9"/>
      <c r="AB229" s="9"/>
      <c r="AC229" s="9"/>
    </row>
    <row r="230" spans="1:68" ht="27" customHeight="1">
      <c r="A230" s="10" t="s">
        <v>382</v>
      </c>
      <c r="B230" s="10" t="s">
        <v>383</v>
      </c>
      <c r="C230" s="11">
        <v>4301011826</v>
      </c>
      <c r="D230" s="43">
        <v>4680115884137</v>
      </c>
      <c r="E230" s="43"/>
      <c r="F230" s="12">
        <v>1.45</v>
      </c>
      <c r="G230" s="13">
        <v>8</v>
      </c>
      <c r="H230" s="12">
        <v>11.6</v>
      </c>
      <c r="I230" s="12">
        <v>12.035</v>
      </c>
      <c r="J230" s="13">
        <v>64</v>
      </c>
      <c r="K230" s="13" t="s">
        <v>59</v>
      </c>
      <c r="L230" s="13" t="s">
        <v>32</v>
      </c>
      <c r="M230" s="14" t="s">
        <v>60</v>
      </c>
      <c r="N230" s="14"/>
      <c r="O230" s="13">
        <v>55</v>
      </c>
      <c r="P230" s="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45"/>
      <c r="R230" s="45"/>
      <c r="S230" s="45"/>
      <c r="T230" s="46"/>
      <c r="U230" s="16" t="s">
        <v>32</v>
      </c>
      <c r="V230" s="16" t="s">
        <v>32</v>
      </c>
      <c r="W230" s="17" t="s">
        <v>34</v>
      </c>
      <c r="X230" s="18">
        <v>0</v>
      </c>
      <c r="Y230" s="22">
        <f t="shared" ref="Y230:Y238" si="35">IFERROR(IF(X230="",0,CEILING((X230/$H230),1)*$H230),"")</f>
        <v>0</v>
      </c>
      <c r="Z230" s="23" t="str">
        <f>IFERROR(IF(Y230=0,"",ROUNDUP(Y230/H230,0)*0.01898),"")</f>
        <v/>
      </c>
      <c r="AA230" s="24" t="s">
        <v>32</v>
      </c>
      <c r="AB230" s="25" t="s">
        <v>32</v>
      </c>
      <c r="AC230" s="26" t="s">
        <v>384</v>
      </c>
      <c r="AG230" s="29"/>
      <c r="AJ230" s="30" t="s">
        <v>32</v>
      </c>
      <c r="AK230" s="30">
        <v>0</v>
      </c>
      <c r="BB230" s="32" t="s">
        <v>36</v>
      </c>
      <c r="BM230" s="29">
        <v>0</v>
      </c>
      <c r="BN230" s="29">
        <v>0</v>
      </c>
      <c r="BO230" s="29">
        <v>0</v>
      </c>
      <c r="BP230" s="29">
        <f t="shared" ref="BP230:BP238" si="36">Y230/(H230*J230)</f>
        <v>0</v>
      </c>
    </row>
    <row r="231" spans="1:68" ht="27" customHeight="1">
      <c r="A231" s="10" t="s">
        <v>382</v>
      </c>
      <c r="B231" s="10" t="s">
        <v>385</v>
      </c>
      <c r="C231" s="11">
        <v>4301011942</v>
      </c>
      <c r="D231" s="43">
        <v>4680115884137</v>
      </c>
      <c r="E231" s="43"/>
      <c r="F231" s="12">
        <v>1.45</v>
      </c>
      <c r="G231" s="13">
        <v>8</v>
      </c>
      <c r="H231" s="12">
        <v>11.6</v>
      </c>
      <c r="I231" s="12">
        <v>12.08</v>
      </c>
      <c r="J231" s="13">
        <v>48</v>
      </c>
      <c r="K231" s="13" t="s">
        <v>59</v>
      </c>
      <c r="L231" s="13" t="s">
        <v>32</v>
      </c>
      <c r="M231" s="14" t="s">
        <v>386</v>
      </c>
      <c r="N231" s="14"/>
      <c r="O231" s="13">
        <v>55</v>
      </c>
      <c r="P231" s="4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45"/>
      <c r="R231" s="45"/>
      <c r="S231" s="45"/>
      <c r="T231" s="46"/>
      <c r="U231" s="16" t="s">
        <v>32</v>
      </c>
      <c r="V231" s="16" t="s">
        <v>32</v>
      </c>
      <c r="W231" s="17" t="s">
        <v>34</v>
      </c>
      <c r="X231" s="18">
        <v>0</v>
      </c>
      <c r="Y231" s="22">
        <f t="shared" si="35"/>
        <v>0</v>
      </c>
      <c r="Z231" s="23" t="str">
        <f>IFERROR(IF(Y231=0,"",ROUNDUP(Y231/H231,0)*0.02039),"")</f>
        <v/>
      </c>
      <c r="AA231" s="24" t="s">
        <v>32</v>
      </c>
      <c r="AB231" s="25" t="s">
        <v>32</v>
      </c>
      <c r="AC231" s="26" t="s">
        <v>387</v>
      </c>
      <c r="AG231" s="29"/>
      <c r="AJ231" s="30" t="s">
        <v>32</v>
      </c>
      <c r="AK231" s="30">
        <v>0</v>
      </c>
      <c r="BB231" s="32" t="s">
        <v>36</v>
      </c>
      <c r="BM231" s="29">
        <v>0</v>
      </c>
      <c r="BN231" s="29">
        <v>0</v>
      </c>
      <c r="BO231" s="29">
        <v>0</v>
      </c>
      <c r="BP231" s="29">
        <f t="shared" si="36"/>
        <v>0</v>
      </c>
    </row>
    <row r="232" spans="1:68" ht="27" customHeight="1">
      <c r="A232" s="10" t="s">
        <v>388</v>
      </c>
      <c r="B232" s="10" t="s">
        <v>389</v>
      </c>
      <c r="C232" s="11">
        <v>4301011724</v>
      </c>
      <c r="D232" s="43">
        <v>4680115884236</v>
      </c>
      <c r="E232" s="43"/>
      <c r="F232" s="12">
        <v>1.45</v>
      </c>
      <c r="G232" s="13">
        <v>8</v>
      </c>
      <c r="H232" s="12">
        <v>11.6</v>
      </c>
      <c r="I232" s="12">
        <v>12.035</v>
      </c>
      <c r="J232" s="13">
        <v>64</v>
      </c>
      <c r="K232" s="13" t="s">
        <v>59</v>
      </c>
      <c r="L232" s="13" t="s">
        <v>32</v>
      </c>
      <c r="M232" s="14" t="s">
        <v>60</v>
      </c>
      <c r="N232" s="14"/>
      <c r="O232" s="13">
        <v>55</v>
      </c>
      <c r="P232" s="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45"/>
      <c r="R232" s="45"/>
      <c r="S232" s="45"/>
      <c r="T232" s="46"/>
      <c r="U232" s="16" t="s">
        <v>32</v>
      </c>
      <c r="V232" s="16" t="s">
        <v>32</v>
      </c>
      <c r="W232" s="17" t="s">
        <v>34</v>
      </c>
      <c r="X232" s="18">
        <v>0</v>
      </c>
      <c r="Y232" s="22">
        <f t="shared" si="35"/>
        <v>0</v>
      </c>
      <c r="Z232" s="23" t="str">
        <f>IFERROR(IF(Y232=0,"",ROUNDUP(Y232/H232,0)*0.01898),"")</f>
        <v/>
      </c>
      <c r="AA232" s="24" t="s">
        <v>32</v>
      </c>
      <c r="AB232" s="25" t="s">
        <v>32</v>
      </c>
      <c r="AC232" s="26" t="s">
        <v>390</v>
      </c>
      <c r="AG232" s="29"/>
      <c r="AJ232" s="30" t="s">
        <v>32</v>
      </c>
      <c r="AK232" s="30">
        <v>0</v>
      </c>
      <c r="BB232" s="32" t="s">
        <v>36</v>
      </c>
      <c r="BM232" s="29">
        <v>0</v>
      </c>
      <c r="BN232" s="29">
        <v>0</v>
      </c>
      <c r="BO232" s="29">
        <v>0</v>
      </c>
      <c r="BP232" s="29">
        <f t="shared" si="36"/>
        <v>0</v>
      </c>
    </row>
    <row r="233" spans="1:68" ht="27" customHeight="1">
      <c r="A233" s="10" t="s">
        <v>391</v>
      </c>
      <c r="B233" s="10" t="s">
        <v>392</v>
      </c>
      <c r="C233" s="11">
        <v>4301011721</v>
      </c>
      <c r="D233" s="43">
        <v>4680115884175</v>
      </c>
      <c r="E233" s="43"/>
      <c r="F233" s="12">
        <v>1.45</v>
      </c>
      <c r="G233" s="13">
        <v>8</v>
      </c>
      <c r="H233" s="12">
        <v>11.6</v>
      </c>
      <c r="I233" s="12">
        <v>12.035</v>
      </c>
      <c r="J233" s="13">
        <v>64</v>
      </c>
      <c r="K233" s="13" t="s">
        <v>59</v>
      </c>
      <c r="L233" s="13" t="s">
        <v>32</v>
      </c>
      <c r="M233" s="14" t="s">
        <v>60</v>
      </c>
      <c r="N233" s="14"/>
      <c r="O233" s="13">
        <v>55</v>
      </c>
      <c r="P233" s="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45"/>
      <c r="R233" s="45"/>
      <c r="S233" s="45"/>
      <c r="T233" s="46"/>
      <c r="U233" s="16" t="s">
        <v>32</v>
      </c>
      <c r="V233" s="16" t="s">
        <v>32</v>
      </c>
      <c r="W233" s="17" t="s">
        <v>34</v>
      </c>
      <c r="X233" s="18">
        <v>0</v>
      </c>
      <c r="Y233" s="22">
        <f t="shared" si="35"/>
        <v>0</v>
      </c>
      <c r="Z233" s="23" t="str">
        <f>IFERROR(IF(Y233=0,"",ROUNDUP(Y233/H233,0)*0.01898),"")</f>
        <v/>
      </c>
      <c r="AA233" s="24" t="s">
        <v>32</v>
      </c>
      <c r="AB233" s="25" t="s">
        <v>32</v>
      </c>
      <c r="AC233" s="26" t="s">
        <v>393</v>
      </c>
      <c r="AG233" s="29"/>
      <c r="AJ233" s="30" t="s">
        <v>32</v>
      </c>
      <c r="AK233" s="30">
        <v>0</v>
      </c>
      <c r="BB233" s="32" t="s">
        <v>36</v>
      </c>
      <c r="BM233" s="29">
        <v>0</v>
      </c>
      <c r="BN233" s="29">
        <v>0</v>
      </c>
      <c r="BO233" s="29">
        <v>0</v>
      </c>
      <c r="BP233" s="29">
        <f t="shared" si="36"/>
        <v>0</v>
      </c>
    </row>
    <row r="234" spans="1:68" ht="27" customHeight="1">
      <c r="A234" s="10" t="s">
        <v>391</v>
      </c>
      <c r="B234" s="10" t="s">
        <v>394</v>
      </c>
      <c r="C234" s="11">
        <v>4301011941</v>
      </c>
      <c r="D234" s="43">
        <v>4680115884175</v>
      </c>
      <c r="E234" s="43"/>
      <c r="F234" s="12">
        <v>1.45</v>
      </c>
      <c r="G234" s="13">
        <v>8</v>
      </c>
      <c r="H234" s="12">
        <v>11.6</v>
      </c>
      <c r="I234" s="12">
        <v>12.08</v>
      </c>
      <c r="J234" s="13">
        <v>48</v>
      </c>
      <c r="K234" s="13" t="s">
        <v>59</v>
      </c>
      <c r="L234" s="13" t="s">
        <v>32</v>
      </c>
      <c r="M234" s="14" t="s">
        <v>386</v>
      </c>
      <c r="N234" s="14"/>
      <c r="O234" s="13">
        <v>55</v>
      </c>
      <c r="P234" s="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45"/>
      <c r="R234" s="45"/>
      <c r="S234" s="45"/>
      <c r="T234" s="46"/>
      <c r="U234" s="16" t="s">
        <v>32</v>
      </c>
      <c r="V234" s="16" t="s">
        <v>32</v>
      </c>
      <c r="W234" s="17" t="s">
        <v>34</v>
      </c>
      <c r="X234" s="18">
        <v>0</v>
      </c>
      <c r="Y234" s="22">
        <f t="shared" si="35"/>
        <v>0</v>
      </c>
      <c r="Z234" s="23" t="str">
        <f>IFERROR(IF(Y234=0,"",ROUNDUP(Y234/H234,0)*0.02039),"")</f>
        <v/>
      </c>
      <c r="AA234" s="24" t="s">
        <v>32</v>
      </c>
      <c r="AB234" s="25" t="s">
        <v>32</v>
      </c>
      <c r="AC234" s="26" t="s">
        <v>387</v>
      </c>
      <c r="AG234" s="29"/>
      <c r="AJ234" s="30" t="s">
        <v>32</v>
      </c>
      <c r="AK234" s="30">
        <v>0</v>
      </c>
      <c r="BB234" s="32" t="s">
        <v>36</v>
      </c>
      <c r="BM234" s="29">
        <v>0</v>
      </c>
      <c r="BN234" s="29">
        <v>0</v>
      </c>
      <c r="BO234" s="29">
        <v>0</v>
      </c>
      <c r="BP234" s="29">
        <f t="shared" si="36"/>
        <v>0</v>
      </c>
    </row>
    <row r="235" spans="1:68" ht="27" customHeight="1">
      <c r="A235" s="10" t="s">
        <v>395</v>
      </c>
      <c r="B235" s="10" t="s">
        <v>396</v>
      </c>
      <c r="C235" s="11">
        <v>4301011824</v>
      </c>
      <c r="D235" s="43">
        <v>4680115884144</v>
      </c>
      <c r="E235" s="43"/>
      <c r="F235" s="12">
        <v>0.4</v>
      </c>
      <c r="G235" s="13">
        <v>10</v>
      </c>
      <c r="H235" s="12">
        <v>4</v>
      </c>
      <c r="I235" s="12">
        <v>4.21</v>
      </c>
      <c r="J235" s="13">
        <v>132</v>
      </c>
      <c r="K235" s="13" t="s">
        <v>67</v>
      </c>
      <c r="L235" s="13" t="s">
        <v>32</v>
      </c>
      <c r="M235" s="14" t="s">
        <v>60</v>
      </c>
      <c r="N235" s="14"/>
      <c r="O235" s="13">
        <v>55</v>
      </c>
      <c r="P235" s="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45"/>
      <c r="R235" s="45"/>
      <c r="S235" s="45"/>
      <c r="T235" s="46"/>
      <c r="U235" s="16" t="s">
        <v>32</v>
      </c>
      <c r="V235" s="16" t="s">
        <v>32</v>
      </c>
      <c r="W235" s="17" t="s">
        <v>34</v>
      </c>
      <c r="X235" s="18">
        <v>0</v>
      </c>
      <c r="Y235" s="22">
        <f t="shared" si="35"/>
        <v>0</v>
      </c>
      <c r="Z235" s="23" t="str">
        <f>IFERROR(IF(Y235=0,"",ROUNDUP(Y235/H235,0)*0.00902),"")</f>
        <v/>
      </c>
      <c r="AA235" s="24" t="s">
        <v>32</v>
      </c>
      <c r="AB235" s="25" t="s">
        <v>32</v>
      </c>
      <c r="AC235" s="26" t="s">
        <v>384</v>
      </c>
      <c r="AG235" s="29"/>
      <c r="AJ235" s="30" t="s">
        <v>32</v>
      </c>
      <c r="AK235" s="30">
        <v>0</v>
      </c>
      <c r="BB235" s="32" t="s">
        <v>36</v>
      </c>
      <c r="BM235" s="29">
        <v>0</v>
      </c>
      <c r="BN235" s="29">
        <v>0</v>
      </c>
      <c r="BO235" s="29">
        <v>0</v>
      </c>
      <c r="BP235" s="29">
        <f t="shared" si="36"/>
        <v>0</v>
      </c>
    </row>
    <row r="236" spans="1:68" ht="27" customHeight="1">
      <c r="A236" s="10" t="s">
        <v>397</v>
      </c>
      <c r="B236" s="10" t="s">
        <v>398</v>
      </c>
      <c r="C236" s="11">
        <v>4301011963</v>
      </c>
      <c r="D236" s="43">
        <v>4680115885288</v>
      </c>
      <c r="E236" s="43"/>
      <c r="F236" s="12">
        <v>0.37</v>
      </c>
      <c r="G236" s="13">
        <v>10</v>
      </c>
      <c r="H236" s="12">
        <v>3.7</v>
      </c>
      <c r="I236" s="12">
        <v>3.91</v>
      </c>
      <c r="J236" s="13">
        <v>132</v>
      </c>
      <c r="K236" s="13" t="s">
        <v>67</v>
      </c>
      <c r="L236" s="13" t="s">
        <v>32</v>
      </c>
      <c r="M236" s="14" t="s">
        <v>60</v>
      </c>
      <c r="N236" s="14"/>
      <c r="O236" s="13">
        <v>55</v>
      </c>
      <c r="P236" s="4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6" s="45"/>
      <c r="R236" s="45"/>
      <c r="S236" s="45"/>
      <c r="T236" s="46"/>
      <c r="U236" s="16" t="s">
        <v>32</v>
      </c>
      <c r="V236" s="16" t="s">
        <v>32</v>
      </c>
      <c r="W236" s="17" t="s">
        <v>34</v>
      </c>
      <c r="X236" s="18">
        <v>0</v>
      </c>
      <c r="Y236" s="22">
        <f t="shared" si="35"/>
        <v>0</v>
      </c>
      <c r="Z236" s="23" t="str">
        <f>IFERROR(IF(Y236=0,"",ROUNDUP(Y236/H236,0)*0.00902),"")</f>
        <v/>
      </c>
      <c r="AA236" s="24" t="s">
        <v>32</v>
      </c>
      <c r="AB236" s="25" t="s">
        <v>32</v>
      </c>
      <c r="AC236" s="26" t="s">
        <v>399</v>
      </c>
      <c r="AG236" s="29"/>
      <c r="AJ236" s="30" t="s">
        <v>32</v>
      </c>
      <c r="AK236" s="30">
        <v>0</v>
      </c>
      <c r="BB236" s="32" t="s">
        <v>36</v>
      </c>
      <c r="BM236" s="29">
        <v>0</v>
      </c>
      <c r="BN236" s="29">
        <v>0</v>
      </c>
      <c r="BO236" s="29">
        <v>0</v>
      </c>
      <c r="BP236" s="29">
        <f t="shared" si="36"/>
        <v>0</v>
      </c>
    </row>
    <row r="237" spans="1:68" ht="27" customHeight="1">
      <c r="A237" s="10" t="s">
        <v>400</v>
      </c>
      <c r="B237" s="10" t="s">
        <v>401</v>
      </c>
      <c r="C237" s="11">
        <v>4301011726</v>
      </c>
      <c r="D237" s="43">
        <v>4680115884182</v>
      </c>
      <c r="E237" s="43"/>
      <c r="F237" s="12">
        <v>0.37</v>
      </c>
      <c r="G237" s="13">
        <v>10</v>
      </c>
      <c r="H237" s="12">
        <v>3.7</v>
      </c>
      <c r="I237" s="12">
        <v>3.91</v>
      </c>
      <c r="J237" s="13">
        <v>132</v>
      </c>
      <c r="K237" s="13" t="s">
        <v>67</v>
      </c>
      <c r="L237" s="13" t="s">
        <v>32</v>
      </c>
      <c r="M237" s="14" t="s">
        <v>60</v>
      </c>
      <c r="N237" s="14"/>
      <c r="O237" s="13">
        <v>55</v>
      </c>
      <c r="P237" s="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45"/>
      <c r="R237" s="45"/>
      <c r="S237" s="45"/>
      <c r="T237" s="46"/>
      <c r="U237" s="16" t="s">
        <v>32</v>
      </c>
      <c r="V237" s="16" t="s">
        <v>32</v>
      </c>
      <c r="W237" s="17" t="s">
        <v>34</v>
      </c>
      <c r="X237" s="18">
        <v>0</v>
      </c>
      <c r="Y237" s="22">
        <f t="shared" si="35"/>
        <v>0</v>
      </c>
      <c r="Z237" s="23" t="str">
        <f>IFERROR(IF(Y237=0,"",ROUNDUP(Y237/H237,0)*0.00902),"")</f>
        <v/>
      </c>
      <c r="AA237" s="24" t="s">
        <v>32</v>
      </c>
      <c r="AB237" s="25" t="s">
        <v>32</v>
      </c>
      <c r="AC237" s="26" t="s">
        <v>390</v>
      </c>
      <c r="AG237" s="29"/>
      <c r="AJ237" s="30" t="s">
        <v>32</v>
      </c>
      <c r="AK237" s="30">
        <v>0</v>
      </c>
      <c r="BB237" s="32" t="s">
        <v>36</v>
      </c>
      <c r="BM237" s="29">
        <v>0</v>
      </c>
      <c r="BN237" s="29">
        <v>0</v>
      </c>
      <c r="BO237" s="29">
        <v>0</v>
      </c>
      <c r="BP237" s="29">
        <f t="shared" si="36"/>
        <v>0</v>
      </c>
    </row>
    <row r="238" spans="1:68" ht="27" customHeight="1">
      <c r="A238" s="10" t="s">
        <v>402</v>
      </c>
      <c r="B238" s="10" t="s">
        <v>403</v>
      </c>
      <c r="C238" s="11">
        <v>4301011722</v>
      </c>
      <c r="D238" s="43">
        <v>4680115884205</v>
      </c>
      <c r="E238" s="43"/>
      <c r="F238" s="12">
        <v>0.4</v>
      </c>
      <c r="G238" s="13">
        <v>10</v>
      </c>
      <c r="H238" s="12">
        <v>4</v>
      </c>
      <c r="I238" s="12">
        <v>4.21</v>
      </c>
      <c r="J238" s="13">
        <v>132</v>
      </c>
      <c r="K238" s="13" t="s">
        <v>67</v>
      </c>
      <c r="L238" s="13" t="s">
        <v>32</v>
      </c>
      <c r="M238" s="14" t="s">
        <v>60</v>
      </c>
      <c r="N238" s="14"/>
      <c r="O238" s="13">
        <v>55</v>
      </c>
      <c r="P238" s="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45"/>
      <c r="R238" s="45"/>
      <c r="S238" s="45"/>
      <c r="T238" s="46"/>
      <c r="U238" s="16" t="s">
        <v>32</v>
      </c>
      <c r="V238" s="16" t="s">
        <v>32</v>
      </c>
      <c r="W238" s="17" t="s">
        <v>34</v>
      </c>
      <c r="X238" s="18">
        <v>0</v>
      </c>
      <c r="Y238" s="22">
        <f t="shared" si="35"/>
        <v>0</v>
      </c>
      <c r="Z238" s="23" t="str">
        <f>IFERROR(IF(Y238=0,"",ROUNDUP(Y238/H238,0)*0.00902),"")</f>
        <v/>
      </c>
      <c r="AA238" s="24" t="s">
        <v>32</v>
      </c>
      <c r="AB238" s="25" t="s">
        <v>32</v>
      </c>
      <c r="AC238" s="26" t="s">
        <v>393</v>
      </c>
      <c r="AG238" s="29"/>
      <c r="AJ238" s="30" t="s">
        <v>32</v>
      </c>
      <c r="AK238" s="30">
        <v>0</v>
      </c>
      <c r="BB238" s="32" t="s">
        <v>36</v>
      </c>
      <c r="BM238" s="29">
        <v>0</v>
      </c>
      <c r="BN238" s="29">
        <v>0</v>
      </c>
      <c r="BO238" s="29">
        <v>0</v>
      </c>
      <c r="BP238" s="29">
        <f t="shared" si="36"/>
        <v>0</v>
      </c>
    </row>
    <row r="239" spans="1:68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3"/>
      <c r="P239" s="47" t="s">
        <v>46</v>
      </c>
      <c r="Q239" s="48"/>
      <c r="R239" s="48"/>
      <c r="S239" s="48"/>
      <c r="T239" s="48"/>
      <c r="U239" s="48"/>
      <c r="V239" s="49"/>
      <c r="W239" s="19" t="s">
        <v>47</v>
      </c>
      <c r="X239" s="20">
        <f>IFERROR(X230/H230,"0")+IFERROR(X231/H231,"0")+IFERROR(X232/H232,"0")+IFERROR(X233/H233,"0")+IFERROR(X234/H234,"0")+IFERROR(X235/H235,"0")+IFERROR(X236/H236,"0")+IFERROR(X237/H237,"0")+IFERROR(X238/H238,"0")</f>
        <v>0</v>
      </c>
      <c r="Y239" s="20">
        <f>IFERROR(Y230/H230,"0")+IFERROR(Y231/H231,"0")+IFERROR(Y232/H232,"0")+IFERROR(Y233/H233,"0")+IFERROR(Y234/H234,"0")+IFERROR(Y235/H235,"0")+IFERROR(Y236/H236,"0")+IFERROR(Y237/H237,"0")+IFERROR(Y238/H238,"0")</f>
        <v>0</v>
      </c>
      <c r="Z239" s="20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27"/>
      <c r="AB239" s="27"/>
      <c r="AC239" s="27"/>
    </row>
    <row r="240" spans="1:68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3"/>
      <c r="P240" s="47" t="s">
        <v>46</v>
      </c>
      <c r="Q240" s="48"/>
      <c r="R240" s="48"/>
      <c r="S240" s="48"/>
      <c r="T240" s="48"/>
      <c r="U240" s="48"/>
      <c r="V240" s="49"/>
      <c r="W240" s="19" t="s">
        <v>34</v>
      </c>
      <c r="X240" s="20">
        <f>IFERROR(SUM(X230:X238),"0")</f>
        <v>0</v>
      </c>
      <c r="Y240" s="20">
        <f>IFERROR(SUM(Y230:Y238),"0")</f>
        <v>0</v>
      </c>
      <c r="Z240" s="19"/>
      <c r="AA240" s="27"/>
      <c r="AB240" s="27"/>
      <c r="AC240" s="27"/>
    </row>
    <row r="241" spans="1:68" ht="14.25" customHeight="1">
      <c r="A241" s="42" t="s">
        <v>101</v>
      </c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9"/>
      <c r="AB241" s="9"/>
      <c r="AC241" s="9"/>
    </row>
    <row r="242" spans="1:68" ht="27" customHeight="1">
      <c r="A242" s="10" t="s">
        <v>404</v>
      </c>
      <c r="B242" s="10" t="s">
        <v>405</v>
      </c>
      <c r="C242" s="11">
        <v>4301020340</v>
      </c>
      <c r="D242" s="43">
        <v>4680115885721</v>
      </c>
      <c r="E242" s="43"/>
      <c r="F242" s="12">
        <v>0.33</v>
      </c>
      <c r="G242" s="13">
        <v>6</v>
      </c>
      <c r="H242" s="12">
        <v>1.98</v>
      </c>
      <c r="I242" s="12">
        <v>2.08</v>
      </c>
      <c r="J242" s="13">
        <v>234</v>
      </c>
      <c r="K242" s="13" t="s">
        <v>75</v>
      </c>
      <c r="L242" s="13" t="s">
        <v>32</v>
      </c>
      <c r="M242" s="14" t="s">
        <v>68</v>
      </c>
      <c r="N242" s="14"/>
      <c r="O242" s="13">
        <v>50</v>
      </c>
      <c r="P242" s="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45"/>
      <c r="R242" s="45"/>
      <c r="S242" s="45"/>
      <c r="T242" s="46"/>
      <c r="U242" s="16" t="s">
        <v>32</v>
      </c>
      <c r="V242" s="16" t="s">
        <v>32</v>
      </c>
      <c r="W242" s="17" t="s">
        <v>34</v>
      </c>
      <c r="X242" s="18">
        <v>0</v>
      </c>
      <c r="Y242" s="22">
        <f>IFERROR(IF(X242="",0,CEILING((X242/$H242),1)*$H242),"")</f>
        <v>0</v>
      </c>
      <c r="Z242" s="23" t="str">
        <f>IFERROR(IF(Y242=0,"",ROUNDUP(Y242/H242,0)*0.00502),"")</f>
        <v/>
      </c>
      <c r="AA242" s="24" t="s">
        <v>32</v>
      </c>
      <c r="AB242" s="25" t="s">
        <v>32</v>
      </c>
      <c r="AC242" s="26" t="s">
        <v>406</v>
      </c>
      <c r="AG242" s="29"/>
      <c r="AJ242" s="30" t="s">
        <v>32</v>
      </c>
      <c r="AK242" s="30">
        <v>0</v>
      </c>
      <c r="BB242" s="32" t="s">
        <v>36</v>
      </c>
      <c r="BM242" s="29">
        <v>0</v>
      </c>
      <c r="BN242" s="29">
        <v>0</v>
      </c>
      <c r="BO242" s="29">
        <v>0</v>
      </c>
      <c r="BP242" s="29">
        <f>Y242/(H242*J242)</f>
        <v>0</v>
      </c>
    </row>
    <row r="243" spans="1:68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3"/>
      <c r="P243" s="47" t="s">
        <v>46</v>
      </c>
      <c r="Q243" s="48"/>
      <c r="R243" s="48"/>
      <c r="S243" s="48"/>
      <c r="T243" s="48"/>
      <c r="U243" s="48"/>
      <c r="V243" s="49"/>
      <c r="W243" s="19" t="s">
        <v>47</v>
      </c>
      <c r="X243" s="20">
        <f>IFERROR(X242/H242,"0")</f>
        <v>0</v>
      </c>
      <c r="Y243" s="20">
        <f>IFERROR(Y242/H242,"0")</f>
        <v>0</v>
      </c>
      <c r="Z243" s="20">
        <f>IFERROR(IF(Z242="",0,Z242),"0")</f>
        <v>0</v>
      </c>
      <c r="AA243" s="27"/>
      <c r="AB243" s="27"/>
      <c r="AC243" s="27"/>
    </row>
    <row r="244" spans="1:68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3"/>
      <c r="P244" s="47" t="s">
        <v>46</v>
      </c>
      <c r="Q244" s="48"/>
      <c r="R244" s="48"/>
      <c r="S244" s="48"/>
      <c r="T244" s="48"/>
      <c r="U244" s="48"/>
      <c r="V244" s="49"/>
      <c r="W244" s="19" t="s">
        <v>34</v>
      </c>
      <c r="X244" s="20">
        <f>IFERROR(SUM(X242:X242),"0")</f>
        <v>0</v>
      </c>
      <c r="Y244" s="20">
        <f>IFERROR(SUM(Y242:Y242),"0")</f>
        <v>0</v>
      </c>
      <c r="Z244" s="19"/>
      <c r="AA244" s="27"/>
      <c r="AB244" s="27"/>
      <c r="AC244" s="27"/>
    </row>
    <row r="245" spans="1:68" ht="16.5" customHeight="1">
      <c r="A245" s="41" t="s">
        <v>407</v>
      </c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8"/>
      <c r="AB245" s="8"/>
      <c r="AC245" s="8"/>
    </row>
    <row r="246" spans="1:68" ht="14.25" customHeight="1">
      <c r="A246" s="42" t="s">
        <v>56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9"/>
      <c r="AB246" s="9"/>
      <c r="AC246" s="9"/>
    </row>
    <row r="247" spans="1:68" ht="27" customHeight="1">
      <c r="A247" s="10" t="s">
        <v>408</v>
      </c>
      <c r="B247" s="10" t="s">
        <v>409</v>
      </c>
      <c r="C247" s="11">
        <v>4301011855</v>
      </c>
      <c r="D247" s="43">
        <v>4680115885837</v>
      </c>
      <c r="E247" s="43"/>
      <c r="F247" s="12">
        <v>1.35</v>
      </c>
      <c r="G247" s="13">
        <v>8</v>
      </c>
      <c r="H247" s="12">
        <v>10.8</v>
      </c>
      <c r="I247" s="12">
        <v>11.234999999999999</v>
      </c>
      <c r="J247" s="13">
        <v>64</v>
      </c>
      <c r="K247" s="13" t="s">
        <v>59</v>
      </c>
      <c r="L247" s="13" t="s">
        <v>32</v>
      </c>
      <c r="M247" s="14" t="s">
        <v>60</v>
      </c>
      <c r="N247" s="14"/>
      <c r="O247" s="13">
        <v>55</v>
      </c>
      <c r="P247" s="4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7" s="45"/>
      <c r="R247" s="45"/>
      <c r="S247" s="45"/>
      <c r="T247" s="46"/>
      <c r="U247" s="16" t="s">
        <v>32</v>
      </c>
      <c r="V247" s="16" t="s">
        <v>32</v>
      </c>
      <c r="W247" s="17" t="s">
        <v>34</v>
      </c>
      <c r="X247" s="18">
        <v>0</v>
      </c>
      <c r="Y247" s="22">
        <f t="shared" ref="Y247:Y255" si="37">IFERROR(IF(X247="",0,CEILING((X247/$H247),1)*$H247),"")</f>
        <v>0</v>
      </c>
      <c r="Z247" s="23" t="str">
        <f>IFERROR(IF(Y247=0,"",ROUNDUP(Y247/H247,0)*0.01898),"")</f>
        <v/>
      </c>
      <c r="AA247" s="24" t="s">
        <v>32</v>
      </c>
      <c r="AB247" s="25" t="s">
        <v>32</v>
      </c>
      <c r="AC247" s="26" t="s">
        <v>410</v>
      </c>
      <c r="AG247" s="29"/>
      <c r="AJ247" s="30" t="s">
        <v>32</v>
      </c>
      <c r="AK247" s="30">
        <v>0</v>
      </c>
      <c r="BB247" s="32" t="s">
        <v>36</v>
      </c>
      <c r="BM247" s="29">
        <v>0</v>
      </c>
      <c r="BN247" s="29">
        <v>0</v>
      </c>
      <c r="BO247" s="29">
        <v>0</v>
      </c>
      <c r="BP247" s="29">
        <f t="shared" ref="BP247:BP255" si="38">Y247/(H247*J247)</f>
        <v>0</v>
      </c>
    </row>
    <row r="248" spans="1:68" ht="27" customHeight="1">
      <c r="A248" s="10" t="s">
        <v>411</v>
      </c>
      <c r="B248" s="10" t="s">
        <v>412</v>
      </c>
      <c r="C248" s="11">
        <v>4301011910</v>
      </c>
      <c r="D248" s="43">
        <v>4680115885806</v>
      </c>
      <c r="E248" s="43"/>
      <c r="F248" s="12">
        <v>1.35</v>
      </c>
      <c r="G248" s="13">
        <v>8</v>
      </c>
      <c r="H248" s="12">
        <v>10.8</v>
      </c>
      <c r="I248" s="12">
        <v>11.28</v>
      </c>
      <c r="J248" s="13">
        <v>48</v>
      </c>
      <c r="K248" s="13" t="s">
        <v>59</v>
      </c>
      <c r="L248" s="13" t="s">
        <v>32</v>
      </c>
      <c r="M248" s="14" t="s">
        <v>386</v>
      </c>
      <c r="N248" s="14"/>
      <c r="O248" s="13">
        <v>55</v>
      </c>
      <c r="P248" s="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8" s="45"/>
      <c r="R248" s="45"/>
      <c r="S248" s="45"/>
      <c r="T248" s="46"/>
      <c r="U248" s="16" t="s">
        <v>32</v>
      </c>
      <c r="V248" s="16" t="s">
        <v>32</v>
      </c>
      <c r="W248" s="17" t="s">
        <v>34</v>
      </c>
      <c r="X248" s="18">
        <v>0</v>
      </c>
      <c r="Y248" s="22">
        <f t="shared" si="37"/>
        <v>0</v>
      </c>
      <c r="Z248" s="23" t="str">
        <f>IFERROR(IF(Y248=0,"",ROUNDUP(Y248/H248,0)*0.02039),"")</f>
        <v/>
      </c>
      <c r="AA248" s="24" t="s">
        <v>32</v>
      </c>
      <c r="AB248" s="25" t="s">
        <v>32</v>
      </c>
      <c r="AC248" s="26" t="s">
        <v>413</v>
      </c>
      <c r="AG248" s="29"/>
      <c r="AJ248" s="30" t="s">
        <v>32</v>
      </c>
      <c r="AK248" s="30">
        <v>0</v>
      </c>
      <c r="BB248" s="32" t="s">
        <v>36</v>
      </c>
      <c r="BM248" s="29">
        <v>0</v>
      </c>
      <c r="BN248" s="29">
        <v>0</v>
      </c>
      <c r="BO248" s="29">
        <v>0</v>
      </c>
      <c r="BP248" s="29">
        <f t="shared" si="38"/>
        <v>0</v>
      </c>
    </row>
    <row r="249" spans="1:68" ht="27" customHeight="1">
      <c r="A249" s="10" t="s">
        <v>411</v>
      </c>
      <c r="B249" s="10" t="s">
        <v>414</v>
      </c>
      <c r="C249" s="11">
        <v>4301011850</v>
      </c>
      <c r="D249" s="43">
        <v>4680115885806</v>
      </c>
      <c r="E249" s="43"/>
      <c r="F249" s="12">
        <v>1.35</v>
      </c>
      <c r="G249" s="13">
        <v>8</v>
      </c>
      <c r="H249" s="12">
        <v>10.8</v>
      </c>
      <c r="I249" s="12">
        <v>11.234999999999999</v>
      </c>
      <c r="J249" s="13">
        <v>64</v>
      </c>
      <c r="K249" s="13" t="s">
        <v>59</v>
      </c>
      <c r="L249" s="13" t="s">
        <v>32</v>
      </c>
      <c r="M249" s="14" t="s">
        <v>60</v>
      </c>
      <c r="N249" s="14"/>
      <c r="O249" s="13">
        <v>55</v>
      </c>
      <c r="P249" s="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45"/>
      <c r="R249" s="45"/>
      <c r="S249" s="45"/>
      <c r="T249" s="46"/>
      <c r="U249" s="16" t="s">
        <v>32</v>
      </c>
      <c r="V249" s="16" t="s">
        <v>32</v>
      </c>
      <c r="W249" s="17" t="s">
        <v>34</v>
      </c>
      <c r="X249" s="18">
        <v>0</v>
      </c>
      <c r="Y249" s="22">
        <f t="shared" si="37"/>
        <v>0</v>
      </c>
      <c r="Z249" s="23" t="str">
        <f>IFERROR(IF(Y249=0,"",ROUNDUP(Y249/H249,0)*0.01898),"")</f>
        <v/>
      </c>
      <c r="AA249" s="24" t="s">
        <v>32</v>
      </c>
      <c r="AB249" s="25" t="s">
        <v>32</v>
      </c>
      <c r="AC249" s="26" t="s">
        <v>415</v>
      </c>
      <c r="AG249" s="29"/>
      <c r="AJ249" s="30" t="s">
        <v>32</v>
      </c>
      <c r="AK249" s="30">
        <v>0</v>
      </c>
      <c r="BB249" s="32" t="s">
        <v>36</v>
      </c>
      <c r="BM249" s="29">
        <v>0</v>
      </c>
      <c r="BN249" s="29">
        <v>0</v>
      </c>
      <c r="BO249" s="29">
        <v>0</v>
      </c>
      <c r="BP249" s="29">
        <f t="shared" si="38"/>
        <v>0</v>
      </c>
    </row>
    <row r="250" spans="1:68" ht="37.5" customHeight="1">
      <c r="A250" s="10" t="s">
        <v>416</v>
      </c>
      <c r="B250" s="10" t="s">
        <v>417</v>
      </c>
      <c r="C250" s="11">
        <v>4301011313</v>
      </c>
      <c r="D250" s="43">
        <v>4607091385984</v>
      </c>
      <c r="E250" s="43"/>
      <c r="F250" s="12">
        <v>1.35</v>
      </c>
      <c r="G250" s="13">
        <v>8</v>
      </c>
      <c r="H250" s="12">
        <v>10.8</v>
      </c>
      <c r="I250" s="12">
        <v>11.234999999999999</v>
      </c>
      <c r="J250" s="13">
        <v>64</v>
      </c>
      <c r="K250" s="13" t="s">
        <v>59</v>
      </c>
      <c r="L250" s="13" t="s">
        <v>32</v>
      </c>
      <c r="M250" s="14" t="s">
        <v>60</v>
      </c>
      <c r="N250" s="14"/>
      <c r="O250" s="13">
        <v>55</v>
      </c>
      <c r="P250" s="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50" s="45"/>
      <c r="R250" s="45"/>
      <c r="S250" s="45"/>
      <c r="T250" s="46"/>
      <c r="U250" s="16" t="s">
        <v>32</v>
      </c>
      <c r="V250" s="16" t="s">
        <v>32</v>
      </c>
      <c r="W250" s="17" t="s">
        <v>34</v>
      </c>
      <c r="X250" s="18">
        <v>0</v>
      </c>
      <c r="Y250" s="22">
        <f t="shared" si="37"/>
        <v>0</v>
      </c>
      <c r="Z250" s="23" t="str">
        <f>IFERROR(IF(Y250=0,"",ROUNDUP(Y250/H250,0)*0.01898),"")</f>
        <v/>
      </c>
      <c r="AA250" s="24" t="s">
        <v>32</v>
      </c>
      <c r="AB250" s="25" t="s">
        <v>32</v>
      </c>
      <c r="AC250" s="26" t="s">
        <v>418</v>
      </c>
      <c r="AG250" s="29"/>
      <c r="AJ250" s="30" t="s">
        <v>32</v>
      </c>
      <c r="AK250" s="30">
        <v>0</v>
      </c>
      <c r="BB250" s="32" t="s">
        <v>36</v>
      </c>
      <c r="BM250" s="29">
        <v>0</v>
      </c>
      <c r="BN250" s="29">
        <v>0</v>
      </c>
      <c r="BO250" s="29">
        <v>0</v>
      </c>
      <c r="BP250" s="29">
        <f t="shared" si="38"/>
        <v>0</v>
      </c>
    </row>
    <row r="251" spans="1:68" ht="37.5" customHeight="1">
      <c r="A251" s="10" t="s">
        <v>419</v>
      </c>
      <c r="B251" s="10" t="s">
        <v>420</v>
      </c>
      <c r="C251" s="11">
        <v>4301011853</v>
      </c>
      <c r="D251" s="43">
        <v>4680115885851</v>
      </c>
      <c r="E251" s="43"/>
      <c r="F251" s="12">
        <v>1.35</v>
      </c>
      <c r="G251" s="13">
        <v>8</v>
      </c>
      <c r="H251" s="12">
        <v>10.8</v>
      </c>
      <c r="I251" s="12">
        <v>11.234999999999999</v>
      </c>
      <c r="J251" s="13">
        <v>64</v>
      </c>
      <c r="K251" s="13" t="s">
        <v>59</v>
      </c>
      <c r="L251" s="13" t="s">
        <v>32</v>
      </c>
      <c r="M251" s="14" t="s">
        <v>60</v>
      </c>
      <c r="N251" s="14"/>
      <c r="O251" s="13">
        <v>55</v>
      </c>
      <c r="P251" s="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45"/>
      <c r="R251" s="45"/>
      <c r="S251" s="45"/>
      <c r="T251" s="46"/>
      <c r="U251" s="16" t="s">
        <v>32</v>
      </c>
      <c r="V251" s="16" t="s">
        <v>32</v>
      </c>
      <c r="W251" s="17" t="s">
        <v>34</v>
      </c>
      <c r="X251" s="18">
        <v>0</v>
      </c>
      <c r="Y251" s="22">
        <f t="shared" si="37"/>
        <v>0</v>
      </c>
      <c r="Z251" s="23" t="str">
        <f>IFERROR(IF(Y251=0,"",ROUNDUP(Y251/H251,0)*0.01898),"")</f>
        <v/>
      </c>
      <c r="AA251" s="24" t="s">
        <v>32</v>
      </c>
      <c r="AB251" s="25" t="s">
        <v>32</v>
      </c>
      <c r="AC251" s="26" t="s">
        <v>421</v>
      </c>
      <c r="AG251" s="29"/>
      <c r="AJ251" s="30" t="s">
        <v>32</v>
      </c>
      <c r="AK251" s="30">
        <v>0</v>
      </c>
      <c r="BB251" s="32" t="s">
        <v>36</v>
      </c>
      <c r="BM251" s="29">
        <v>0</v>
      </c>
      <c r="BN251" s="29">
        <v>0</v>
      </c>
      <c r="BO251" s="29">
        <v>0</v>
      </c>
      <c r="BP251" s="29">
        <f t="shared" si="38"/>
        <v>0</v>
      </c>
    </row>
    <row r="252" spans="1:68" ht="27" customHeight="1">
      <c r="A252" s="10" t="s">
        <v>422</v>
      </c>
      <c r="B252" s="10" t="s">
        <v>423</v>
      </c>
      <c r="C252" s="11">
        <v>4301011319</v>
      </c>
      <c r="D252" s="43">
        <v>4607091387469</v>
      </c>
      <c r="E252" s="43"/>
      <c r="F252" s="12">
        <v>0.5</v>
      </c>
      <c r="G252" s="13">
        <v>10</v>
      </c>
      <c r="H252" s="12">
        <v>5</v>
      </c>
      <c r="I252" s="12">
        <v>5.21</v>
      </c>
      <c r="J252" s="13">
        <v>132</v>
      </c>
      <c r="K252" s="13" t="s">
        <v>67</v>
      </c>
      <c r="L252" s="13" t="s">
        <v>32</v>
      </c>
      <c r="M252" s="14" t="s">
        <v>60</v>
      </c>
      <c r="N252" s="14"/>
      <c r="O252" s="13">
        <v>55</v>
      </c>
      <c r="P252" s="4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2" s="45"/>
      <c r="R252" s="45"/>
      <c r="S252" s="45"/>
      <c r="T252" s="46"/>
      <c r="U252" s="16" t="s">
        <v>32</v>
      </c>
      <c r="V252" s="16" t="s">
        <v>32</v>
      </c>
      <c r="W252" s="17" t="s">
        <v>34</v>
      </c>
      <c r="X252" s="18">
        <v>0</v>
      </c>
      <c r="Y252" s="22">
        <f t="shared" si="37"/>
        <v>0</v>
      </c>
      <c r="Z252" s="23" t="str">
        <f>IFERROR(IF(Y252=0,"",ROUNDUP(Y252/H252,0)*0.00902),"")</f>
        <v/>
      </c>
      <c r="AA252" s="24" t="s">
        <v>32</v>
      </c>
      <c r="AB252" s="25" t="s">
        <v>32</v>
      </c>
      <c r="AC252" s="26" t="s">
        <v>424</v>
      </c>
      <c r="AG252" s="29"/>
      <c r="AJ252" s="30" t="s">
        <v>32</v>
      </c>
      <c r="AK252" s="30">
        <v>0</v>
      </c>
      <c r="BB252" s="32" t="s">
        <v>36</v>
      </c>
      <c r="BM252" s="29">
        <v>0</v>
      </c>
      <c r="BN252" s="29">
        <v>0</v>
      </c>
      <c r="BO252" s="29">
        <v>0</v>
      </c>
      <c r="BP252" s="29">
        <f t="shared" si="38"/>
        <v>0</v>
      </c>
    </row>
    <row r="253" spans="1:68" ht="27" customHeight="1">
      <c r="A253" s="10" t="s">
        <v>425</v>
      </c>
      <c r="B253" s="10" t="s">
        <v>426</v>
      </c>
      <c r="C253" s="11">
        <v>4301011852</v>
      </c>
      <c r="D253" s="43">
        <v>4680115885844</v>
      </c>
      <c r="E253" s="43"/>
      <c r="F253" s="12">
        <v>0.4</v>
      </c>
      <c r="G253" s="13">
        <v>10</v>
      </c>
      <c r="H253" s="12">
        <v>4</v>
      </c>
      <c r="I253" s="12">
        <v>4.21</v>
      </c>
      <c r="J253" s="13">
        <v>132</v>
      </c>
      <c r="K253" s="13" t="s">
        <v>67</v>
      </c>
      <c r="L253" s="13" t="s">
        <v>32</v>
      </c>
      <c r="M253" s="14" t="s">
        <v>60</v>
      </c>
      <c r="N253" s="14"/>
      <c r="O253" s="13">
        <v>55</v>
      </c>
      <c r="P253" s="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45"/>
      <c r="R253" s="45"/>
      <c r="S253" s="45"/>
      <c r="T253" s="46"/>
      <c r="U253" s="16" t="s">
        <v>32</v>
      </c>
      <c r="V253" s="16" t="s">
        <v>32</v>
      </c>
      <c r="W253" s="17" t="s">
        <v>34</v>
      </c>
      <c r="X253" s="18">
        <v>0</v>
      </c>
      <c r="Y253" s="22">
        <f t="shared" si="37"/>
        <v>0</v>
      </c>
      <c r="Z253" s="23" t="str">
        <f>IFERROR(IF(Y253=0,"",ROUNDUP(Y253/H253,0)*0.00902),"")</f>
        <v/>
      </c>
      <c r="AA253" s="24" t="s">
        <v>32</v>
      </c>
      <c r="AB253" s="25" t="s">
        <v>32</v>
      </c>
      <c r="AC253" s="26" t="s">
        <v>427</v>
      </c>
      <c r="AG253" s="29"/>
      <c r="AJ253" s="30" t="s">
        <v>32</v>
      </c>
      <c r="AK253" s="30">
        <v>0</v>
      </c>
      <c r="BB253" s="32" t="s">
        <v>36</v>
      </c>
      <c r="BM253" s="29">
        <v>0</v>
      </c>
      <c r="BN253" s="29">
        <v>0</v>
      </c>
      <c r="BO253" s="29">
        <v>0</v>
      </c>
      <c r="BP253" s="29">
        <f t="shared" si="38"/>
        <v>0</v>
      </c>
    </row>
    <row r="254" spans="1:68" ht="27" customHeight="1">
      <c r="A254" s="10" t="s">
        <v>428</v>
      </c>
      <c r="B254" s="10" t="s">
        <v>429</v>
      </c>
      <c r="C254" s="11">
        <v>4301011316</v>
      </c>
      <c r="D254" s="43">
        <v>4607091387438</v>
      </c>
      <c r="E254" s="43"/>
      <c r="F254" s="12">
        <v>0.5</v>
      </c>
      <c r="G254" s="13">
        <v>10</v>
      </c>
      <c r="H254" s="12">
        <v>5</v>
      </c>
      <c r="I254" s="12">
        <v>5.21</v>
      </c>
      <c r="J254" s="13">
        <v>132</v>
      </c>
      <c r="K254" s="13" t="s">
        <v>67</v>
      </c>
      <c r="L254" s="13" t="s">
        <v>32</v>
      </c>
      <c r="M254" s="14" t="s">
        <v>60</v>
      </c>
      <c r="N254" s="14"/>
      <c r="O254" s="13">
        <v>55</v>
      </c>
      <c r="P254" s="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4" s="45"/>
      <c r="R254" s="45"/>
      <c r="S254" s="45"/>
      <c r="T254" s="46"/>
      <c r="U254" s="16" t="s">
        <v>32</v>
      </c>
      <c r="V254" s="16" t="s">
        <v>32</v>
      </c>
      <c r="W254" s="17" t="s">
        <v>34</v>
      </c>
      <c r="X254" s="18">
        <v>0</v>
      </c>
      <c r="Y254" s="22">
        <f t="shared" si="37"/>
        <v>0</v>
      </c>
      <c r="Z254" s="23" t="str">
        <f>IFERROR(IF(Y254=0,"",ROUNDUP(Y254/H254,0)*0.00902),"")</f>
        <v/>
      </c>
      <c r="AA254" s="24" t="s">
        <v>32</v>
      </c>
      <c r="AB254" s="25" t="s">
        <v>32</v>
      </c>
      <c r="AC254" s="26" t="s">
        <v>430</v>
      </c>
      <c r="AG254" s="29"/>
      <c r="AJ254" s="30" t="s">
        <v>32</v>
      </c>
      <c r="AK254" s="30">
        <v>0</v>
      </c>
      <c r="BB254" s="32" t="s">
        <v>36</v>
      </c>
      <c r="BM254" s="29">
        <v>0</v>
      </c>
      <c r="BN254" s="29">
        <v>0</v>
      </c>
      <c r="BO254" s="29">
        <v>0</v>
      </c>
      <c r="BP254" s="29">
        <f t="shared" si="38"/>
        <v>0</v>
      </c>
    </row>
    <row r="255" spans="1:68" ht="27" customHeight="1">
      <c r="A255" s="10" t="s">
        <v>431</v>
      </c>
      <c r="B255" s="10" t="s">
        <v>432</v>
      </c>
      <c r="C255" s="11">
        <v>4301011851</v>
      </c>
      <c r="D255" s="43">
        <v>4680115885820</v>
      </c>
      <c r="E255" s="43"/>
      <c r="F255" s="12">
        <v>0.4</v>
      </c>
      <c r="G255" s="13">
        <v>10</v>
      </c>
      <c r="H255" s="12">
        <v>4</v>
      </c>
      <c r="I255" s="12">
        <v>4.21</v>
      </c>
      <c r="J255" s="13">
        <v>132</v>
      </c>
      <c r="K255" s="13" t="s">
        <v>67</v>
      </c>
      <c r="L255" s="13" t="s">
        <v>32</v>
      </c>
      <c r="M255" s="14" t="s">
        <v>60</v>
      </c>
      <c r="N255" s="14"/>
      <c r="O255" s="13">
        <v>55</v>
      </c>
      <c r="P255" s="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45"/>
      <c r="R255" s="45"/>
      <c r="S255" s="45"/>
      <c r="T255" s="46"/>
      <c r="U255" s="16" t="s">
        <v>32</v>
      </c>
      <c r="V255" s="16" t="s">
        <v>32</v>
      </c>
      <c r="W255" s="17" t="s">
        <v>34</v>
      </c>
      <c r="X255" s="18">
        <v>0</v>
      </c>
      <c r="Y255" s="22">
        <f t="shared" si="37"/>
        <v>0</v>
      </c>
      <c r="Z255" s="23" t="str">
        <f>IFERROR(IF(Y255=0,"",ROUNDUP(Y255/H255,0)*0.00902),"")</f>
        <v/>
      </c>
      <c r="AA255" s="24" t="s">
        <v>32</v>
      </c>
      <c r="AB255" s="25" t="s">
        <v>32</v>
      </c>
      <c r="AC255" s="26" t="s">
        <v>433</v>
      </c>
      <c r="AG255" s="29"/>
      <c r="AJ255" s="30" t="s">
        <v>32</v>
      </c>
      <c r="AK255" s="30">
        <v>0</v>
      </c>
      <c r="BB255" s="32" t="s">
        <v>36</v>
      </c>
      <c r="BM255" s="29">
        <v>0</v>
      </c>
      <c r="BN255" s="29">
        <v>0</v>
      </c>
      <c r="BO255" s="29">
        <v>0</v>
      </c>
      <c r="BP255" s="29">
        <f t="shared" si="38"/>
        <v>0</v>
      </c>
    </row>
    <row r="256" spans="1:68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3"/>
      <c r="P256" s="47" t="s">
        <v>46</v>
      </c>
      <c r="Q256" s="48"/>
      <c r="R256" s="48"/>
      <c r="S256" s="48"/>
      <c r="T256" s="48"/>
      <c r="U256" s="48"/>
      <c r="V256" s="49"/>
      <c r="W256" s="19" t="s">
        <v>47</v>
      </c>
      <c r="X256" s="20">
        <f>IFERROR(X247/H247,"0")+IFERROR(X248/H248,"0")+IFERROR(X249/H249,"0")+IFERROR(X250/H250,"0")+IFERROR(X251/H251,"0")+IFERROR(X252/H252,"0")+IFERROR(X253/H253,"0")+IFERROR(X254/H254,"0")+IFERROR(X255/H255,"0")</f>
        <v>0</v>
      </c>
      <c r="Y256" s="20">
        <f>IFERROR(Y247/H247,"0")+IFERROR(Y248/H248,"0")+IFERROR(Y249/H249,"0")+IFERROR(Y250/H250,"0")+IFERROR(Y251/H251,"0")+IFERROR(Y252/H252,"0")+IFERROR(Y253/H253,"0")+IFERROR(Y254/H254,"0")+IFERROR(Y255/H255,"0")</f>
        <v>0</v>
      </c>
      <c r="Z256" s="20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27"/>
      <c r="AB256" s="27"/>
      <c r="AC256" s="27"/>
    </row>
    <row r="257" spans="1:68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3"/>
      <c r="P257" s="47" t="s">
        <v>46</v>
      </c>
      <c r="Q257" s="48"/>
      <c r="R257" s="48"/>
      <c r="S257" s="48"/>
      <c r="T257" s="48"/>
      <c r="U257" s="48"/>
      <c r="V257" s="49"/>
      <c r="W257" s="19" t="s">
        <v>34</v>
      </c>
      <c r="X257" s="20">
        <f>IFERROR(SUM(X247:X255),"0")</f>
        <v>0</v>
      </c>
      <c r="Y257" s="20">
        <f>IFERROR(SUM(Y247:Y255),"0")</f>
        <v>0</v>
      </c>
      <c r="Z257" s="19"/>
      <c r="AA257" s="27"/>
      <c r="AB257" s="27"/>
      <c r="AC257" s="27"/>
    </row>
    <row r="258" spans="1:68" ht="16.5" customHeight="1">
      <c r="A258" s="41" t="s">
        <v>434</v>
      </c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8"/>
      <c r="AB258" s="8"/>
      <c r="AC258" s="8"/>
    </row>
    <row r="259" spans="1:68" ht="14.25" customHeight="1">
      <c r="A259" s="42" t="s">
        <v>56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9"/>
      <c r="AB259" s="9"/>
      <c r="AC259" s="9"/>
    </row>
    <row r="260" spans="1:68" ht="37.5" customHeight="1">
      <c r="A260" s="10" t="s">
        <v>435</v>
      </c>
      <c r="B260" s="10" t="s">
        <v>436</v>
      </c>
      <c r="C260" s="11">
        <v>4301011876</v>
      </c>
      <c r="D260" s="43">
        <v>4680115885707</v>
      </c>
      <c r="E260" s="43"/>
      <c r="F260" s="12">
        <v>0.9</v>
      </c>
      <c r="G260" s="13">
        <v>10</v>
      </c>
      <c r="H260" s="12">
        <v>9</v>
      </c>
      <c r="I260" s="12">
        <v>9.4350000000000005</v>
      </c>
      <c r="J260" s="13">
        <v>64</v>
      </c>
      <c r="K260" s="13" t="s">
        <v>59</v>
      </c>
      <c r="L260" s="13" t="s">
        <v>32</v>
      </c>
      <c r="M260" s="14" t="s">
        <v>60</v>
      </c>
      <c r="N260" s="14"/>
      <c r="O260" s="13">
        <v>31</v>
      </c>
      <c r="P260" s="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0" s="45"/>
      <c r="R260" s="45"/>
      <c r="S260" s="45"/>
      <c r="T260" s="46"/>
      <c r="U260" s="16" t="s">
        <v>32</v>
      </c>
      <c r="V260" s="16" t="s">
        <v>32</v>
      </c>
      <c r="W260" s="17" t="s">
        <v>34</v>
      </c>
      <c r="X260" s="18">
        <v>0</v>
      </c>
      <c r="Y260" s="22">
        <f>IFERROR(IF(X260="",0,CEILING((X260/$H260),1)*$H260),"")</f>
        <v>0</v>
      </c>
      <c r="Z260" s="23" t="str">
        <f>IFERROR(IF(Y260=0,"",ROUNDUP(Y260/H260,0)*0.01898),"")</f>
        <v/>
      </c>
      <c r="AA260" s="24" t="s">
        <v>32</v>
      </c>
      <c r="AB260" s="25" t="s">
        <v>32</v>
      </c>
      <c r="AC260" s="26" t="s">
        <v>376</v>
      </c>
      <c r="AG260" s="29"/>
      <c r="AJ260" s="30" t="s">
        <v>32</v>
      </c>
      <c r="AK260" s="30">
        <v>0</v>
      </c>
      <c r="BB260" s="32" t="s">
        <v>36</v>
      </c>
      <c r="BM260" s="29">
        <v>0</v>
      </c>
      <c r="BN260" s="29">
        <v>0</v>
      </c>
      <c r="BO260" s="29">
        <v>0</v>
      </c>
      <c r="BP260" s="29">
        <f>Y260/(H260*J260)</f>
        <v>0</v>
      </c>
    </row>
    <row r="261" spans="1:68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3"/>
      <c r="P261" s="47" t="s">
        <v>46</v>
      </c>
      <c r="Q261" s="48"/>
      <c r="R261" s="48"/>
      <c r="S261" s="48"/>
      <c r="T261" s="48"/>
      <c r="U261" s="48"/>
      <c r="V261" s="49"/>
      <c r="W261" s="19" t="s">
        <v>47</v>
      </c>
      <c r="X261" s="20">
        <f>IFERROR(X260/H260,"0")</f>
        <v>0</v>
      </c>
      <c r="Y261" s="20">
        <f>IFERROR(Y260/H260,"0")</f>
        <v>0</v>
      </c>
      <c r="Z261" s="20">
        <f>IFERROR(IF(Z260="",0,Z260),"0")</f>
        <v>0</v>
      </c>
      <c r="AA261" s="27"/>
      <c r="AB261" s="27"/>
      <c r="AC261" s="27"/>
    </row>
    <row r="262" spans="1:68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3"/>
      <c r="P262" s="47" t="s">
        <v>46</v>
      </c>
      <c r="Q262" s="48"/>
      <c r="R262" s="48"/>
      <c r="S262" s="48"/>
      <c r="T262" s="48"/>
      <c r="U262" s="48"/>
      <c r="V262" s="49"/>
      <c r="W262" s="19" t="s">
        <v>34</v>
      </c>
      <c r="X262" s="20">
        <f>IFERROR(SUM(X260:X260),"0")</f>
        <v>0</v>
      </c>
      <c r="Y262" s="20">
        <f>IFERROR(SUM(Y260:Y260),"0")</f>
        <v>0</v>
      </c>
      <c r="Z262" s="19"/>
      <c r="AA262" s="27"/>
      <c r="AB262" s="27"/>
      <c r="AC262" s="27"/>
    </row>
    <row r="263" spans="1:68" ht="16.5" customHeight="1">
      <c r="A263" s="41" t="s">
        <v>437</v>
      </c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8"/>
      <c r="AB263" s="8"/>
      <c r="AC263" s="8"/>
    </row>
    <row r="264" spans="1:68" ht="14.25" customHeight="1">
      <c r="A264" s="42" t="s">
        <v>56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9"/>
      <c r="AB264" s="9"/>
      <c r="AC264" s="9"/>
    </row>
    <row r="265" spans="1:68" ht="27" customHeight="1">
      <c r="A265" s="10" t="s">
        <v>438</v>
      </c>
      <c r="B265" s="10" t="s">
        <v>439</v>
      </c>
      <c r="C265" s="11">
        <v>4301011223</v>
      </c>
      <c r="D265" s="43">
        <v>4607091383423</v>
      </c>
      <c r="E265" s="43"/>
      <c r="F265" s="12">
        <v>1.35</v>
      </c>
      <c r="G265" s="13">
        <v>8</v>
      </c>
      <c r="H265" s="12">
        <v>10.8</v>
      </c>
      <c r="I265" s="12">
        <v>11.331</v>
      </c>
      <c r="J265" s="13">
        <v>64</v>
      </c>
      <c r="K265" s="13" t="s">
        <v>59</v>
      </c>
      <c r="L265" s="13" t="s">
        <v>32</v>
      </c>
      <c r="M265" s="14" t="s">
        <v>68</v>
      </c>
      <c r="N265" s="14"/>
      <c r="O265" s="13">
        <v>35</v>
      </c>
      <c r="P265" s="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45"/>
      <c r="R265" s="45"/>
      <c r="S265" s="45"/>
      <c r="T265" s="46"/>
      <c r="U265" s="16" t="s">
        <v>32</v>
      </c>
      <c r="V265" s="16" t="s">
        <v>32</v>
      </c>
      <c r="W265" s="17" t="s">
        <v>34</v>
      </c>
      <c r="X265" s="18">
        <v>0</v>
      </c>
      <c r="Y265" s="22">
        <f>IFERROR(IF(X265="",0,CEILING((X265/$H265),1)*$H265),"")</f>
        <v>0</v>
      </c>
      <c r="Z265" s="23" t="str">
        <f>IFERROR(IF(Y265=0,"",ROUNDUP(Y265/H265,0)*0.01898),"")</f>
        <v/>
      </c>
      <c r="AA265" s="24" t="s">
        <v>32</v>
      </c>
      <c r="AB265" s="25" t="s">
        <v>32</v>
      </c>
      <c r="AC265" s="26" t="s">
        <v>61</v>
      </c>
      <c r="AG265" s="29"/>
      <c r="AJ265" s="30" t="s">
        <v>32</v>
      </c>
      <c r="AK265" s="30">
        <v>0</v>
      </c>
      <c r="BB265" s="32" t="s">
        <v>36</v>
      </c>
      <c r="BM265" s="29">
        <v>0</v>
      </c>
      <c r="BN265" s="29">
        <v>0</v>
      </c>
      <c r="BO265" s="29">
        <v>0</v>
      </c>
      <c r="BP265" s="29">
        <f t="shared" ref="BP265:BP267" si="39">Y265/(H265*J265)</f>
        <v>0</v>
      </c>
    </row>
    <row r="266" spans="1:68" ht="37.5" customHeight="1">
      <c r="A266" s="10" t="s">
        <v>440</v>
      </c>
      <c r="B266" s="10" t="s">
        <v>441</v>
      </c>
      <c r="C266" s="11">
        <v>4301012099</v>
      </c>
      <c r="D266" s="43">
        <v>4680115885691</v>
      </c>
      <c r="E266" s="43"/>
      <c r="F266" s="12">
        <v>1.35</v>
      </c>
      <c r="G266" s="13">
        <v>8</v>
      </c>
      <c r="H266" s="12">
        <v>10.8</v>
      </c>
      <c r="I266" s="12">
        <v>11.234999999999999</v>
      </c>
      <c r="J266" s="13">
        <v>64</v>
      </c>
      <c r="K266" s="13" t="s">
        <v>59</v>
      </c>
      <c r="L266" s="13" t="s">
        <v>32</v>
      </c>
      <c r="M266" s="14" t="s">
        <v>68</v>
      </c>
      <c r="N266" s="14"/>
      <c r="O266" s="13">
        <v>30</v>
      </c>
      <c r="P266" s="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45"/>
      <c r="R266" s="45"/>
      <c r="S266" s="45"/>
      <c r="T266" s="46"/>
      <c r="U266" s="16" t="s">
        <v>32</v>
      </c>
      <c r="V266" s="16" t="s">
        <v>32</v>
      </c>
      <c r="W266" s="17" t="s">
        <v>34</v>
      </c>
      <c r="X266" s="18">
        <v>0</v>
      </c>
      <c r="Y266" s="22">
        <f>IFERROR(IF(X266="",0,CEILING((X266/$H266),1)*$H266),"")</f>
        <v>0</v>
      </c>
      <c r="Z266" s="23" t="str">
        <f>IFERROR(IF(Y266=0,"",ROUNDUP(Y266/H266,0)*0.01898),"")</f>
        <v/>
      </c>
      <c r="AA266" s="24" t="s">
        <v>32</v>
      </c>
      <c r="AB266" s="25" t="s">
        <v>32</v>
      </c>
      <c r="AC266" s="26" t="s">
        <v>442</v>
      </c>
      <c r="AG266" s="29"/>
      <c r="AJ266" s="30" t="s">
        <v>32</v>
      </c>
      <c r="AK266" s="30">
        <v>0</v>
      </c>
      <c r="BB266" s="32" t="s">
        <v>36</v>
      </c>
      <c r="BM266" s="29">
        <v>0</v>
      </c>
      <c r="BN266" s="29">
        <v>0</v>
      </c>
      <c r="BO266" s="29">
        <v>0</v>
      </c>
      <c r="BP266" s="29">
        <f t="shared" si="39"/>
        <v>0</v>
      </c>
    </row>
    <row r="267" spans="1:68" ht="27" customHeight="1">
      <c r="A267" s="10" t="s">
        <v>443</v>
      </c>
      <c r="B267" s="10" t="s">
        <v>444</v>
      </c>
      <c r="C267" s="11">
        <v>4301012098</v>
      </c>
      <c r="D267" s="43">
        <v>4680115885660</v>
      </c>
      <c r="E267" s="43"/>
      <c r="F267" s="12">
        <v>1.35</v>
      </c>
      <c r="G267" s="13">
        <v>8</v>
      </c>
      <c r="H267" s="12">
        <v>10.8</v>
      </c>
      <c r="I267" s="12">
        <v>11.234999999999999</v>
      </c>
      <c r="J267" s="13">
        <v>64</v>
      </c>
      <c r="K267" s="13" t="s">
        <v>59</v>
      </c>
      <c r="L267" s="13" t="s">
        <v>32</v>
      </c>
      <c r="M267" s="14" t="s">
        <v>68</v>
      </c>
      <c r="N267" s="14"/>
      <c r="O267" s="13">
        <v>35</v>
      </c>
      <c r="P267" s="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45"/>
      <c r="R267" s="45"/>
      <c r="S267" s="45"/>
      <c r="T267" s="46"/>
      <c r="U267" s="16" t="s">
        <v>32</v>
      </c>
      <c r="V267" s="16" t="s">
        <v>32</v>
      </c>
      <c r="W267" s="17" t="s">
        <v>34</v>
      </c>
      <c r="X267" s="18">
        <v>0</v>
      </c>
      <c r="Y267" s="22">
        <f>IFERROR(IF(X267="",0,CEILING((X267/$H267),1)*$H267),"")</f>
        <v>0</v>
      </c>
      <c r="Z267" s="23" t="str">
        <f>IFERROR(IF(Y267=0,"",ROUNDUP(Y267/H267,0)*0.01898),"")</f>
        <v/>
      </c>
      <c r="AA267" s="24" t="s">
        <v>32</v>
      </c>
      <c r="AB267" s="25" t="s">
        <v>32</v>
      </c>
      <c r="AC267" s="26" t="s">
        <v>445</v>
      </c>
      <c r="AG267" s="29"/>
      <c r="AJ267" s="30" t="s">
        <v>32</v>
      </c>
      <c r="AK267" s="30">
        <v>0</v>
      </c>
      <c r="BB267" s="32" t="s">
        <v>36</v>
      </c>
      <c r="BM267" s="29">
        <v>0</v>
      </c>
      <c r="BN267" s="29">
        <v>0</v>
      </c>
      <c r="BO267" s="29">
        <v>0</v>
      </c>
      <c r="BP267" s="29">
        <f t="shared" si="39"/>
        <v>0</v>
      </c>
    </row>
    <row r="268" spans="1: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3"/>
      <c r="P268" s="47" t="s">
        <v>46</v>
      </c>
      <c r="Q268" s="48"/>
      <c r="R268" s="48"/>
      <c r="S268" s="48"/>
      <c r="T268" s="48"/>
      <c r="U268" s="48"/>
      <c r="V268" s="49"/>
      <c r="W268" s="19" t="s">
        <v>47</v>
      </c>
      <c r="X268" s="20">
        <f>IFERROR(X265/H265,"0")+IFERROR(X266/H266,"0")+IFERROR(X267/H267,"0")</f>
        <v>0</v>
      </c>
      <c r="Y268" s="20">
        <f>IFERROR(Y265/H265,"0")+IFERROR(Y266/H266,"0")+IFERROR(Y267/H267,"0")</f>
        <v>0</v>
      </c>
      <c r="Z268" s="20">
        <f>IFERROR(IF(Z265="",0,Z265),"0")+IFERROR(IF(Z266="",0,Z266),"0")+IFERROR(IF(Z267="",0,Z267),"0")</f>
        <v>0</v>
      </c>
      <c r="AA268" s="27"/>
      <c r="AB268" s="27"/>
      <c r="AC268" s="27"/>
    </row>
    <row r="269" spans="1:68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3"/>
      <c r="P269" s="47" t="s">
        <v>46</v>
      </c>
      <c r="Q269" s="48"/>
      <c r="R269" s="48"/>
      <c r="S269" s="48"/>
      <c r="T269" s="48"/>
      <c r="U269" s="48"/>
      <c r="V269" s="49"/>
      <c r="W269" s="19" t="s">
        <v>34</v>
      </c>
      <c r="X269" s="20">
        <f>IFERROR(SUM(X265:X267),"0")</f>
        <v>0</v>
      </c>
      <c r="Y269" s="20">
        <f>IFERROR(SUM(Y265:Y267),"0")</f>
        <v>0</v>
      </c>
      <c r="Z269" s="19"/>
      <c r="AA269" s="27"/>
      <c r="AB269" s="27"/>
      <c r="AC269" s="27"/>
    </row>
    <row r="270" spans="1:68" ht="16.5" customHeight="1">
      <c r="A270" s="41" t="s">
        <v>446</v>
      </c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8"/>
      <c r="AB270" s="8"/>
      <c r="AC270" s="8"/>
    </row>
    <row r="271" spans="1:68" ht="14.25" customHeight="1">
      <c r="A271" s="42" t="s">
        <v>28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9"/>
      <c r="AB271" s="9"/>
      <c r="AC271" s="9"/>
    </row>
    <row r="272" spans="1:68" ht="37.5" customHeight="1">
      <c r="A272" s="10" t="s">
        <v>447</v>
      </c>
      <c r="B272" s="10" t="s">
        <v>448</v>
      </c>
      <c r="C272" s="11">
        <v>4301051506</v>
      </c>
      <c r="D272" s="43">
        <v>4680115881037</v>
      </c>
      <c r="E272" s="43"/>
      <c r="F272" s="12">
        <v>0.84</v>
      </c>
      <c r="G272" s="13">
        <v>4</v>
      </c>
      <c r="H272" s="12">
        <v>3.36</v>
      </c>
      <c r="I272" s="12">
        <v>3.6179999999999999</v>
      </c>
      <c r="J272" s="13">
        <v>132</v>
      </c>
      <c r="K272" s="13" t="s">
        <v>67</v>
      </c>
      <c r="L272" s="13" t="s">
        <v>32</v>
      </c>
      <c r="M272" s="14" t="s">
        <v>33</v>
      </c>
      <c r="N272" s="14"/>
      <c r="O272" s="13">
        <v>40</v>
      </c>
      <c r="P272" s="4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2" s="45"/>
      <c r="R272" s="45"/>
      <c r="S272" s="45"/>
      <c r="T272" s="46"/>
      <c r="U272" s="16" t="s">
        <v>32</v>
      </c>
      <c r="V272" s="16" t="s">
        <v>32</v>
      </c>
      <c r="W272" s="17" t="s">
        <v>34</v>
      </c>
      <c r="X272" s="18">
        <v>0</v>
      </c>
      <c r="Y272" s="22">
        <f>IFERROR(IF(X272="",0,CEILING((X272/$H272),1)*$H272),"")</f>
        <v>0</v>
      </c>
      <c r="Z272" s="23" t="str">
        <f>IFERROR(IF(Y272=0,"",ROUNDUP(Y272/H272,0)*0.00902),"")</f>
        <v/>
      </c>
      <c r="AA272" s="24" t="s">
        <v>32</v>
      </c>
      <c r="AB272" s="25" t="s">
        <v>32</v>
      </c>
      <c r="AC272" s="26" t="s">
        <v>449</v>
      </c>
      <c r="AG272" s="29"/>
      <c r="AJ272" s="30" t="s">
        <v>32</v>
      </c>
      <c r="AK272" s="30">
        <v>0</v>
      </c>
      <c r="BB272" s="32" t="s">
        <v>36</v>
      </c>
      <c r="BM272" s="29">
        <v>0</v>
      </c>
      <c r="BN272" s="29">
        <v>0</v>
      </c>
      <c r="BO272" s="29">
        <v>0</v>
      </c>
      <c r="BP272" s="29">
        <f t="shared" ref="BP272:BP276" si="40">Y272/(H272*J272)</f>
        <v>0</v>
      </c>
    </row>
    <row r="273" spans="1:68" ht="27" customHeight="1">
      <c r="A273" s="10" t="s">
        <v>450</v>
      </c>
      <c r="B273" s="10" t="s">
        <v>451</v>
      </c>
      <c r="C273" s="11">
        <v>4301051893</v>
      </c>
      <c r="D273" s="43">
        <v>4680115886186</v>
      </c>
      <c r="E273" s="43"/>
      <c r="F273" s="12">
        <v>0.3</v>
      </c>
      <c r="G273" s="13">
        <v>6</v>
      </c>
      <c r="H273" s="12">
        <v>1.8</v>
      </c>
      <c r="I273" s="12">
        <v>1.98</v>
      </c>
      <c r="J273" s="13">
        <v>182</v>
      </c>
      <c r="K273" s="13" t="s">
        <v>31</v>
      </c>
      <c r="L273" s="13" t="s">
        <v>32</v>
      </c>
      <c r="M273" s="14" t="s">
        <v>68</v>
      </c>
      <c r="N273" s="14"/>
      <c r="O273" s="13">
        <v>45</v>
      </c>
      <c r="P273" s="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45"/>
      <c r="R273" s="45"/>
      <c r="S273" s="45"/>
      <c r="T273" s="46"/>
      <c r="U273" s="16" t="s">
        <v>32</v>
      </c>
      <c r="V273" s="16" t="s">
        <v>32</v>
      </c>
      <c r="W273" s="17" t="s">
        <v>34</v>
      </c>
      <c r="X273" s="18">
        <v>0</v>
      </c>
      <c r="Y273" s="22">
        <f>IFERROR(IF(X273="",0,CEILING((X273/$H273),1)*$H273),"")</f>
        <v>0</v>
      </c>
      <c r="Z273" s="23" t="str">
        <f>IFERROR(IF(Y273=0,"",ROUNDUP(Y273/H273,0)*0.00651),"")</f>
        <v/>
      </c>
      <c r="AA273" s="24" t="s">
        <v>32</v>
      </c>
      <c r="AB273" s="25" t="s">
        <v>32</v>
      </c>
      <c r="AC273" s="26" t="s">
        <v>452</v>
      </c>
      <c r="AG273" s="29"/>
      <c r="AJ273" s="30" t="s">
        <v>32</v>
      </c>
      <c r="AK273" s="30">
        <v>0</v>
      </c>
      <c r="BB273" s="32" t="s">
        <v>36</v>
      </c>
      <c r="BM273" s="29">
        <v>0</v>
      </c>
      <c r="BN273" s="29">
        <v>0</v>
      </c>
      <c r="BO273" s="29">
        <v>0</v>
      </c>
      <c r="BP273" s="29">
        <f t="shared" si="40"/>
        <v>0</v>
      </c>
    </row>
    <row r="274" spans="1:68" ht="27" customHeight="1">
      <c r="A274" s="10" t="s">
        <v>453</v>
      </c>
      <c r="B274" s="10" t="s">
        <v>454</v>
      </c>
      <c r="C274" s="11">
        <v>4301051795</v>
      </c>
      <c r="D274" s="43">
        <v>4680115881228</v>
      </c>
      <c r="E274" s="43"/>
      <c r="F274" s="12">
        <v>0.4</v>
      </c>
      <c r="G274" s="13">
        <v>6</v>
      </c>
      <c r="H274" s="12">
        <v>2.4</v>
      </c>
      <c r="I274" s="12">
        <v>2.6520000000000001</v>
      </c>
      <c r="J274" s="13">
        <v>182</v>
      </c>
      <c r="K274" s="13" t="s">
        <v>31</v>
      </c>
      <c r="L274" s="13" t="s">
        <v>32</v>
      </c>
      <c r="M274" s="14" t="s">
        <v>97</v>
      </c>
      <c r="N274" s="14"/>
      <c r="O274" s="13">
        <v>40</v>
      </c>
      <c r="P274" s="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45"/>
      <c r="R274" s="45"/>
      <c r="S274" s="45"/>
      <c r="T274" s="46"/>
      <c r="U274" s="16" t="s">
        <v>32</v>
      </c>
      <c r="V274" s="16" t="s">
        <v>32</v>
      </c>
      <c r="W274" s="17" t="s">
        <v>34</v>
      </c>
      <c r="X274" s="18">
        <v>100</v>
      </c>
      <c r="Y274" s="22">
        <f>IFERROR(IF(X274="",0,CEILING((X274/$H274),1)*$H274),"")</f>
        <v>100.8</v>
      </c>
      <c r="Z274" s="23">
        <f>IFERROR(IF(Y274=0,"",ROUNDUP(Y274/H274,0)*0.00651),"")</f>
        <v>0.27342</v>
      </c>
      <c r="AA274" s="24" t="s">
        <v>32</v>
      </c>
      <c r="AB274" s="25" t="s">
        <v>32</v>
      </c>
      <c r="AC274" s="26" t="s">
        <v>455</v>
      </c>
      <c r="AG274" s="29"/>
      <c r="AJ274" s="30" t="s">
        <v>32</v>
      </c>
      <c r="AK274" s="30">
        <v>0</v>
      </c>
      <c r="BB274" s="32" t="s">
        <v>36</v>
      </c>
      <c r="BM274" s="29">
        <v>0</v>
      </c>
      <c r="BN274" s="29">
        <v>0</v>
      </c>
      <c r="BO274" s="29">
        <v>0</v>
      </c>
      <c r="BP274" s="29">
        <f t="shared" si="40"/>
        <v>0.23076923076923075</v>
      </c>
    </row>
    <row r="275" spans="1:68" ht="37.5" customHeight="1">
      <c r="A275" s="10" t="s">
        <v>456</v>
      </c>
      <c r="B275" s="10" t="s">
        <v>457</v>
      </c>
      <c r="C275" s="11">
        <v>4301051388</v>
      </c>
      <c r="D275" s="43">
        <v>4680115881211</v>
      </c>
      <c r="E275" s="43"/>
      <c r="F275" s="12">
        <v>0.4</v>
      </c>
      <c r="G275" s="13">
        <v>6</v>
      </c>
      <c r="H275" s="12">
        <v>2.4</v>
      </c>
      <c r="I275" s="12">
        <v>2.58</v>
      </c>
      <c r="J275" s="13">
        <v>182</v>
      </c>
      <c r="K275" s="13" t="s">
        <v>31</v>
      </c>
      <c r="L275" s="13" t="s">
        <v>32</v>
      </c>
      <c r="M275" s="14" t="s">
        <v>68</v>
      </c>
      <c r="N275" s="14"/>
      <c r="O275" s="13">
        <v>45</v>
      </c>
      <c r="P275" s="4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45"/>
      <c r="R275" s="45"/>
      <c r="S275" s="45"/>
      <c r="T275" s="46"/>
      <c r="U275" s="16" t="s">
        <v>32</v>
      </c>
      <c r="V275" s="16" t="s">
        <v>32</v>
      </c>
      <c r="W275" s="17" t="s">
        <v>34</v>
      </c>
      <c r="X275" s="18">
        <v>100</v>
      </c>
      <c r="Y275" s="22">
        <f>IFERROR(IF(X275="",0,CEILING((X275/$H275),1)*$H275),"")</f>
        <v>100.8</v>
      </c>
      <c r="Z275" s="23">
        <f>IFERROR(IF(Y275=0,"",ROUNDUP(Y275/H275,0)*0.00651),"")</f>
        <v>0.27342</v>
      </c>
      <c r="AA275" s="24" t="s">
        <v>32</v>
      </c>
      <c r="AB275" s="25" t="s">
        <v>32</v>
      </c>
      <c r="AC275" s="26" t="s">
        <v>458</v>
      </c>
      <c r="AG275" s="29"/>
      <c r="AJ275" s="30" t="s">
        <v>32</v>
      </c>
      <c r="AK275" s="30">
        <v>0</v>
      </c>
      <c r="BB275" s="32" t="s">
        <v>36</v>
      </c>
      <c r="BM275" s="29">
        <v>0</v>
      </c>
      <c r="BN275" s="29">
        <v>0</v>
      </c>
      <c r="BO275" s="29">
        <v>0</v>
      </c>
      <c r="BP275" s="29">
        <f t="shared" si="40"/>
        <v>0.23076923076923075</v>
      </c>
    </row>
    <row r="276" spans="1:68" ht="37.5" customHeight="1">
      <c r="A276" s="10" t="s">
        <v>459</v>
      </c>
      <c r="B276" s="10" t="s">
        <v>460</v>
      </c>
      <c r="C276" s="11">
        <v>4301051378</v>
      </c>
      <c r="D276" s="43">
        <v>4680115881020</v>
      </c>
      <c r="E276" s="43"/>
      <c r="F276" s="12">
        <v>0.84</v>
      </c>
      <c r="G276" s="13">
        <v>4</v>
      </c>
      <c r="H276" s="12">
        <v>3.36</v>
      </c>
      <c r="I276" s="12">
        <v>3.57</v>
      </c>
      <c r="J276" s="13">
        <v>120</v>
      </c>
      <c r="K276" s="13" t="s">
        <v>67</v>
      </c>
      <c r="L276" s="13" t="s">
        <v>32</v>
      </c>
      <c r="M276" s="14" t="s">
        <v>33</v>
      </c>
      <c r="N276" s="14"/>
      <c r="O276" s="13">
        <v>45</v>
      </c>
      <c r="P276" s="4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6" s="45"/>
      <c r="R276" s="45"/>
      <c r="S276" s="45"/>
      <c r="T276" s="46"/>
      <c r="U276" s="16" t="s">
        <v>32</v>
      </c>
      <c r="V276" s="16" t="s">
        <v>32</v>
      </c>
      <c r="W276" s="17" t="s">
        <v>34</v>
      </c>
      <c r="X276" s="18">
        <v>0</v>
      </c>
      <c r="Y276" s="22">
        <f>IFERROR(IF(X276="",0,CEILING((X276/$H276),1)*$H276),"")</f>
        <v>0</v>
      </c>
      <c r="Z276" s="23" t="str">
        <f>IFERROR(IF(Y276=0,"",ROUNDUP(Y276/H276,0)*0.00937),"")</f>
        <v/>
      </c>
      <c r="AA276" s="24" t="s">
        <v>32</v>
      </c>
      <c r="AB276" s="25" t="s">
        <v>32</v>
      </c>
      <c r="AC276" s="26" t="s">
        <v>461</v>
      </c>
      <c r="AG276" s="29"/>
      <c r="AJ276" s="30" t="s">
        <v>32</v>
      </c>
      <c r="AK276" s="30">
        <v>0</v>
      </c>
      <c r="BB276" s="32" t="s">
        <v>36</v>
      </c>
      <c r="BM276" s="29">
        <v>0</v>
      </c>
      <c r="BN276" s="29">
        <v>0</v>
      </c>
      <c r="BO276" s="29">
        <v>0</v>
      </c>
      <c r="BP276" s="29">
        <f t="shared" si="40"/>
        <v>0</v>
      </c>
    </row>
    <row r="277" spans="1:68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3"/>
      <c r="P277" s="47" t="s">
        <v>46</v>
      </c>
      <c r="Q277" s="48"/>
      <c r="R277" s="48"/>
      <c r="S277" s="48"/>
      <c r="T277" s="48"/>
      <c r="U277" s="48"/>
      <c r="V277" s="49"/>
      <c r="W277" s="19" t="s">
        <v>47</v>
      </c>
      <c r="X277" s="20">
        <f>IFERROR(X272/H272,"0")+IFERROR(X273/H273,"0")+IFERROR(X274/H274,"0")+IFERROR(X275/H275,"0")+IFERROR(X276/H276,"0")</f>
        <v>83.333333333333343</v>
      </c>
      <c r="Y277" s="20">
        <f>IFERROR(Y272/H272,"0")+IFERROR(Y273/H273,"0")+IFERROR(Y274/H274,"0")+IFERROR(Y275/H275,"0")+IFERROR(Y276/H276,"0")</f>
        <v>84</v>
      </c>
      <c r="Z277" s="20">
        <f>IFERROR(IF(Z272="",0,Z272),"0")+IFERROR(IF(Z273="",0,Z273),"0")+IFERROR(IF(Z274="",0,Z274),"0")+IFERROR(IF(Z275="",0,Z275),"0")+IFERROR(IF(Z276="",0,Z276),"0")</f>
        <v>0.54683999999999999</v>
      </c>
      <c r="AA277" s="27"/>
      <c r="AB277" s="27"/>
      <c r="AC277" s="27"/>
    </row>
    <row r="278" spans="1:6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3"/>
      <c r="P278" s="47" t="s">
        <v>46</v>
      </c>
      <c r="Q278" s="48"/>
      <c r="R278" s="48"/>
      <c r="S278" s="48"/>
      <c r="T278" s="48"/>
      <c r="U278" s="48"/>
      <c r="V278" s="49"/>
      <c r="W278" s="19" t="s">
        <v>34</v>
      </c>
      <c r="X278" s="20">
        <f>IFERROR(SUM(X272:X276),"0")</f>
        <v>200</v>
      </c>
      <c r="Y278" s="20">
        <f>IFERROR(SUM(Y272:Y276),"0")</f>
        <v>201.6</v>
      </c>
      <c r="Z278" s="19"/>
      <c r="AA278" s="27"/>
      <c r="AB278" s="27"/>
      <c r="AC278" s="27"/>
    </row>
    <row r="279" spans="1:68" ht="16.5" customHeight="1">
      <c r="A279" s="41" t="s">
        <v>462</v>
      </c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8"/>
      <c r="AB279" s="8"/>
      <c r="AC279" s="8"/>
    </row>
    <row r="280" spans="1:68" ht="14.25" customHeight="1">
      <c r="A280" s="42" t="s">
        <v>56</v>
      </c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9"/>
      <c r="AB280" s="9"/>
      <c r="AC280" s="9"/>
    </row>
    <row r="281" spans="1:68" ht="27" customHeight="1">
      <c r="A281" s="10" t="s">
        <v>463</v>
      </c>
      <c r="B281" s="10" t="s">
        <v>464</v>
      </c>
      <c r="C281" s="11">
        <v>4301011306</v>
      </c>
      <c r="D281" s="43">
        <v>4607091389296</v>
      </c>
      <c r="E281" s="43"/>
      <c r="F281" s="12">
        <v>0.4</v>
      </c>
      <c r="G281" s="13">
        <v>10</v>
      </c>
      <c r="H281" s="12">
        <v>4</v>
      </c>
      <c r="I281" s="12">
        <v>4.21</v>
      </c>
      <c r="J281" s="13">
        <v>132</v>
      </c>
      <c r="K281" s="13" t="s">
        <v>67</v>
      </c>
      <c r="L281" s="13" t="s">
        <v>32</v>
      </c>
      <c r="M281" s="14" t="s">
        <v>68</v>
      </c>
      <c r="N281" s="14"/>
      <c r="O281" s="13">
        <v>45</v>
      </c>
      <c r="P281" s="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1" s="45"/>
      <c r="R281" s="45"/>
      <c r="S281" s="45"/>
      <c r="T281" s="46"/>
      <c r="U281" s="16" t="s">
        <v>32</v>
      </c>
      <c r="V281" s="16" t="s">
        <v>32</v>
      </c>
      <c r="W281" s="17" t="s">
        <v>34</v>
      </c>
      <c r="X281" s="18">
        <v>0</v>
      </c>
      <c r="Y281" s="22">
        <f>IFERROR(IF(X281="",0,CEILING((X281/$H281),1)*$H281),"")</f>
        <v>0</v>
      </c>
      <c r="Z281" s="23" t="str">
        <f>IFERROR(IF(Y281=0,"",ROUNDUP(Y281/H281,0)*0.00902),"")</f>
        <v/>
      </c>
      <c r="AA281" s="24" t="s">
        <v>32</v>
      </c>
      <c r="AB281" s="25" t="s">
        <v>32</v>
      </c>
      <c r="AC281" s="26" t="s">
        <v>465</v>
      </c>
      <c r="AG281" s="29"/>
      <c r="AJ281" s="30" t="s">
        <v>32</v>
      </c>
      <c r="AK281" s="30">
        <v>0</v>
      </c>
      <c r="BB281" s="32" t="s">
        <v>36</v>
      </c>
      <c r="BM281" s="29">
        <v>0</v>
      </c>
      <c r="BN281" s="29">
        <v>0</v>
      </c>
      <c r="BO281" s="29">
        <v>0</v>
      </c>
      <c r="BP281" s="29">
        <f>Y281/(H281*J281)</f>
        <v>0</v>
      </c>
    </row>
    <row r="282" spans="1:68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3"/>
      <c r="P282" s="47" t="s">
        <v>46</v>
      </c>
      <c r="Q282" s="48"/>
      <c r="R282" s="48"/>
      <c r="S282" s="48"/>
      <c r="T282" s="48"/>
      <c r="U282" s="48"/>
      <c r="V282" s="49"/>
      <c r="W282" s="19" t="s">
        <v>47</v>
      </c>
      <c r="X282" s="20">
        <f>IFERROR(X281/H281,"0")</f>
        <v>0</v>
      </c>
      <c r="Y282" s="20">
        <f>IFERROR(Y281/H281,"0")</f>
        <v>0</v>
      </c>
      <c r="Z282" s="20">
        <f>IFERROR(IF(Z281="",0,Z281),"0")</f>
        <v>0</v>
      </c>
      <c r="AA282" s="27"/>
      <c r="AB282" s="27"/>
      <c r="AC282" s="27"/>
    </row>
    <row r="283" spans="1:68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3"/>
      <c r="P283" s="47" t="s">
        <v>46</v>
      </c>
      <c r="Q283" s="48"/>
      <c r="R283" s="48"/>
      <c r="S283" s="48"/>
      <c r="T283" s="48"/>
      <c r="U283" s="48"/>
      <c r="V283" s="49"/>
      <c r="W283" s="19" t="s">
        <v>34</v>
      </c>
      <c r="X283" s="20">
        <f>IFERROR(SUM(X281:X281),"0")</f>
        <v>0</v>
      </c>
      <c r="Y283" s="20">
        <f>IFERROR(SUM(Y281:Y281),"0")</f>
        <v>0</v>
      </c>
      <c r="Z283" s="19"/>
      <c r="AA283" s="27"/>
      <c r="AB283" s="27"/>
      <c r="AC283" s="27"/>
    </row>
    <row r="284" spans="1:68" ht="14.25" customHeight="1">
      <c r="A284" s="42" t="s">
        <v>112</v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9"/>
      <c r="AB284" s="9"/>
      <c r="AC284" s="9"/>
    </row>
    <row r="285" spans="1:68" ht="27" customHeight="1">
      <c r="A285" s="10" t="s">
        <v>466</v>
      </c>
      <c r="B285" s="10" t="s">
        <v>467</v>
      </c>
      <c r="C285" s="11">
        <v>4301031307</v>
      </c>
      <c r="D285" s="43">
        <v>4680115880344</v>
      </c>
      <c r="E285" s="43"/>
      <c r="F285" s="12">
        <v>0.28000000000000003</v>
      </c>
      <c r="G285" s="13">
        <v>6</v>
      </c>
      <c r="H285" s="12">
        <v>1.68</v>
      </c>
      <c r="I285" s="12">
        <v>1.78</v>
      </c>
      <c r="J285" s="13">
        <v>234</v>
      </c>
      <c r="K285" s="13" t="s">
        <v>75</v>
      </c>
      <c r="L285" s="13" t="s">
        <v>32</v>
      </c>
      <c r="M285" s="14" t="s">
        <v>33</v>
      </c>
      <c r="N285" s="14"/>
      <c r="O285" s="13">
        <v>40</v>
      </c>
      <c r="P285" s="4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45"/>
      <c r="R285" s="45"/>
      <c r="S285" s="45"/>
      <c r="T285" s="46"/>
      <c r="U285" s="16" t="s">
        <v>32</v>
      </c>
      <c r="V285" s="16" t="s">
        <v>32</v>
      </c>
      <c r="W285" s="17" t="s">
        <v>34</v>
      </c>
      <c r="X285" s="18">
        <v>0</v>
      </c>
      <c r="Y285" s="22">
        <f>IFERROR(IF(X285="",0,CEILING((X285/$H285),1)*$H285),"")</f>
        <v>0</v>
      </c>
      <c r="Z285" s="23" t="str">
        <f>IFERROR(IF(Y285=0,"",ROUNDUP(Y285/H285,0)*0.00502),"")</f>
        <v/>
      </c>
      <c r="AA285" s="24" t="s">
        <v>32</v>
      </c>
      <c r="AB285" s="25" t="s">
        <v>32</v>
      </c>
      <c r="AC285" s="26" t="s">
        <v>468</v>
      </c>
      <c r="AG285" s="29"/>
      <c r="AJ285" s="30" t="s">
        <v>32</v>
      </c>
      <c r="AK285" s="30">
        <v>0</v>
      </c>
      <c r="BB285" s="32" t="s">
        <v>36</v>
      </c>
      <c r="BM285" s="29">
        <v>0</v>
      </c>
      <c r="BN285" s="29">
        <v>0</v>
      </c>
      <c r="BO285" s="29">
        <v>0</v>
      </c>
      <c r="BP285" s="29">
        <f>Y285/(H285*J285)</f>
        <v>0</v>
      </c>
    </row>
    <row r="286" spans="1:68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3"/>
      <c r="P286" s="47" t="s">
        <v>46</v>
      </c>
      <c r="Q286" s="48"/>
      <c r="R286" s="48"/>
      <c r="S286" s="48"/>
      <c r="T286" s="48"/>
      <c r="U286" s="48"/>
      <c r="V286" s="49"/>
      <c r="W286" s="19" t="s">
        <v>47</v>
      </c>
      <c r="X286" s="20">
        <f>IFERROR(X285/H285,"0")</f>
        <v>0</v>
      </c>
      <c r="Y286" s="20">
        <f>IFERROR(Y285/H285,"0")</f>
        <v>0</v>
      </c>
      <c r="Z286" s="20">
        <f>IFERROR(IF(Z285="",0,Z285),"0")</f>
        <v>0</v>
      </c>
      <c r="AA286" s="27"/>
      <c r="AB286" s="27"/>
      <c r="AC286" s="27"/>
    </row>
    <row r="287" spans="1:68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3"/>
      <c r="P287" s="47" t="s">
        <v>46</v>
      </c>
      <c r="Q287" s="48"/>
      <c r="R287" s="48"/>
      <c r="S287" s="48"/>
      <c r="T287" s="48"/>
      <c r="U287" s="48"/>
      <c r="V287" s="49"/>
      <c r="W287" s="19" t="s">
        <v>34</v>
      </c>
      <c r="X287" s="20">
        <f>IFERROR(SUM(X285:X285),"0")</f>
        <v>0</v>
      </c>
      <c r="Y287" s="20">
        <f>IFERROR(SUM(Y285:Y285),"0")</f>
        <v>0</v>
      </c>
      <c r="Z287" s="19"/>
      <c r="AA287" s="27"/>
      <c r="AB287" s="27"/>
      <c r="AC287" s="27"/>
    </row>
    <row r="288" spans="1:68" ht="14.25" customHeight="1">
      <c r="A288" s="42" t="s">
        <v>28</v>
      </c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9"/>
      <c r="AB288" s="9"/>
      <c r="AC288" s="9"/>
    </row>
    <row r="289" spans="1:68" ht="27" customHeight="1">
      <c r="A289" s="10" t="s">
        <v>469</v>
      </c>
      <c r="B289" s="10" t="s">
        <v>470</v>
      </c>
      <c r="C289" s="11">
        <v>4301051782</v>
      </c>
      <c r="D289" s="43">
        <v>4680115884618</v>
      </c>
      <c r="E289" s="43"/>
      <c r="F289" s="12">
        <v>0.6</v>
      </c>
      <c r="G289" s="13">
        <v>6</v>
      </c>
      <c r="H289" s="12">
        <v>3.6</v>
      </c>
      <c r="I289" s="12">
        <v>3.81</v>
      </c>
      <c r="J289" s="13">
        <v>132</v>
      </c>
      <c r="K289" s="13" t="s">
        <v>67</v>
      </c>
      <c r="L289" s="13" t="s">
        <v>32</v>
      </c>
      <c r="M289" s="14" t="s">
        <v>68</v>
      </c>
      <c r="N289" s="14"/>
      <c r="O289" s="13">
        <v>45</v>
      </c>
      <c r="P289" s="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45"/>
      <c r="R289" s="45"/>
      <c r="S289" s="45"/>
      <c r="T289" s="46"/>
      <c r="U289" s="16" t="s">
        <v>32</v>
      </c>
      <c r="V289" s="16" t="s">
        <v>32</v>
      </c>
      <c r="W289" s="17" t="s">
        <v>34</v>
      </c>
      <c r="X289" s="18">
        <v>0</v>
      </c>
      <c r="Y289" s="22">
        <f>IFERROR(IF(X289="",0,CEILING((X289/$H289),1)*$H289),"")</f>
        <v>0</v>
      </c>
      <c r="Z289" s="23" t="str">
        <f>IFERROR(IF(Y289=0,"",ROUNDUP(Y289/H289,0)*0.00902),"")</f>
        <v/>
      </c>
      <c r="AA289" s="24" t="s">
        <v>32</v>
      </c>
      <c r="AB289" s="25" t="s">
        <v>32</v>
      </c>
      <c r="AC289" s="26" t="s">
        <v>471</v>
      </c>
      <c r="AG289" s="29"/>
      <c r="AJ289" s="30" t="s">
        <v>32</v>
      </c>
      <c r="AK289" s="30">
        <v>0</v>
      </c>
      <c r="BB289" s="32" t="s">
        <v>36</v>
      </c>
      <c r="BM289" s="29">
        <v>0</v>
      </c>
      <c r="BN289" s="29">
        <v>0</v>
      </c>
      <c r="BO289" s="29">
        <v>0</v>
      </c>
      <c r="BP289" s="29">
        <f>Y289/(H289*J289)</f>
        <v>0</v>
      </c>
    </row>
    <row r="290" spans="1:68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3"/>
      <c r="P290" s="47" t="s">
        <v>46</v>
      </c>
      <c r="Q290" s="48"/>
      <c r="R290" s="48"/>
      <c r="S290" s="48"/>
      <c r="T290" s="48"/>
      <c r="U290" s="48"/>
      <c r="V290" s="49"/>
      <c r="W290" s="19" t="s">
        <v>47</v>
      </c>
      <c r="X290" s="20">
        <f>IFERROR(X289/H289,"0")</f>
        <v>0</v>
      </c>
      <c r="Y290" s="20">
        <f>IFERROR(Y289/H289,"0")</f>
        <v>0</v>
      </c>
      <c r="Z290" s="20">
        <f>IFERROR(IF(Z289="",0,Z289),"0")</f>
        <v>0</v>
      </c>
      <c r="AA290" s="27"/>
      <c r="AB290" s="27"/>
      <c r="AC290" s="27"/>
    </row>
    <row r="291" spans="1:68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3"/>
      <c r="P291" s="47" t="s">
        <v>46</v>
      </c>
      <c r="Q291" s="48"/>
      <c r="R291" s="48"/>
      <c r="S291" s="48"/>
      <c r="T291" s="48"/>
      <c r="U291" s="48"/>
      <c r="V291" s="49"/>
      <c r="W291" s="19" t="s">
        <v>34</v>
      </c>
      <c r="X291" s="20">
        <f>IFERROR(SUM(X289:X289),"0")</f>
        <v>0</v>
      </c>
      <c r="Y291" s="20">
        <f>IFERROR(SUM(Y289:Y289),"0")</f>
        <v>0</v>
      </c>
      <c r="Z291" s="19"/>
      <c r="AA291" s="27"/>
      <c r="AB291" s="27"/>
      <c r="AC291" s="27"/>
    </row>
    <row r="292" spans="1:68" ht="16.5" customHeight="1">
      <c r="A292" s="41" t="s">
        <v>472</v>
      </c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8"/>
      <c r="AB292" s="8"/>
      <c r="AC292" s="8"/>
    </row>
    <row r="293" spans="1:68" ht="14.25" customHeight="1">
      <c r="A293" s="42" t="s">
        <v>56</v>
      </c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9"/>
      <c r="AB293" s="9"/>
      <c r="AC293" s="9"/>
    </row>
    <row r="294" spans="1:68" ht="27" customHeight="1">
      <c r="A294" s="10" t="s">
        <v>473</v>
      </c>
      <c r="B294" s="10" t="s">
        <v>474</v>
      </c>
      <c r="C294" s="11">
        <v>4301011353</v>
      </c>
      <c r="D294" s="43">
        <v>4607091389807</v>
      </c>
      <c r="E294" s="43"/>
      <c r="F294" s="12">
        <v>0.4</v>
      </c>
      <c r="G294" s="13">
        <v>10</v>
      </c>
      <c r="H294" s="12">
        <v>4</v>
      </c>
      <c r="I294" s="12">
        <v>4.21</v>
      </c>
      <c r="J294" s="13">
        <v>132</v>
      </c>
      <c r="K294" s="13" t="s">
        <v>67</v>
      </c>
      <c r="L294" s="13" t="s">
        <v>32</v>
      </c>
      <c r="M294" s="14" t="s">
        <v>60</v>
      </c>
      <c r="N294" s="14"/>
      <c r="O294" s="13">
        <v>55</v>
      </c>
      <c r="P294" s="4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294" s="45"/>
      <c r="R294" s="45"/>
      <c r="S294" s="45"/>
      <c r="T294" s="46"/>
      <c r="U294" s="16" t="s">
        <v>32</v>
      </c>
      <c r="V294" s="16" t="s">
        <v>32</v>
      </c>
      <c r="W294" s="17" t="s">
        <v>34</v>
      </c>
      <c r="X294" s="18">
        <v>0</v>
      </c>
      <c r="Y294" s="22">
        <f>IFERROR(IF(X294="",0,CEILING((X294/$H294),1)*$H294),"")</f>
        <v>0</v>
      </c>
      <c r="Z294" s="23" t="str">
        <f>IFERROR(IF(Y294=0,"",ROUNDUP(Y294/H294,0)*0.00902),"")</f>
        <v/>
      </c>
      <c r="AA294" s="24" t="s">
        <v>32</v>
      </c>
      <c r="AB294" s="25" t="s">
        <v>32</v>
      </c>
      <c r="AC294" s="26" t="s">
        <v>475</v>
      </c>
      <c r="AG294" s="29"/>
      <c r="AJ294" s="30" t="s">
        <v>32</v>
      </c>
      <c r="AK294" s="30">
        <v>0</v>
      </c>
      <c r="BB294" s="32" t="s">
        <v>36</v>
      </c>
      <c r="BM294" s="29">
        <v>0</v>
      </c>
      <c r="BN294" s="29">
        <v>0</v>
      </c>
      <c r="BO294" s="29">
        <v>0</v>
      </c>
      <c r="BP294" s="29">
        <f>Y294/(H294*J294)</f>
        <v>0</v>
      </c>
    </row>
    <row r="295" spans="1:68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3"/>
      <c r="P295" s="47" t="s">
        <v>46</v>
      </c>
      <c r="Q295" s="48"/>
      <c r="R295" s="48"/>
      <c r="S295" s="48"/>
      <c r="T295" s="48"/>
      <c r="U295" s="48"/>
      <c r="V295" s="49"/>
      <c r="W295" s="19" t="s">
        <v>47</v>
      </c>
      <c r="X295" s="20">
        <f>IFERROR(X294/H294,"0")</f>
        <v>0</v>
      </c>
      <c r="Y295" s="20">
        <f>IFERROR(Y294/H294,"0")</f>
        <v>0</v>
      </c>
      <c r="Z295" s="20">
        <f>IFERROR(IF(Z294="",0,Z294),"0")</f>
        <v>0</v>
      </c>
      <c r="AA295" s="27"/>
      <c r="AB295" s="27"/>
      <c r="AC295" s="27"/>
    </row>
    <row r="296" spans="1:68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3"/>
      <c r="P296" s="47" t="s">
        <v>46</v>
      </c>
      <c r="Q296" s="48"/>
      <c r="R296" s="48"/>
      <c r="S296" s="48"/>
      <c r="T296" s="48"/>
      <c r="U296" s="48"/>
      <c r="V296" s="49"/>
      <c r="W296" s="19" t="s">
        <v>34</v>
      </c>
      <c r="X296" s="20">
        <f>IFERROR(SUM(X294:X294),"0")</f>
        <v>0</v>
      </c>
      <c r="Y296" s="20">
        <f>IFERROR(SUM(Y294:Y294),"0")</f>
        <v>0</v>
      </c>
      <c r="Z296" s="19"/>
      <c r="AA296" s="27"/>
      <c r="AB296" s="27"/>
      <c r="AC296" s="27"/>
    </row>
    <row r="297" spans="1:68" ht="14.25" customHeight="1">
      <c r="A297" s="42" t="s">
        <v>112</v>
      </c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9"/>
      <c r="AB297" s="9"/>
      <c r="AC297" s="9"/>
    </row>
    <row r="298" spans="1:68" ht="27" customHeight="1">
      <c r="A298" s="10" t="s">
        <v>476</v>
      </c>
      <c r="B298" s="10" t="s">
        <v>477</v>
      </c>
      <c r="C298" s="11">
        <v>4301031164</v>
      </c>
      <c r="D298" s="43">
        <v>4680115880481</v>
      </c>
      <c r="E298" s="43"/>
      <c r="F298" s="12">
        <v>0.28000000000000003</v>
      </c>
      <c r="G298" s="13">
        <v>6</v>
      </c>
      <c r="H298" s="12">
        <v>1.68</v>
      </c>
      <c r="I298" s="12">
        <v>1.78</v>
      </c>
      <c r="J298" s="13">
        <v>234</v>
      </c>
      <c r="K298" s="13" t="s">
        <v>75</v>
      </c>
      <c r="L298" s="13" t="s">
        <v>32</v>
      </c>
      <c r="M298" s="14" t="s">
        <v>33</v>
      </c>
      <c r="N298" s="14"/>
      <c r="O298" s="13">
        <v>40</v>
      </c>
      <c r="P298" s="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8" s="45"/>
      <c r="R298" s="45"/>
      <c r="S298" s="45"/>
      <c r="T298" s="46"/>
      <c r="U298" s="16" t="s">
        <v>32</v>
      </c>
      <c r="V298" s="16" t="s">
        <v>32</v>
      </c>
      <c r="W298" s="17" t="s">
        <v>34</v>
      </c>
      <c r="X298" s="18">
        <v>0</v>
      </c>
      <c r="Y298" s="22">
        <f>IFERROR(IF(X298="",0,CEILING((X298/$H298),1)*$H298),"")</f>
        <v>0</v>
      </c>
      <c r="Z298" s="23" t="str">
        <f>IFERROR(IF(Y298=0,"",ROUNDUP(Y298/H298,0)*0.00502),"")</f>
        <v/>
      </c>
      <c r="AA298" s="24" t="s">
        <v>32</v>
      </c>
      <c r="AB298" s="25" t="s">
        <v>32</v>
      </c>
      <c r="AC298" s="26" t="s">
        <v>478</v>
      </c>
      <c r="AG298" s="29"/>
      <c r="AJ298" s="30" t="s">
        <v>32</v>
      </c>
      <c r="AK298" s="30">
        <v>0</v>
      </c>
      <c r="BB298" s="32" t="s">
        <v>36</v>
      </c>
      <c r="BM298" s="29">
        <v>0</v>
      </c>
      <c r="BN298" s="29">
        <v>0</v>
      </c>
      <c r="BO298" s="29">
        <v>0</v>
      </c>
      <c r="BP298" s="29">
        <f>Y298/(H298*J298)</f>
        <v>0</v>
      </c>
    </row>
    <row r="299" spans="1:68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3"/>
      <c r="P299" s="47" t="s">
        <v>46</v>
      </c>
      <c r="Q299" s="48"/>
      <c r="R299" s="48"/>
      <c r="S299" s="48"/>
      <c r="T299" s="48"/>
      <c r="U299" s="48"/>
      <c r="V299" s="49"/>
      <c r="W299" s="19" t="s">
        <v>47</v>
      </c>
      <c r="X299" s="20">
        <f>IFERROR(X298/H298,"0")</f>
        <v>0</v>
      </c>
      <c r="Y299" s="20">
        <f>IFERROR(Y298/H298,"0")</f>
        <v>0</v>
      </c>
      <c r="Z299" s="20">
        <f>IFERROR(IF(Z298="",0,Z298),"0")</f>
        <v>0</v>
      </c>
      <c r="AA299" s="27"/>
      <c r="AB299" s="27"/>
      <c r="AC299" s="27"/>
    </row>
    <row r="300" spans="1:68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3"/>
      <c r="P300" s="47" t="s">
        <v>46</v>
      </c>
      <c r="Q300" s="48"/>
      <c r="R300" s="48"/>
      <c r="S300" s="48"/>
      <c r="T300" s="48"/>
      <c r="U300" s="48"/>
      <c r="V300" s="49"/>
      <c r="W300" s="19" t="s">
        <v>34</v>
      </c>
      <c r="X300" s="20">
        <f>IFERROR(SUM(X298:X298),"0")</f>
        <v>0</v>
      </c>
      <c r="Y300" s="20">
        <f>IFERROR(SUM(Y298:Y298),"0")</f>
        <v>0</v>
      </c>
      <c r="Z300" s="19"/>
      <c r="AA300" s="27"/>
      <c r="AB300" s="27"/>
      <c r="AC300" s="27"/>
    </row>
    <row r="301" spans="1:68" ht="14.25" customHeight="1">
      <c r="A301" s="42" t="s">
        <v>28</v>
      </c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9"/>
      <c r="AB301" s="9"/>
      <c r="AC301" s="9"/>
    </row>
    <row r="302" spans="1:68" ht="27" customHeight="1">
      <c r="A302" s="10" t="s">
        <v>479</v>
      </c>
      <c r="B302" s="10" t="s">
        <v>480</v>
      </c>
      <c r="C302" s="11">
        <v>4301051344</v>
      </c>
      <c r="D302" s="43">
        <v>4680115880412</v>
      </c>
      <c r="E302" s="43"/>
      <c r="F302" s="12">
        <v>0.33</v>
      </c>
      <c r="G302" s="13">
        <v>6</v>
      </c>
      <c r="H302" s="12">
        <v>1.98</v>
      </c>
      <c r="I302" s="12">
        <v>2.226</v>
      </c>
      <c r="J302" s="13">
        <v>182</v>
      </c>
      <c r="K302" s="13" t="s">
        <v>31</v>
      </c>
      <c r="L302" s="13" t="s">
        <v>32</v>
      </c>
      <c r="M302" s="14" t="s">
        <v>68</v>
      </c>
      <c r="N302" s="14"/>
      <c r="O302" s="13">
        <v>45</v>
      </c>
      <c r="P302" s="4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02" s="45"/>
      <c r="R302" s="45"/>
      <c r="S302" s="45"/>
      <c r="T302" s="46"/>
      <c r="U302" s="16" t="s">
        <v>32</v>
      </c>
      <c r="V302" s="16" t="s">
        <v>32</v>
      </c>
      <c r="W302" s="17" t="s">
        <v>34</v>
      </c>
      <c r="X302" s="18">
        <v>0</v>
      </c>
      <c r="Y302" s="22">
        <f>IFERROR(IF(X302="",0,CEILING((X302/$H302),1)*$H302),"")</f>
        <v>0</v>
      </c>
      <c r="Z302" s="23" t="str">
        <f>IFERROR(IF(Y302=0,"",ROUNDUP(Y302/H302,0)*0.00651),"")</f>
        <v/>
      </c>
      <c r="AA302" s="24" t="s">
        <v>32</v>
      </c>
      <c r="AB302" s="25" t="s">
        <v>32</v>
      </c>
      <c r="AC302" s="26" t="s">
        <v>481</v>
      </c>
      <c r="AG302" s="29"/>
      <c r="AJ302" s="30" t="s">
        <v>32</v>
      </c>
      <c r="AK302" s="30">
        <v>0</v>
      </c>
      <c r="BB302" s="32" t="s">
        <v>36</v>
      </c>
      <c r="BM302" s="29">
        <v>0</v>
      </c>
      <c r="BN302" s="29">
        <v>0</v>
      </c>
      <c r="BO302" s="29">
        <v>0</v>
      </c>
      <c r="BP302" s="29">
        <f t="shared" ref="BP302:BP303" si="41">Y302/(H302*J302)</f>
        <v>0</v>
      </c>
    </row>
    <row r="303" spans="1:68" ht="27" customHeight="1">
      <c r="A303" s="10" t="s">
        <v>482</v>
      </c>
      <c r="B303" s="10" t="s">
        <v>483</v>
      </c>
      <c r="C303" s="11">
        <v>4301051277</v>
      </c>
      <c r="D303" s="43">
        <v>4680115880511</v>
      </c>
      <c r="E303" s="43"/>
      <c r="F303" s="12">
        <v>0.33</v>
      </c>
      <c r="G303" s="13">
        <v>6</v>
      </c>
      <c r="H303" s="12">
        <v>1.98</v>
      </c>
      <c r="I303" s="12">
        <v>2.16</v>
      </c>
      <c r="J303" s="13">
        <v>182</v>
      </c>
      <c r="K303" s="13" t="s">
        <v>31</v>
      </c>
      <c r="L303" s="13" t="s">
        <v>32</v>
      </c>
      <c r="M303" s="14" t="s">
        <v>68</v>
      </c>
      <c r="N303" s="14"/>
      <c r="O303" s="13">
        <v>40</v>
      </c>
      <c r="P303" s="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3" s="45"/>
      <c r="R303" s="45"/>
      <c r="S303" s="45"/>
      <c r="T303" s="46"/>
      <c r="U303" s="16" t="s">
        <v>32</v>
      </c>
      <c r="V303" s="16" t="s">
        <v>32</v>
      </c>
      <c r="W303" s="17" t="s">
        <v>34</v>
      </c>
      <c r="X303" s="18">
        <v>0</v>
      </c>
      <c r="Y303" s="22">
        <f>IFERROR(IF(X303="",0,CEILING((X303/$H303),1)*$H303),"")</f>
        <v>0</v>
      </c>
      <c r="Z303" s="23" t="str">
        <f>IFERROR(IF(Y303=0,"",ROUNDUP(Y303/H303,0)*0.00651),"")</f>
        <v/>
      </c>
      <c r="AA303" s="24" t="s">
        <v>32</v>
      </c>
      <c r="AB303" s="25" t="s">
        <v>32</v>
      </c>
      <c r="AC303" s="26" t="s">
        <v>484</v>
      </c>
      <c r="AG303" s="29"/>
      <c r="AJ303" s="30" t="s">
        <v>32</v>
      </c>
      <c r="AK303" s="30">
        <v>0</v>
      </c>
      <c r="BB303" s="32" t="s">
        <v>36</v>
      </c>
      <c r="BM303" s="29">
        <v>0</v>
      </c>
      <c r="BN303" s="29">
        <v>0</v>
      </c>
      <c r="BO303" s="29">
        <v>0</v>
      </c>
      <c r="BP303" s="29">
        <f t="shared" si="41"/>
        <v>0</v>
      </c>
    </row>
    <row r="304" spans="1:68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3"/>
      <c r="P304" s="47" t="s">
        <v>46</v>
      </c>
      <c r="Q304" s="48"/>
      <c r="R304" s="48"/>
      <c r="S304" s="48"/>
      <c r="T304" s="48"/>
      <c r="U304" s="48"/>
      <c r="V304" s="49"/>
      <c r="W304" s="19" t="s">
        <v>47</v>
      </c>
      <c r="X304" s="20">
        <f>IFERROR(X302/H302,"0")+IFERROR(X303/H303,"0")</f>
        <v>0</v>
      </c>
      <c r="Y304" s="20">
        <f>IFERROR(Y302/H302,"0")+IFERROR(Y303/H303,"0")</f>
        <v>0</v>
      </c>
      <c r="Z304" s="20">
        <f>IFERROR(IF(Z302="",0,Z302),"0")+IFERROR(IF(Z303="",0,Z303),"0")</f>
        <v>0</v>
      </c>
      <c r="AA304" s="27"/>
      <c r="AB304" s="27"/>
      <c r="AC304" s="27"/>
    </row>
    <row r="305" spans="1:68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3"/>
      <c r="P305" s="47" t="s">
        <v>46</v>
      </c>
      <c r="Q305" s="48"/>
      <c r="R305" s="48"/>
      <c r="S305" s="48"/>
      <c r="T305" s="48"/>
      <c r="U305" s="48"/>
      <c r="V305" s="49"/>
      <c r="W305" s="19" t="s">
        <v>34</v>
      </c>
      <c r="X305" s="20">
        <f>IFERROR(SUM(X302:X303),"0")</f>
        <v>0</v>
      </c>
      <c r="Y305" s="20">
        <f>IFERROR(SUM(Y302:Y303),"0")</f>
        <v>0</v>
      </c>
      <c r="Z305" s="19"/>
      <c r="AA305" s="27"/>
      <c r="AB305" s="27"/>
      <c r="AC305" s="27"/>
    </row>
    <row r="306" spans="1:68" ht="16.5" customHeight="1">
      <c r="A306" s="41" t="s">
        <v>485</v>
      </c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8"/>
      <c r="AB306" s="8"/>
      <c r="AC306" s="8"/>
    </row>
    <row r="307" spans="1:68" ht="14.25" customHeight="1">
      <c r="A307" s="42" t="s">
        <v>56</v>
      </c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9"/>
      <c r="AB307" s="9"/>
      <c r="AC307" s="9"/>
    </row>
    <row r="308" spans="1:68" ht="27" customHeight="1">
      <c r="A308" s="10" t="s">
        <v>486</v>
      </c>
      <c r="B308" s="10" t="s">
        <v>487</v>
      </c>
      <c r="C308" s="11">
        <v>4301011594</v>
      </c>
      <c r="D308" s="43">
        <v>4680115883413</v>
      </c>
      <c r="E308" s="43"/>
      <c r="F308" s="12">
        <v>0.37</v>
      </c>
      <c r="G308" s="13">
        <v>10</v>
      </c>
      <c r="H308" s="12">
        <v>3.7</v>
      </c>
      <c r="I308" s="12">
        <v>3.91</v>
      </c>
      <c r="J308" s="13">
        <v>132</v>
      </c>
      <c r="K308" s="13" t="s">
        <v>67</v>
      </c>
      <c r="L308" s="13" t="s">
        <v>32</v>
      </c>
      <c r="M308" s="14" t="s">
        <v>60</v>
      </c>
      <c r="N308" s="14"/>
      <c r="O308" s="13">
        <v>55</v>
      </c>
      <c r="P308" s="4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8" s="45"/>
      <c r="R308" s="45"/>
      <c r="S308" s="45"/>
      <c r="T308" s="46"/>
      <c r="U308" s="16" t="s">
        <v>32</v>
      </c>
      <c r="V308" s="16" t="s">
        <v>32</v>
      </c>
      <c r="W308" s="17" t="s">
        <v>34</v>
      </c>
      <c r="X308" s="18">
        <v>0</v>
      </c>
      <c r="Y308" s="22">
        <f>IFERROR(IF(X308="",0,CEILING((X308/$H308),1)*$H308),"")</f>
        <v>0</v>
      </c>
      <c r="Z308" s="23" t="str">
        <f>IFERROR(IF(Y308=0,"",ROUNDUP(Y308/H308,0)*0.00902),"")</f>
        <v/>
      </c>
      <c r="AA308" s="24" t="s">
        <v>32</v>
      </c>
      <c r="AB308" s="25" t="s">
        <v>32</v>
      </c>
      <c r="AC308" s="26" t="s">
        <v>376</v>
      </c>
      <c r="AG308" s="29"/>
      <c r="AJ308" s="30" t="s">
        <v>32</v>
      </c>
      <c r="AK308" s="30">
        <v>0</v>
      </c>
      <c r="BB308" s="32" t="s">
        <v>36</v>
      </c>
      <c r="BM308" s="29">
        <v>0</v>
      </c>
      <c r="BN308" s="29">
        <v>0</v>
      </c>
      <c r="BO308" s="29">
        <v>0</v>
      </c>
      <c r="BP308" s="29">
        <f>Y308/(H308*J308)</f>
        <v>0</v>
      </c>
    </row>
    <row r="309" spans="1:68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3"/>
      <c r="P309" s="47" t="s">
        <v>46</v>
      </c>
      <c r="Q309" s="48"/>
      <c r="R309" s="48"/>
      <c r="S309" s="48"/>
      <c r="T309" s="48"/>
      <c r="U309" s="48"/>
      <c r="V309" s="49"/>
      <c r="W309" s="19" t="s">
        <v>47</v>
      </c>
      <c r="X309" s="20">
        <f>IFERROR(X308/H308,"0")</f>
        <v>0</v>
      </c>
      <c r="Y309" s="20">
        <f>IFERROR(Y308/H308,"0")</f>
        <v>0</v>
      </c>
      <c r="Z309" s="20">
        <f>IFERROR(IF(Z308="",0,Z308),"0")</f>
        <v>0</v>
      </c>
      <c r="AA309" s="27"/>
      <c r="AB309" s="27"/>
      <c r="AC309" s="27"/>
    </row>
    <row r="310" spans="1:68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3"/>
      <c r="P310" s="47" t="s">
        <v>46</v>
      </c>
      <c r="Q310" s="48"/>
      <c r="R310" s="48"/>
      <c r="S310" s="48"/>
      <c r="T310" s="48"/>
      <c r="U310" s="48"/>
      <c r="V310" s="49"/>
      <c r="W310" s="19" t="s">
        <v>34</v>
      </c>
      <c r="X310" s="20">
        <f>IFERROR(SUM(X308:X308),"0")</f>
        <v>0</v>
      </c>
      <c r="Y310" s="20">
        <f>IFERROR(SUM(Y308:Y308),"0")</f>
        <v>0</v>
      </c>
      <c r="Z310" s="19"/>
      <c r="AA310" s="27"/>
      <c r="AB310" s="27"/>
      <c r="AC310" s="27"/>
    </row>
    <row r="311" spans="1:68" ht="14.25" customHeight="1">
      <c r="A311" s="42" t="s">
        <v>112</v>
      </c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9"/>
      <c r="AB311" s="9"/>
      <c r="AC311" s="9"/>
    </row>
    <row r="312" spans="1:68" ht="27" customHeight="1">
      <c r="A312" s="10" t="s">
        <v>488</v>
      </c>
      <c r="B312" s="10" t="s">
        <v>489</v>
      </c>
      <c r="C312" s="11">
        <v>4301031305</v>
      </c>
      <c r="D312" s="43">
        <v>4607091389845</v>
      </c>
      <c r="E312" s="43"/>
      <c r="F312" s="12">
        <v>0.35</v>
      </c>
      <c r="G312" s="13">
        <v>6</v>
      </c>
      <c r="H312" s="12">
        <v>2.1</v>
      </c>
      <c r="I312" s="12">
        <v>2.2000000000000002</v>
      </c>
      <c r="J312" s="13">
        <v>234</v>
      </c>
      <c r="K312" s="13" t="s">
        <v>75</v>
      </c>
      <c r="L312" s="13" t="s">
        <v>32</v>
      </c>
      <c r="M312" s="14" t="s">
        <v>33</v>
      </c>
      <c r="N312" s="14"/>
      <c r="O312" s="13">
        <v>40</v>
      </c>
      <c r="P312" s="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5"/>
      <c r="R312" s="45"/>
      <c r="S312" s="45"/>
      <c r="T312" s="46"/>
      <c r="U312" s="16" t="s">
        <v>32</v>
      </c>
      <c r="V312" s="16" t="s">
        <v>32</v>
      </c>
      <c r="W312" s="17" t="s">
        <v>34</v>
      </c>
      <c r="X312" s="18">
        <v>0</v>
      </c>
      <c r="Y312" s="22">
        <f>IFERROR(IF(X312="",0,CEILING((X312/$H312),1)*$H312),"")</f>
        <v>0</v>
      </c>
      <c r="Z312" s="23" t="str">
        <f>IFERROR(IF(Y312=0,"",ROUNDUP(Y312/H312,0)*0.00502),"")</f>
        <v/>
      </c>
      <c r="AA312" s="24" t="s">
        <v>32</v>
      </c>
      <c r="AB312" s="25" t="s">
        <v>32</v>
      </c>
      <c r="AC312" s="26" t="s">
        <v>490</v>
      </c>
      <c r="AG312" s="29"/>
      <c r="AJ312" s="30" t="s">
        <v>32</v>
      </c>
      <c r="AK312" s="30">
        <v>0</v>
      </c>
      <c r="BB312" s="32" t="s">
        <v>36</v>
      </c>
      <c r="BM312" s="29">
        <v>0</v>
      </c>
      <c r="BN312" s="29">
        <v>0</v>
      </c>
      <c r="BO312" s="29">
        <v>0</v>
      </c>
      <c r="BP312" s="29">
        <f t="shared" ref="BP312:BP313" si="42">Y312/(H312*J312)</f>
        <v>0</v>
      </c>
    </row>
    <row r="313" spans="1:68" ht="27" customHeight="1">
      <c r="A313" s="10" t="s">
        <v>491</v>
      </c>
      <c r="B313" s="10" t="s">
        <v>492</v>
      </c>
      <c r="C313" s="11">
        <v>4301031306</v>
      </c>
      <c r="D313" s="43">
        <v>4680115882881</v>
      </c>
      <c r="E313" s="43"/>
      <c r="F313" s="12">
        <v>0.28000000000000003</v>
      </c>
      <c r="G313" s="13">
        <v>6</v>
      </c>
      <c r="H313" s="12">
        <v>1.68</v>
      </c>
      <c r="I313" s="12">
        <v>1.81</v>
      </c>
      <c r="J313" s="13">
        <v>234</v>
      </c>
      <c r="K313" s="13" t="s">
        <v>75</v>
      </c>
      <c r="L313" s="13" t="s">
        <v>32</v>
      </c>
      <c r="M313" s="14" t="s">
        <v>33</v>
      </c>
      <c r="N313" s="14"/>
      <c r="O313" s="13">
        <v>40</v>
      </c>
      <c r="P313" s="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5"/>
      <c r="R313" s="45"/>
      <c r="S313" s="45"/>
      <c r="T313" s="46"/>
      <c r="U313" s="16" t="s">
        <v>32</v>
      </c>
      <c r="V313" s="16" t="s">
        <v>32</v>
      </c>
      <c r="W313" s="17" t="s">
        <v>34</v>
      </c>
      <c r="X313" s="18">
        <v>0</v>
      </c>
      <c r="Y313" s="22">
        <f>IFERROR(IF(X313="",0,CEILING((X313/$H313),1)*$H313),"")</f>
        <v>0</v>
      </c>
      <c r="Z313" s="23" t="str">
        <f>IFERROR(IF(Y313=0,"",ROUNDUP(Y313/H313,0)*0.00502),"")</f>
        <v/>
      </c>
      <c r="AA313" s="24" t="s">
        <v>32</v>
      </c>
      <c r="AB313" s="25" t="s">
        <v>32</v>
      </c>
      <c r="AC313" s="26" t="s">
        <v>490</v>
      </c>
      <c r="AG313" s="29"/>
      <c r="AJ313" s="30" t="s">
        <v>32</v>
      </c>
      <c r="AK313" s="30">
        <v>0</v>
      </c>
      <c r="BB313" s="32" t="s">
        <v>36</v>
      </c>
      <c r="BM313" s="29">
        <v>0</v>
      </c>
      <c r="BN313" s="29">
        <v>0</v>
      </c>
      <c r="BO313" s="29">
        <v>0</v>
      </c>
      <c r="BP313" s="29">
        <f t="shared" si="42"/>
        <v>0</v>
      </c>
    </row>
    <row r="314" spans="1:68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3"/>
      <c r="P314" s="47" t="s">
        <v>46</v>
      </c>
      <c r="Q314" s="48"/>
      <c r="R314" s="48"/>
      <c r="S314" s="48"/>
      <c r="T314" s="48"/>
      <c r="U314" s="48"/>
      <c r="V314" s="49"/>
      <c r="W314" s="19" t="s">
        <v>47</v>
      </c>
      <c r="X314" s="20">
        <f>IFERROR(X312/H312,"0")+IFERROR(X313/H313,"0")</f>
        <v>0</v>
      </c>
      <c r="Y314" s="20">
        <f>IFERROR(Y312/H312,"0")+IFERROR(Y313/H313,"0")</f>
        <v>0</v>
      </c>
      <c r="Z314" s="20">
        <f>IFERROR(IF(Z312="",0,Z312),"0")+IFERROR(IF(Z313="",0,Z313),"0")</f>
        <v>0</v>
      </c>
      <c r="AA314" s="27"/>
      <c r="AB314" s="27"/>
      <c r="AC314" s="27"/>
    </row>
    <row r="315" spans="1:68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3"/>
      <c r="P315" s="47" t="s">
        <v>46</v>
      </c>
      <c r="Q315" s="48"/>
      <c r="R315" s="48"/>
      <c r="S315" s="48"/>
      <c r="T315" s="48"/>
      <c r="U315" s="48"/>
      <c r="V315" s="49"/>
      <c r="W315" s="19" t="s">
        <v>34</v>
      </c>
      <c r="X315" s="20">
        <f>IFERROR(SUM(X312:X313),"0")</f>
        <v>0</v>
      </c>
      <c r="Y315" s="20">
        <f>IFERROR(SUM(Y312:Y313),"0")</f>
        <v>0</v>
      </c>
      <c r="Z315" s="19"/>
      <c r="AA315" s="27"/>
      <c r="AB315" s="27"/>
      <c r="AC315" s="27"/>
    </row>
    <row r="316" spans="1:68" ht="14.25" customHeight="1">
      <c r="A316" s="42" t="s">
        <v>28</v>
      </c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9"/>
      <c r="AB316" s="9"/>
      <c r="AC316" s="9"/>
    </row>
    <row r="317" spans="1:68" ht="27" customHeight="1">
      <c r="A317" s="10" t="s">
        <v>493</v>
      </c>
      <c r="B317" s="10" t="s">
        <v>494</v>
      </c>
      <c r="C317" s="11">
        <v>4301051534</v>
      </c>
      <c r="D317" s="43">
        <v>4680115883390</v>
      </c>
      <c r="E317" s="43"/>
      <c r="F317" s="12">
        <v>0.3</v>
      </c>
      <c r="G317" s="13">
        <v>6</v>
      </c>
      <c r="H317" s="12">
        <v>1.8</v>
      </c>
      <c r="I317" s="12">
        <v>1.98</v>
      </c>
      <c r="J317" s="13">
        <v>182</v>
      </c>
      <c r="K317" s="13" t="s">
        <v>31</v>
      </c>
      <c r="L317" s="13" t="s">
        <v>32</v>
      </c>
      <c r="M317" s="14" t="s">
        <v>68</v>
      </c>
      <c r="N317" s="14"/>
      <c r="O317" s="13">
        <v>40</v>
      </c>
      <c r="P317" s="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17" s="45"/>
      <c r="R317" s="45"/>
      <c r="S317" s="45"/>
      <c r="T317" s="46"/>
      <c r="U317" s="16" t="s">
        <v>32</v>
      </c>
      <c r="V317" s="16" t="s">
        <v>32</v>
      </c>
      <c r="W317" s="17" t="s">
        <v>34</v>
      </c>
      <c r="X317" s="18">
        <v>0</v>
      </c>
      <c r="Y317" s="22">
        <f>IFERROR(IF(X317="",0,CEILING((X317/$H317),1)*$H317),"")</f>
        <v>0</v>
      </c>
      <c r="Z317" s="23" t="str">
        <f>IFERROR(IF(Y317=0,"",ROUNDUP(Y317/H317,0)*0.00651),"")</f>
        <v/>
      </c>
      <c r="AA317" s="24" t="s">
        <v>32</v>
      </c>
      <c r="AB317" s="25" t="s">
        <v>32</v>
      </c>
      <c r="AC317" s="26" t="s">
        <v>495</v>
      </c>
      <c r="AG317" s="29"/>
      <c r="AJ317" s="30" t="s">
        <v>32</v>
      </c>
      <c r="AK317" s="30">
        <v>0</v>
      </c>
      <c r="BB317" s="32" t="s">
        <v>36</v>
      </c>
      <c r="BM317" s="29">
        <v>0</v>
      </c>
      <c r="BN317" s="29">
        <v>0</v>
      </c>
      <c r="BO317" s="29">
        <v>0</v>
      </c>
      <c r="BP317" s="29">
        <f>Y317/(H317*J317)</f>
        <v>0</v>
      </c>
    </row>
    <row r="318" spans="1:6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3"/>
      <c r="P318" s="47" t="s">
        <v>46</v>
      </c>
      <c r="Q318" s="48"/>
      <c r="R318" s="48"/>
      <c r="S318" s="48"/>
      <c r="T318" s="48"/>
      <c r="U318" s="48"/>
      <c r="V318" s="49"/>
      <c r="W318" s="19" t="s">
        <v>47</v>
      </c>
      <c r="X318" s="20">
        <f>IFERROR(X317/H317,"0")</f>
        <v>0</v>
      </c>
      <c r="Y318" s="20">
        <f>IFERROR(Y317/H317,"0")</f>
        <v>0</v>
      </c>
      <c r="Z318" s="20">
        <f>IFERROR(IF(Z317="",0,Z317),"0")</f>
        <v>0</v>
      </c>
      <c r="AA318" s="27"/>
      <c r="AB318" s="27"/>
      <c r="AC318" s="27"/>
    </row>
    <row r="319" spans="1:68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3"/>
      <c r="P319" s="47" t="s">
        <v>46</v>
      </c>
      <c r="Q319" s="48"/>
      <c r="R319" s="48"/>
      <c r="S319" s="48"/>
      <c r="T319" s="48"/>
      <c r="U319" s="48"/>
      <c r="V319" s="49"/>
      <c r="W319" s="19" t="s">
        <v>34</v>
      </c>
      <c r="X319" s="20">
        <f>IFERROR(SUM(X317:X317),"0")</f>
        <v>0</v>
      </c>
      <c r="Y319" s="20">
        <f>IFERROR(SUM(Y317:Y317),"0")</f>
        <v>0</v>
      </c>
      <c r="Z319" s="19"/>
      <c r="AA319" s="27"/>
      <c r="AB319" s="27"/>
      <c r="AC319" s="27"/>
    </row>
    <row r="320" spans="1:68" ht="16.5" customHeight="1">
      <c r="A320" s="41" t="s">
        <v>496</v>
      </c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8"/>
      <c r="AB320" s="8"/>
      <c r="AC320" s="8"/>
    </row>
    <row r="321" spans="1:68" ht="14.25" customHeight="1">
      <c r="A321" s="42" t="s">
        <v>56</v>
      </c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9"/>
      <c r="AB321" s="9"/>
      <c r="AC321" s="9"/>
    </row>
    <row r="322" spans="1:68" ht="16.5" customHeight="1">
      <c r="A322" s="10" t="s">
        <v>497</v>
      </c>
      <c r="B322" s="10" t="s">
        <v>498</v>
      </c>
      <c r="C322" s="11">
        <v>4301011728</v>
      </c>
      <c r="D322" s="43">
        <v>4680115885141</v>
      </c>
      <c r="E322" s="43"/>
      <c r="F322" s="12">
        <v>0.25</v>
      </c>
      <c r="G322" s="13">
        <v>8</v>
      </c>
      <c r="H322" s="12">
        <v>2</v>
      </c>
      <c r="I322" s="12">
        <v>2.1</v>
      </c>
      <c r="J322" s="13">
        <v>234</v>
      </c>
      <c r="K322" s="13" t="s">
        <v>75</v>
      </c>
      <c r="L322" s="13" t="s">
        <v>32</v>
      </c>
      <c r="M322" s="14" t="s">
        <v>68</v>
      </c>
      <c r="N322" s="14"/>
      <c r="O322" s="13">
        <v>55</v>
      </c>
      <c r="P322" s="4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22" s="45"/>
      <c r="R322" s="45"/>
      <c r="S322" s="45"/>
      <c r="T322" s="46"/>
      <c r="U322" s="16" t="s">
        <v>32</v>
      </c>
      <c r="V322" s="16" t="s">
        <v>32</v>
      </c>
      <c r="W322" s="17" t="s">
        <v>34</v>
      </c>
      <c r="X322" s="18">
        <v>0</v>
      </c>
      <c r="Y322" s="22">
        <f>IFERROR(IF(X322="",0,CEILING((X322/$H322),1)*$H322),"")</f>
        <v>0</v>
      </c>
      <c r="Z322" s="23" t="str">
        <f>IFERROR(IF(Y322=0,"",ROUNDUP(Y322/H322,0)*0.00502),"")</f>
        <v/>
      </c>
      <c r="AA322" s="24" t="s">
        <v>32</v>
      </c>
      <c r="AB322" s="25" t="s">
        <v>32</v>
      </c>
      <c r="AC322" s="26" t="s">
        <v>499</v>
      </c>
      <c r="AG322" s="29"/>
      <c r="AJ322" s="30" t="s">
        <v>32</v>
      </c>
      <c r="AK322" s="30">
        <v>0</v>
      </c>
      <c r="BB322" s="32" t="s">
        <v>36</v>
      </c>
      <c r="BM322" s="29">
        <v>0</v>
      </c>
      <c r="BN322" s="29">
        <v>0</v>
      </c>
      <c r="BO322" s="29">
        <v>0</v>
      </c>
      <c r="BP322" s="29">
        <f>Y322/(H322*J322)</f>
        <v>0</v>
      </c>
    </row>
    <row r="323" spans="1:68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3"/>
      <c r="P323" s="47" t="s">
        <v>46</v>
      </c>
      <c r="Q323" s="48"/>
      <c r="R323" s="48"/>
      <c r="S323" s="48"/>
      <c r="T323" s="48"/>
      <c r="U323" s="48"/>
      <c r="V323" s="49"/>
      <c r="W323" s="19" t="s">
        <v>47</v>
      </c>
      <c r="X323" s="20">
        <f>IFERROR(X322/H322,"0")</f>
        <v>0</v>
      </c>
      <c r="Y323" s="20">
        <f>IFERROR(Y322/H322,"0")</f>
        <v>0</v>
      </c>
      <c r="Z323" s="20">
        <f>IFERROR(IF(Z322="",0,Z322),"0")</f>
        <v>0</v>
      </c>
      <c r="AA323" s="27"/>
      <c r="AB323" s="27"/>
      <c r="AC323" s="27"/>
    </row>
    <row r="324" spans="1:68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3"/>
      <c r="P324" s="47" t="s">
        <v>46</v>
      </c>
      <c r="Q324" s="48"/>
      <c r="R324" s="48"/>
      <c r="S324" s="48"/>
      <c r="T324" s="48"/>
      <c r="U324" s="48"/>
      <c r="V324" s="49"/>
      <c r="W324" s="19" t="s">
        <v>34</v>
      </c>
      <c r="X324" s="20">
        <f>IFERROR(SUM(X322:X322),"0")</f>
        <v>0</v>
      </c>
      <c r="Y324" s="20">
        <f>IFERROR(SUM(Y322:Y322),"0")</f>
        <v>0</v>
      </c>
      <c r="Z324" s="19"/>
      <c r="AA324" s="27"/>
      <c r="AB324" s="27"/>
      <c r="AC324" s="27"/>
    </row>
    <row r="325" spans="1:68" ht="14.25" customHeight="1">
      <c r="A325" s="42" t="s">
        <v>112</v>
      </c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9"/>
      <c r="AB325" s="9"/>
      <c r="AC325" s="9"/>
    </row>
    <row r="326" spans="1:68" ht="27" customHeight="1">
      <c r="A326" s="10" t="s">
        <v>500</v>
      </c>
      <c r="B326" s="10" t="s">
        <v>501</v>
      </c>
      <c r="C326" s="11">
        <v>4301031301</v>
      </c>
      <c r="D326" s="43">
        <v>4680115884700</v>
      </c>
      <c r="E326" s="43"/>
      <c r="F326" s="12">
        <v>0.57999999999999996</v>
      </c>
      <c r="G326" s="13">
        <v>6</v>
      </c>
      <c r="H326" s="12">
        <v>3.48</v>
      </c>
      <c r="I326" s="12">
        <v>3.66</v>
      </c>
      <c r="J326" s="13">
        <v>182</v>
      </c>
      <c r="K326" s="13" t="s">
        <v>31</v>
      </c>
      <c r="L326" s="13" t="s">
        <v>32</v>
      </c>
      <c r="M326" s="14" t="s">
        <v>33</v>
      </c>
      <c r="N326" s="14"/>
      <c r="O326" s="13">
        <v>40</v>
      </c>
      <c r="P326" s="44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26" s="45"/>
      <c r="R326" s="45"/>
      <c r="S326" s="45"/>
      <c r="T326" s="46"/>
      <c r="U326" s="16" t="s">
        <v>32</v>
      </c>
      <c r="V326" s="16" t="s">
        <v>502</v>
      </c>
      <c r="W326" s="17" t="s">
        <v>34</v>
      </c>
      <c r="X326" s="18">
        <v>0</v>
      </c>
      <c r="Y326" s="22">
        <f>IFERROR(IF(X326="",0,CEILING((X326/$H326),1)*$H326),"")</f>
        <v>0</v>
      </c>
      <c r="Z326" s="23" t="str">
        <f>IFERROR(IF(Y326=0,"",ROUNDUP(Y326/H326,0)*0.00651),"")</f>
        <v/>
      </c>
      <c r="AA326" s="24" t="s">
        <v>32</v>
      </c>
      <c r="AB326" s="25" t="s">
        <v>32</v>
      </c>
      <c r="AC326" s="26" t="s">
        <v>503</v>
      </c>
      <c r="AG326" s="29"/>
      <c r="AJ326" s="30" t="s">
        <v>32</v>
      </c>
      <c r="AK326" s="30">
        <v>0</v>
      </c>
      <c r="BB326" s="32" t="s">
        <v>36</v>
      </c>
      <c r="BM326" s="29">
        <v>0</v>
      </c>
      <c r="BN326" s="29">
        <v>0</v>
      </c>
      <c r="BO326" s="29">
        <v>0</v>
      </c>
      <c r="BP326" s="29">
        <f>Y326/(H326*J326)</f>
        <v>0</v>
      </c>
    </row>
    <row r="327" spans="1:68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3"/>
      <c r="P327" s="47" t="s">
        <v>46</v>
      </c>
      <c r="Q327" s="48"/>
      <c r="R327" s="48"/>
      <c r="S327" s="48"/>
      <c r="T327" s="48"/>
      <c r="U327" s="48"/>
      <c r="V327" s="49"/>
      <c r="W327" s="19" t="s">
        <v>47</v>
      </c>
      <c r="X327" s="20">
        <f>IFERROR(X326/H326,"0")</f>
        <v>0</v>
      </c>
      <c r="Y327" s="20">
        <f>IFERROR(Y326/H326,"0")</f>
        <v>0</v>
      </c>
      <c r="Z327" s="20">
        <f>IFERROR(IF(Z326="",0,Z326),"0")</f>
        <v>0</v>
      </c>
      <c r="AA327" s="27"/>
      <c r="AB327" s="27"/>
      <c r="AC327" s="27"/>
    </row>
    <row r="328" spans="1:6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3"/>
      <c r="P328" s="47" t="s">
        <v>46</v>
      </c>
      <c r="Q328" s="48"/>
      <c r="R328" s="48"/>
      <c r="S328" s="48"/>
      <c r="T328" s="48"/>
      <c r="U328" s="48"/>
      <c r="V328" s="49"/>
      <c r="W328" s="19" t="s">
        <v>34</v>
      </c>
      <c r="X328" s="20">
        <f>IFERROR(SUM(X326:X326),"0")</f>
        <v>0</v>
      </c>
      <c r="Y328" s="20">
        <f>IFERROR(SUM(Y326:Y326),"0")</f>
        <v>0</v>
      </c>
      <c r="Z328" s="19"/>
      <c r="AA328" s="27"/>
      <c r="AB328" s="27"/>
      <c r="AC328" s="27"/>
    </row>
    <row r="329" spans="1:68" ht="16.5" customHeight="1">
      <c r="A329" s="41" t="s">
        <v>504</v>
      </c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8"/>
      <c r="AB329" s="8"/>
      <c r="AC329" s="8"/>
    </row>
    <row r="330" spans="1:68" ht="14.25" customHeight="1">
      <c r="A330" s="42" t="s">
        <v>56</v>
      </c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9"/>
      <c r="AB330" s="9"/>
      <c r="AC330" s="9"/>
    </row>
    <row r="331" spans="1:68" ht="27" customHeight="1">
      <c r="A331" s="10" t="s">
        <v>505</v>
      </c>
      <c r="B331" s="10" t="s">
        <v>506</v>
      </c>
      <c r="C331" s="11">
        <v>4301012024</v>
      </c>
      <c r="D331" s="43">
        <v>4680115885615</v>
      </c>
      <c r="E331" s="43"/>
      <c r="F331" s="12">
        <v>1.35</v>
      </c>
      <c r="G331" s="13">
        <v>8</v>
      </c>
      <c r="H331" s="12">
        <v>10.8</v>
      </c>
      <c r="I331" s="12">
        <v>11.234999999999999</v>
      </c>
      <c r="J331" s="13">
        <v>64</v>
      </c>
      <c r="K331" s="13" t="s">
        <v>59</v>
      </c>
      <c r="L331" s="13" t="s">
        <v>32</v>
      </c>
      <c r="M331" s="14" t="s">
        <v>68</v>
      </c>
      <c r="N331" s="14"/>
      <c r="O331" s="13">
        <v>55</v>
      </c>
      <c r="P331" s="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31" s="45"/>
      <c r="R331" s="45"/>
      <c r="S331" s="45"/>
      <c r="T331" s="46"/>
      <c r="U331" s="16" t="s">
        <v>32</v>
      </c>
      <c r="V331" s="16" t="s">
        <v>32</v>
      </c>
      <c r="W331" s="17" t="s">
        <v>34</v>
      </c>
      <c r="X331" s="18">
        <v>0</v>
      </c>
      <c r="Y331" s="22">
        <f t="shared" ref="Y331:Y338" si="43">IFERROR(IF(X331="",0,CEILING((X331/$H331),1)*$H331),"")</f>
        <v>0</v>
      </c>
      <c r="Z331" s="23" t="str">
        <f>IFERROR(IF(Y331=0,"",ROUNDUP(Y331/H331,0)*0.01898),"")</f>
        <v/>
      </c>
      <c r="AA331" s="24" t="s">
        <v>32</v>
      </c>
      <c r="AB331" s="25" t="s">
        <v>32</v>
      </c>
      <c r="AC331" s="26" t="s">
        <v>507</v>
      </c>
      <c r="AG331" s="29"/>
      <c r="AJ331" s="30" t="s">
        <v>32</v>
      </c>
      <c r="AK331" s="30">
        <v>0</v>
      </c>
      <c r="BB331" s="32" t="s">
        <v>36</v>
      </c>
      <c r="BM331" s="29">
        <v>0</v>
      </c>
      <c r="BN331" s="29">
        <v>0</v>
      </c>
      <c r="BO331" s="29">
        <v>0</v>
      </c>
      <c r="BP331" s="29">
        <f t="shared" ref="BP331:BP338" si="44">Y331/(H331*J331)</f>
        <v>0</v>
      </c>
    </row>
    <row r="332" spans="1:68" ht="27" customHeight="1">
      <c r="A332" s="10" t="s">
        <v>508</v>
      </c>
      <c r="B332" s="10" t="s">
        <v>509</v>
      </c>
      <c r="C332" s="11">
        <v>4301012016</v>
      </c>
      <c r="D332" s="43">
        <v>4680115885554</v>
      </c>
      <c r="E332" s="43"/>
      <c r="F332" s="12">
        <v>1.35</v>
      </c>
      <c r="G332" s="13">
        <v>8</v>
      </c>
      <c r="H332" s="12">
        <v>10.8</v>
      </c>
      <c r="I332" s="12">
        <v>11.234999999999999</v>
      </c>
      <c r="J332" s="13">
        <v>64</v>
      </c>
      <c r="K332" s="13" t="s">
        <v>59</v>
      </c>
      <c r="L332" s="13" t="s">
        <v>32</v>
      </c>
      <c r="M332" s="14" t="s">
        <v>68</v>
      </c>
      <c r="N332" s="14"/>
      <c r="O332" s="13">
        <v>55</v>
      </c>
      <c r="P332" s="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2" s="45"/>
      <c r="R332" s="45"/>
      <c r="S332" s="45"/>
      <c r="T332" s="46"/>
      <c r="U332" s="16" t="s">
        <v>32</v>
      </c>
      <c r="V332" s="16" t="s">
        <v>32</v>
      </c>
      <c r="W332" s="17" t="s">
        <v>34</v>
      </c>
      <c r="X332" s="18">
        <v>0</v>
      </c>
      <c r="Y332" s="22">
        <f t="shared" si="43"/>
        <v>0</v>
      </c>
      <c r="Z332" s="23" t="str">
        <f>IFERROR(IF(Y332=0,"",ROUNDUP(Y332/H332,0)*0.01898),"")</f>
        <v/>
      </c>
      <c r="AA332" s="24" t="s">
        <v>32</v>
      </c>
      <c r="AB332" s="25" t="s">
        <v>32</v>
      </c>
      <c r="AC332" s="26" t="s">
        <v>510</v>
      </c>
      <c r="AG332" s="29"/>
      <c r="AJ332" s="30" t="s">
        <v>32</v>
      </c>
      <c r="AK332" s="30">
        <v>0</v>
      </c>
      <c r="BB332" s="32" t="s">
        <v>36</v>
      </c>
      <c r="BM332" s="29">
        <v>0</v>
      </c>
      <c r="BN332" s="29">
        <v>0</v>
      </c>
      <c r="BO332" s="29">
        <v>0</v>
      </c>
      <c r="BP332" s="29">
        <f t="shared" si="44"/>
        <v>0</v>
      </c>
    </row>
    <row r="333" spans="1:68" ht="27" customHeight="1">
      <c r="A333" s="10" t="s">
        <v>508</v>
      </c>
      <c r="B333" s="10" t="s">
        <v>511</v>
      </c>
      <c r="C333" s="11">
        <v>4301011911</v>
      </c>
      <c r="D333" s="43">
        <v>4680115885554</v>
      </c>
      <c r="E333" s="43"/>
      <c r="F333" s="12">
        <v>1.35</v>
      </c>
      <c r="G333" s="13">
        <v>8</v>
      </c>
      <c r="H333" s="12">
        <v>10.8</v>
      </c>
      <c r="I333" s="12">
        <v>11.28</v>
      </c>
      <c r="J333" s="13">
        <v>48</v>
      </c>
      <c r="K333" s="13" t="s">
        <v>59</v>
      </c>
      <c r="L333" s="13" t="s">
        <v>32</v>
      </c>
      <c r="M333" s="14" t="s">
        <v>386</v>
      </c>
      <c r="N333" s="14"/>
      <c r="O333" s="13">
        <v>55</v>
      </c>
      <c r="P333" s="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3" s="45"/>
      <c r="R333" s="45"/>
      <c r="S333" s="45"/>
      <c r="T333" s="46"/>
      <c r="U333" s="16" t="s">
        <v>32</v>
      </c>
      <c r="V333" s="16" t="s">
        <v>32</v>
      </c>
      <c r="W333" s="17" t="s">
        <v>34</v>
      </c>
      <c r="X333" s="18">
        <v>0</v>
      </c>
      <c r="Y333" s="22">
        <f t="shared" si="43"/>
        <v>0</v>
      </c>
      <c r="Z333" s="23" t="str">
        <f>IFERROR(IF(Y333=0,"",ROUNDUP(Y333/H333,0)*0.02039),"")</f>
        <v/>
      </c>
      <c r="AA333" s="24" t="s">
        <v>32</v>
      </c>
      <c r="AB333" s="25" t="s">
        <v>32</v>
      </c>
      <c r="AC333" s="26" t="s">
        <v>512</v>
      </c>
      <c r="AG333" s="29"/>
      <c r="AJ333" s="30" t="s">
        <v>32</v>
      </c>
      <c r="AK333" s="30">
        <v>0</v>
      </c>
      <c r="BB333" s="32" t="s">
        <v>36</v>
      </c>
      <c r="BM333" s="29">
        <v>0</v>
      </c>
      <c r="BN333" s="29">
        <v>0</v>
      </c>
      <c r="BO333" s="29">
        <v>0</v>
      </c>
      <c r="BP333" s="29">
        <f t="shared" si="44"/>
        <v>0</v>
      </c>
    </row>
    <row r="334" spans="1:68" ht="37.5" customHeight="1">
      <c r="A334" s="10" t="s">
        <v>513</v>
      </c>
      <c r="B334" s="10" t="s">
        <v>514</v>
      </c>
      <c r="C334" s="11">
        <v>4301011858</v>
      </c>
      <c r="D334" s="43">
        <v>4680115885646</v>
      </c>
      <c r="E334" s="43"/>
      <c r="F334" s="12">
        <v>1.35</v>
      </c>
      <c r="G334" s="13">
        <v>8</v>
      </c>
      <c r="H334" s="12">
        <v>10.8</v>
      </c>
      <c r="I334" s="12">
        <v>11.234999999999999</v>
      </c>
      <c r="J334" s="13">
        <v>64</v>
      </c>
      <c r="K334" s="13" t="s">
        <v>59</v>
      </c>
      <c r="L334" s="13" t="s">
        <v>32</v>
      </c>
      <c r="M334" s="14" t="s">
        <v>60</v>
      </c>
      <c r="N334" s="14"/>
      <c r="O334" s="13">
        <v>55</v>
      </c>
      <c r="P334" s="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4" s="45"/>
      <c r="R334" s="45"/>
      <c r="S334" s="45"/>
      <c r="T334" s="46"/>
      <c r="U334" s="16" t="s">
        <v>32</v>
      </c>
      <c r="V334" s="16" t="s">
        <v>32</v>
      </c>
      <c r="W334" s="17" t="s">
        <v>34</v>
      </c>
      <c r="X334" s="18">
        <v>0</v>
      </c>
      <c r="Y334" s="22">
        <f t="shared" si="43"/>
        <v>0</v>
      </c>
      <c r="Z334" s="23" t="str">
        <f>IFERROR(IF(Y334=0,"",ROUNDUP(Y334/H334,0)*0.01898),"")</f>
        <v/>
      </c>
      <c r="AA334" s="24" t="s">
        <v>32</v>
      </c>
      <c r="AB334" s="25" t="s">
        <v>32</v>
      </c>
      <c r="AC334" s="26" t="s">
        <v>515</v>
      </c>
      <c r="AG334" s="29"/>
      <c r="AJ334" s="30" t="s">
        <v>32</v>
      </c>
      <c r="AK334" s="30">
        <v>0</v>
      </c>
      <c r="BB334" s="32" t="s">
        <v>36</v>
      </c>
      <c r="BM334" s="29">
        <v>0</v>
      </c>
      <c r="BN334" s="29">
        <v>0</v>
      </c>
      <c r="BO334" s="29">
        <v>0</v>
      </c>
      <c r="BP334" s="29">
        <f t="shared" si="44"/>
        <v>0</v>
      </c>
    </row>
    <row r="335" spans="1:68" ht="27" customHeight="1">
      <c r="A335" s="10" t="s">
        <v>516</v>
      </c>
      <c r="B335" s="10" t="s">
        <v>517</v>
      </c>
      <c r="C335" s="11">
        <v>4301011857</v>
      </c>
      <c r="D335" s="43">
        <v>4680115885622</v>
      </c>
      <c r="E335" s="43"/>
      <c r="F335" s="12">
        <v>0.4</v>
      </c>
      <c r="G335" s="13">
        <v>10</v>
      </c>
      <c r="H335" s="12">
        <v>4</v>
      </c>
      <c r="I335" s="12">
        <v>4.21</v>
      </c>
      <c r="J335" s="13">
        <v>132</v>
      </c>
      <c r="K335" s="13" t="s">
        <v>67</v>
      </c>
      <c r="L335" s="13" t="s">
        <v>32</v>
      </c>
      <c r="M335" s="14" t="s">
        <v>60</v>
      </c>
      <c r="N335" s="14"/>
      <c r="O335" s="13">
        <v>55</v>
      </c>
      <c r="P335" s="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5" s="45"/>
      <c r="R335" s="45"/>
      <c r="S335" s="45"/>
      <c r="T335" s="46"/>
      <c r="U335" s="16" t="s">
        <v>32</v>
      </c>
      <c r="V335" s="16" t="s">
        <v>32</v>
      </c>
      <c r="W335" s="17" t="s">
        <v>34</v>
      </c>
      <c r="X335" s="18">
        <v>0</v>
      </c>
      <c r="Y335" s="22">
        <f t="shared" si="43"/>
        <v>0</v>
      </c>
      <c r="Z335" s="23" t="str">
        <f>IFERROR(IF(Y335=0,"",ROUNDUP(Y335/H335,0)*0.00902),"")</f>
        <v/>
      </c>
      <c r="AA335" s="24" t="s">
        <v>32</v>
      </c>
      <c r="AB335" s="25" t="s">
        <v>32</v>
      </c>
      <c r="AC335" s="26" t="s">
        <v>518</v>
      </c>
      <c r="AG335" s="29"/>
      <c r="AJ335" s="30" t="s">
        <v>32</v>
      </c>
      <c r="AK335" s="30">
        <v>0</v>
      </c>
      <c r="BB335" s="32" t="s">
        <v>36</v>
      </c>
      <c r="BM335" s="29">
        <v>0</v>
      </c>
      <c r="BN335" s="29">
        <v>0</v>
      </c>
      <c r="BO335" s="29">
        <v>0</v>
      </c>
      <c r="BP335" s="29">
        <f t="shared" si="44"/>
        <v>0</v>
      </c>
    </row>
    <row r="336" spans="1:68" ht="27" customHeight="1">
      <c r="A336" s="10" t="s">
        <v>519</v>
      </c>
      <c r="B336" s="10" t="s">
        <v>520</v>
      </c>
      <c r="C336" s="11">
        <v>4301011573</v>
      </c>
      <c r="D336" s="43">
        <v>4680115881938</v>
      </c>
      <c r="E336" s="43"/>
      <c r="F336" s="12">
        <v>0.4</v>
      </c>
      <c r="G336" s="13">
        <v>10</v>
      </c>
      <c r="H336" s="12">
        <v>4</v>
      </c>
      <c r="I336" s="12">
        <v>4.21</v>
      </c>
      <c r="J336" s="13">
        <v>132</v>
      </c>
      <c r="K336" s="13" t="s">
        <v>67</v>
      </c>
      <c r="L336" s="13" t="s">
        <v>32</v>
      </c>
      <c r="M336" s="14" t="s">
        <v>60</v>
      </c>
      <c r="N336" s="14"/>
      <c r="O336" s="13">
        <v>90</v>
      </c>
      <c r="P336" s="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36" s="45"/>
      <c r="R336" s="45"/>
      <c r="S336" s="45"/>
      <c r="T336" s="46"/>
      <c r="U336" s="16" t="s">
        <v>32</v>
      </c>
      <c r="V336" s="16" t="s">
        <v>32</v>
      </c>
      <c r="W336" s="17" t="s">
        <v>34</v>
      </c>
      <c r="X336" s="18">
        <v>0</v>
      </c>
      <c r="Y336" s="22">
        <f t="shared" si="43"/>
        <v>0</v>
      </c>
      <c r="Z336" s="23" t="str">
        <f>IFERROR(IF(Y336=0,"",ROUNDUP(Y336/H336,0)*0.00902),"")</f>
        <v/>
      </c>
      <c r="AA336" s="24" t="s">
        <v>32</v>
      </c>
      <c r="AB336" s="25" t="s">
        <v>32</v>
      </c>
      <c r="AC336" s="26" t="s">
        <v>521</v>
      </c>
      <c r="AG336" s="29"/>
      <c r="AJ336" s="30" t="s">
        <v>32</v>
      </c>
      <c r="AK336" s="30">
        <v>0</v>
      </c>
      <c r="BB336" s="32" t="s">
        <v>36</v>
      </c>
      <c r="BM336" s="29">
        <v>0</v>
      </c>
      <c r="BN336" s="29">
        <v>0</v>
      </c>
      <c r="BO336" s="29">
        <v>0</v>
      </c>
      <c r="BP336" s="29">
        <f t="shared" si="44"/>
        <v>0</v>
      </c>
    </row>
    <row r="337" spans="1:68" ht="27" customHeight="1">
      <c r="A337" s="10" t="s">
        <v>522</v>
      </c>
      <c r="B337" s="10" t="s">
        <v>523</v>
      </c>
      <c r="C337" s="11">
        <v>4301011337</v>
      </c>
      <c r="D337" s="43">
        <v>4607091386011</v>
      </c>
      <c r="E337" s="43"/>
      <c r="F337" s="12">
        <v>0.5</v>
      </c>
      <c r="G337" s="13">
        <v>10</v>
      </c>
      <c r="H337" s="12">
        <v>5</v>
      </c>
      <c r="I337" s="12">
        <v>5.21</v>
      </c>
      <c r="J337" s="13">
        <v>132</v>
      </c>
      <c r="K337" s="13" t="s">
        <v>67</v>
      </c>
      <c r="L337" s="13" t="s">
        <v>32</v>
      </c>
      <c r="M337" s="14" t="s">
        <v>60</v>
      </c>
      <c r="N337" s="14"/>
      <c r="O337" s="13">
        <v>55</v>
      </c>
      <c r="P337" s="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37" s="45"/>
      <c r="R337" s="45"/>
      <c r="S337" s="45"/>
      <c r="T337" s="46"/>
      <c r="U337" s="16" t="s">
        <v>32</v>
      </c>
      <c r="V337" s="16" t="s">
        <v>32</v>
      </c>
      <c r="W337" s="17" t="s">
        <v>34</v>
      </c>
      <c r="X337" s="18">
        <v>0</v>
      </c>
      <c r="Y337" s="22">
        <f t="shared" si="43"/>
        <v>0</v>
      </c>
      <c r="Z337" s="23" t="str">
        <f>IFERROR(IF(Y337=0,"",ROUNDUP(Y337/H337,0)*0.00902),"")</f>
        <v/>
      </c>
      <c r="AA337" s="24" t="s">
        <v>32</v>
      </c>
      <c r="AB337" s="25" t="s">
        <v>32</v>
      </c>
      <c r="AC337" s="26" t="s">
        <v>524</v>
      </c>
      <c r="AG337" s="29"/>
      <c r="AJ337" s="30" t="s">
        <v>32</v>
      </c>
      <c r="AK337" s="30">
        <v>0</v>
      </c>
      <c r="BB337" s="32" t="s">
        <v>36</v>
      </c>
      <c r="BM337" s="29">
        <v>0</v>
      </c>
      <c r="BN337" s="29">
        <v>0</v>
      </c>
      <c r="BO337" s="29">
        <v>0</v>
      </c>
      <c r="BP337" s="29">
        <f t="shared" si="44"/>
        <v>0</v>
      </c>
    </row>
    <row r="338" spans="1:68" ht="27" customHeight="1">
      <c r="A338" s="10" t="s">
        <v>525</v>
      </c>
      <c r="B338" s="10" t="s">
        <v>526</v>
      </c>
      <c r="C338" s="11">
        <v>4301011859</v>
      </c>
      <c r="D338" s="43">
        <v>4680115885608</v>
      </c>
      <c r="E338" s="43"/>
      <c r="F338" s="12">
        <v>0.4</v>
      </c>
      <c r="G338" s="13">
        <v>10</v>
      </c>
      <c r="H338" s="12">
        <v>4</v>
      </c>
      <c r="I338" s="12">
        <v>4.21</v>
      </c>
      <c r="J338" s="13">
        <v>132</v>
      </c>
      <c r="K338" s="13" t="s">
        <v>67</v>
      </c>
      <c r="L338" s="13" t="s">
        <v>32</v>
      </c>
      <c r="M338" s="14" t="s">
        <v>60</v>
      </c>
      <c r="N338" s="14"/>
      <c r="O338" s="13">
        <v>55</v>
      </c>
      <c r="P338" s="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8" s="45"/>
      <c r="R338" s="45"/>
      <c r="S338" s="45"/>
      <c r="T338" s="46"/>
      <c r="U338" s="16" t="s">
        <v>32</v>
      </c>
      <c r="V338" s="16" t="s">
        <v>32</v>
      </c>
      <c r="W338" s="17" t="s">
        <v>34</v>
      </c>
      <c r="X338" s="18">
        <v>0</v>
      </c>
      <c r="Y338" s="22">
        <f t="shared" si="43"/>
        <v>0</v>
      </c>
      <c r="Z338" s="23" t="str">
        <f>IFERROR(IF(Y338=0,"",ROUNDUP(Y338/H338,0)*0.00902),"")</f>
        <v/>
      </c>
      <c r="AA338" s="24" t="s">
        <v>32</v>
      </c>
      <c r="AB338" s="25" t="s">
        <v>32</v>
      </c>
      <c r="AC338" s="26" t="s">
        <v>510</v>
      </c>
      <c r="AG338" s="29"/>
      <c r="AJ338" s="30" t="s">
        <v>32</v>
      </c>
      <c r="AK338" s="30">
        <v>0</v>
      </c>
      <c r="BB338" s="32" t="s">
        <v>36</v>
      </c>
      <c r="BM338" s="29">
        <v>0</v>
      </c>
      <c r="BN338" s="29">
        <v>0</v>
      </c>
      <c r="BO338" s="29">
        <v>0</v>
      </c>
      <c r="BP338" s="29">
        <f t="shared" si="44"/>
        <v>0</v>
      </c>
    </row>
    <row r="339" spans="1:68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3"/>
      <c r="P339" s="47" t="s">
        <v>46</v>
      </c>
      <c r="Q339" s="48"/>
      <c r="R339" s="48"/>
      <c r="S339" s="48"/>
      <c r="T339" s="48"/>
      <c r="U339" s="48"/>
      <c r="V339" s="49"/>
      <c r="W339" s="19" t="s">
        <v>47</v>
      </c>
      <c r="X339" s="20">
        <f>IFERROR(X331/H331,"0")+IFERROR(X332/H332,"0")+IFERROR(X333/H333,"0")+IFERROR(X334/H334,"0")+IFERROR(X335/H335,"0")+IFERROR(X336/H336,"0")+IFERROR(X337/H337,"0")+IFERROR(X338/H338,"0")</f>
        <v>0</v>
      </c>
      <c r="Y339" s="20">
        <f>IFERROR(Y331/H331,"0")+IFERROR(Y332/H332,"0")+IFERROR(Y333/H333,"0")+IFERROR(Y334/H334,"0")+IFERROR(Y335/H335,"0")+IFERROR(Y336/H336,"0")+IFERROR(Y337/H337,"0")+IFERROR(Y338/H338,"0")</f>
        <v>0</v>
      </c>
      <c r="Z339" s="20">
        <f>IFERROR(IF(Z331="",0,Z331),"0")+IFERROR(IF(Z332="",0,Z332),"0")+IFERROR(IF(Z333="",0,Z333),"0")+IFERROR(IF(Z334="",0,Z334),"0")+IFERROR(IF(Z335="",0,Z335),"0")+IFERROR(IF(Z336="",0,Z336),"0")+IFERROR(IF(Z337="",0,Z337),"0")+IFERROR(IF(Z338="",0,Z338),"0")</f>
        <v>0</v>
      </c>
      <c r="AA339" s="27"/>
      <c r="AB339" s="27"/>
      <c r="AC339" s="27"/>
    </row>
    <row r="340" spans="1:68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3"/>
      <c r="P340" s="47" t="s">
        <v>46</v>
      </c>
      <c r="Q340" s="48"/>
      <c r="R340" s="48"/>
      <c r="S340" s="48"/>
      <c r="T340" s="48"/>
      <c r="U340" s="48"/>
      <c r="V340" s="49"/>
      <c r="W340" s="19" t="s">
        <v>34</v>
      </c>
      <c r="X340" s="20">
        <f>IFERROR(SUM(X331:X338),"0")</f>
        <v>0</v>
      </c>
      <c r="Y340" s="20">
        <f>IFERROR(SUM(Y331:Y338),"0")</f>
        <v>0</v>
      </c>
      <c r="Z340" s="19"/>
      <c r="AA340" s="27"/>
      <c r="AB340" s="27"/>
      <c r="AC340" s="27"/>
    </row>
    <row r="341" spans="1:68" ht="14.25" customHeight="1">
      <c r="A341" s="42" t="s">
        <v>112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9"/>
      <c r="AB341" s="9"/>
      <c r="AC341" s="9"/>
    </row>
    <row r="342" spans="1:68" ht="27" customHeight="1">
      <c r="A342" s="10" t="s">
        <v>527</v>
      </c>
      <c r="B342" s="10" t="s">
        <v>528</v>
      </c>
      <c r="C342" s="11">
        <v>4301030878</v>
      </c>
      <c r="D342" s="43">
        <v>4607091387193</v>
      </c>
      <c r="E342" s="43"/>
      <c r="F342" s="12">
        <v>0.7</v>
      </c>
      <c r="G342" s="13">
        <v>6</v>
      </c>
      <c r="H342" s="12">
        <v>4.2</v>
      </c>
      <c r="I342" s="12">
        <v>4.47</v>
      </c>
      <c r="J342" s="13">
        <v>132</v>
      </c>
      <c r="K342" s="13" t="s">
        <v>67</v>
      </c>
      <c r="L342" s="13" t="s">
        <v>32</v>
      </c>
      <c r="M342" s="14" t="s">
        <v>33</v>
      </c>
      <c r="N342" s="14"/>
      <c r="O342" s="13">
        <v>35</v>
      </c>
      <c r="P342" s="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42" s="45"/>
      <c r="R342" s="45"/>
      <c r="S342" s="45"/>
      <c r="T342" s="46"/>
      <c r="U342" s="16" t="s">
        <v>32</v>
      </c>
      <c r="V342" s="16" t="s">
        <v>32</v>
      </c>
      <c r="W342" s="17" t="s">
        <v>34</v>
      </c>
      <c r="X342" s="18">
        <v>0</v>
      </c>
      <c r="Y342" s="22">
        <f>IFERROR(IF(X342="",0,CEILING((X342/$H342),1)*$H342),"")</f>
        <v>0</v>
      </c>
      <c r="Z342" s="23" t="str">
        <f>IFERROR(IF(Y342=0,"",ROUNDUP(Y342/H342,0)*0.00902),"")</f>
        <v/>
      </c>
      <c r="AA342" s="24" t="s">
        <v>32</v>
      </c>
      <c r="AB342" s="25" t="s">
        <v>32</v>
      </c>
      <c r="AC342" s="26" t="s">
        <v>529</v>
      </c>
      <c r="AG342" s="29"/>
      <c r="AJ342" s="30" t="s">
        <v>32</v>
      </c>
      <c r="AK342" s="30">
        <v>0</v>
      </c>
      <c r="BB342" s="32" t="s">
        <v>36</v>
      </c>
      <c r="BM342" s="29">
        <v>0</v>
      </c>
      <c r="BN342" s="29">
        <v>0</v>
      </c>
      <c r="BO342" s="29">
        <v>0</v>
      </c>
      <c r="BP342" s="29">
        <f t="shared" ref="BP342:BP345" si="45">Y342/(H342*J342)</f>
        <v>0</v>
      </c>
    </row>
    <row r="343" spans="1:68" ht="27" customHeight="1">
      <c r="A343" s="10" t="s">
        <v>530</v>
      </c>
      <c r="B343" s="10" t="s">
        <v>531</v>
      </c>
      <c r="C343" s="11">
        <v>4301031153</v>
      </c>
      <c r="D343" s="43">
        <v>4607091387230</v>
      </c>
      <c r="E343" s="43"/>
      <c r="F343" s="12">
        <v>0.7</v>
      </c>
      <c r="G343" s="13">
        <v>6</v>
      </c>
      <c r="H343" s="12">
        <v>4.2</v>
      </c>
      <c r="I343" s="12">
        <v>4.47</v>
      </c>
      <c r="J343" s="13">
        <v>132</v>
      </c>
      <c r="K343" s="13" t="s">
        <v>67</v>
      </c>
      <c r="L343" s="13" t="s">
        <v>32</v>
      </c>
      <c r="M343" s="14" t="s">
        <v>33</v>
      </c>
      <c r="N343" s="14"/>
      <c r="O343" s="13">
        <v>40</v>
      </c>
      <c r="P343" s="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43" s="45"/>
      <c r="R343" s="45"/>
      <c r="S343" s="45"/>
      <c r="T343" s="46"/>
      <c r="U343" s="16" t="s">
        <v>32</v>
      </c>
      <c r="V343" s="16" t="s">
        <v>32</v>
      </c>
      <c r="W343" s="17" t="s">
        <v>34</v>
      </c>
      <c r="X343" s="18">
        <v>0</v>
      </c>
      <c r="Y343" s="22">
        <f>IFERROR(IF(X343="",0,CEILING((X343/$H343),1)*$H343),"")</f>
        <v>0</v>
      </c>
      <c r="Z343" s="23" t="str">
        <f>IFERROR(IF(Y343=0,"",ROUNDUP(Y343/H343,0)*0.00902),"")</f>
        <v/>
      </c>
      <c r="AA343" s="24" t="s">
        <v>32</v>
      </c>
      <c r="AB343" s="25" t="s">
        <v>32</v>
      </c>
      <c r="AC343" s="26" t="s">
        <v>532</v>
      </c>
      <c r="AG343" s="29"/>
      <c r="AJ343" s="30" t="s">
        <v>32</v>
      </c>
      <c r="AK343" s="30">
        <v>0</v>
      </c>
      <c r="BB343" s="32" t="s">
        <v>36</v>
      </c>
      <c r="BM343" s="29">
        <v>0</v>
      </c>
      <c r="BN343" s="29">
        <v>0</v>
      </c>
      <c r="BO343" s="29">
        <v>0</v>
      </c>
      <c r="BP343" s="29">
        <f t="shared" si="45"/>
        <v>0</v>
      </c>
    </row>
    <row r="344" spans="1:68" ht="27" customHeight="1">
      <c r="A344" s="10" t="s">
        <v>533</v>
      </c>
      <c r="B344" s="10" t="s">
        <v>534</v>
      </c>
      <c r="C344" s="11">
        <v>4301031154</v>
      </c>
      <c r="D344" s="43">
        <v>4607091387292</v>
      </c>
      <c r="E344" s="43"/>
      <c r="F344" s="12">
        <v>0.73</v>
      </c>
      <c r="G344" s="13">
        <v>6</v>
      </c>
      <c r="H344" s="12">
        <v>4.38</v>
      </c>
      <c r="I344" s="12">
        <v>4.6500000000000004</v>
      </c>
      <c r="J344" s="13">
        <v>132</v>
      </c>
      <c r="K344" s="13" t="s">
        <v>67</v>
      </c>
      <c r="L344" s="13" t="s">
        <v>32</v>
      </c>
      <c r="M344" s="14" t="s">
        <v>33</v>
      </c>
      <c r="N344" s="14"/>
      <c r="O344" s="13">
        <v>45</v>
      </c>
      <c r="P344" s="4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44" s="45"/>
      <c r="R344" s="45"/>
      <c r="S344" s="45"/>
      <c r="T344" s="46"/>
      <c r="U344" s="16" t="s">
        <v>32</v>
      </c>
      <c r="V344" s="16" t="s">
        <v>32</v>
      </c>
      <c r="W344" s="17" t="s">
        <v>34</v>
      </c>
      <c r="X344" s="18">
        <v>0</v>
      </c>
      <c r="Y344" s="22">
        <f>IFERROR(IF(X344="",0,CEILING((X344/$H344),1)*$H344),"")</f>
        <v>0</v>
      </c>
      <c r="Z344" s="23" t="str">
        <f>IFERROR(IF(Y344=0,"",ROUNDUP(Y344/H344,0)*0.00902),"")</f>
        <v/>
      </c>
      <c r="AA344" s="24" t="s">
        <v>32</v>
      </c>
      <c r="AB344" s="25" t="s">
        <v>32</v>
      </c>
      <c r="AC344" s="26" t="s">
        <v>535</v>
      </c>
      <c r="AG344" s="29"/>
      <c r="AJ344" s="30" t="s">
        <v>32</v>
      </c>
      <c r="AK344" s="30">
        <v>0</v>
      </c>
      <c r="BB344" s="32" t="s">
        <v>36</v>
      </c>
      <c r="BM344" s="29">
        <v>0</v>
      </c>
      <c r="BN344" s="29">
        <v>0</v>
      </c>
      <c r="BO344" s="29">
        <v>0</v>
      </c>
      <c r="BP344" s="29">
        <f t="shared" si="45"/>
        <v>0</v>
      </c>
    </row>
    <row r="345" spans="1:68" ht="27" customHeight="1">
      <c r="A345" s="10" t="s">
        <v>536</v>
      </c>
      <c r="B345" s="10" t="s">
        <v>537</v>
      </c>
      <c r="C345" s="11">
        <v>4301031152</v>
      </c>
      <c r="D345" s="43">
        <v>4607091387285</v>
      </c>
      <c r="E345" s="43"/>
      <c r="F345" s="12">
        <v>0.35</v>
      </c>
      <c r="G345" s="13">
        <v>6</v>
      </c>
      <c r="H345" s="12">
        <v>2.1</v>
      </c>
      <c r="I345" s="12">
        <v>2.23</v>
      </c>
      <c r="J345" s="13">
        <v>234</v>
      </c>
      <c r="K345" s="13" t="s">
        <v>75</v>
      </c>
      <c r="L345" s="13" t="s">
        <v>32</v>
      </c>
      <c r="M345" s="14" t="s">
        <v>33</v>
      </c>
      <c r="N345" s="14"/>
      <c r="O345" s="13">
        <v>40</v>
      </c>
      <c r="P345" s="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45" s="45"/>
      <c r="R345" s="45"/>
      <c r="S345" s="45"/>
      <c r="T345" s="46"/>
      <c r="U345" s="16" t="s">
        <v>32</v>
      </c>
      <c r="V345" s="16" t="s">
        <v>32</v>
      </c>
      <c r="W345" s="17" t="s">
        <v>34</v>
      </c>
      <c r="X345" s="18">
        <v>0</v>
      </c>
      <c r="Y345" s="22">
        <f>IFERROR(IF(X345="",0,CEILING((X345/$H345),1)*$H345),"")</f>
        <v>0</v>
      </c>
      <c r="Z345" s="23" t="str">
        <f>IFERROR(IF(Y345=0,"",ROUNDUP(Y345/H345,0)*0.00502),"")</f>
        <v/>
      </c>
      <c r="AA345" s="24" t="s">
        <v>32</v>
      </c>
      <c r="AB345" s="25" t="s">
        <v>32</v>
      </c>
      <c r="AC345" s="26" t="s">
        <v>532</v>
      </c>
      <c r="AG345" s="29"/>
      <c r="AJ345" s="30" t="s">
        <v>32</v>
      </c>
      <c r="AK345" s="30">
        <v>0</v>
      </c>
      <c r="BB345" s="32" t="s">
        <v>36</v>
      </c>
      <c r="BM345" s="29">
        <v>0</v>
      </c>
      <c r="BN345" s="29">
        <v>0</v>
      </c>
      <c r="BO345" s="29">
        <v>0</v>
      </c>
      <c r="BP345" s="29">
        <f t="shared" si="45"/>
        <v>0</v>
      </c>
    </row>
    <row r="346" spans="1:68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3"/>
      <c r="P346" s="47" t="s">
        <v>46</v>
      </c>
      <c r="Q346" s="48"/>
      <c r="R346" s="48"/>
      <c r="S346" s="48"/>
      <c r="T346" s="48"/>
      <c r="U346" s="48"/>
      <c r="V346" s="49"/>
      <c r="W346" s="19" t="s">
        <v>47</v>
      </c>
      <c r="X346" s="20">
        <f>IFERROR(X342/H342,"0")+IFERROR(X343/H343,"0")+IFERROR(X344/H344,"0")+IFERROR(X345/H345,"0")</f>
        <v>0</v>
      </c>
      <c r="Y346" s="20">
        <f>IFERROR(Y342/H342,"0")+IFERROR(Y343/H343,"0")+IFERROR(Y344/H344,"0")+IFERROR(Y345/H345,"0")</f>
        <v>0</v>
      </c>
      <c r="Z346" s="20">
        <f>IFERROR(IF(Z342="",0,Z342),"0")+IFERROR(IF(Z343="",0,Z343),"0")+IFERROR(IF(Z344="",0,Z344),"0")+IFERROR(IF(Z345="",0,Z345),"0")</f>
        <v>0</v>
      </c>
      <c r="AA346" s="27"/>
      <c r="AB346" s="27"/>
      <c r="AC346" s="27"/>
    </row>
    <row r="347" spans="1:68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3"/>
      <c r="P347" s="47" t="s">
        <v>46</v>
      </c>
      <c r="Q347" s="48"/>
      <c r="R347" s="48"/>
      <c r="S347" s="48"/>
      <c r="T347" s="48"/>
      <c r="U347" s="48"/>
      <c r="V347" s="49"/>
      <c r="W347" s="19" t="s">
        <v>34</v>
      </c>
      <c r="X347" s="20">
        <f>IFERROR(SUM(X342:X345),"0")</f>
        <v>0</v>
      </c>
      <c r="Y347" s="20">
        <f>IFERROR(SUM(Y342:Y345),"0")</f>
        <v>0</v>
      </c>
      <c r="Z347" s="19"/>
      <c r="AA347" s="27"/>
      <c r="AB347" s="27"/>
      <c r="AC347" s="27"/>
    </row>
    <row r="348" spans="1:68" ht="14.25" customHeight="1">
      <c r="A348" s="42" t="s">
        <v>28</v>
      </c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9"/>
      <c r="AB348" s="9"/>
      <c r="AC348" s="9"/>
    </row>
    <row r="349" spans="1:68" ht="37.5" customHeight="1">
      <c r="A349" s="10" t="s">
        <v>538</v>
      </c>
      <c r="B349" s="10" t="s">
        <v>539</v>
      </c>
      <c r="C349" s="11">
        <v>4301051100</v>
      </c>
      <c r="D349" s="43">
        <v>4607091387766</v>
      </c>
      <c r="E349" s="43"/>
      <c r="F349" s="12">
        <v>1.3</v>
      </c>
      <c r="G349" s="13">
        <v>6</v>
      </c>
      <c r="H349" s="12">
        <v>7.8</v>
      </c>
      <c r="I349" s="12">
        <v>8.3130000000000006</v>
      </c>
      <c r="J349" s="13">
        <v>64</v>
      </c>
      <c r="K349" s="13" t="s">
        <v>59</v>
      </c>
      <c r="L349" s="13" t="s">
        <v>32</v>
      </c>
      <c r="M349" s="14" t="s">
        <v>68</v>
      </c>
      <c r="N349" s="14"/>
      <c r="O349" s="13">
        <v>40</v>
      </c>
      <c r="P349" s="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9" s="45"/>
      <c r="R349" s="45"/>
      <c r="S349" s="45"/>
      <c r="T349" s="46"/>
      <c r="U349" s="16" t="s">
        <v>32</v>
      </c>
      <c r="V349" s="16" t="s">
        <v>32</v>
      </c>
      <c r="W349" s="17" t="s">
        <v>34</v>
      </c>
      <c r="X349" s="18">
        <v>70</v>
      </c>
      <c r="Y349" s="22">
        <f t="shared" ref="Y349:Y354" si="46">IFERROR(IF(X349="",0,CEILING((X349/$H349),1)*$H349),"")</f>
        <v>70.2</v>
      </c>
      <c r="Z349" s="23">
        <f>IFERROR(IF(Y349=0,"",ROUNDUP(Y349/H349,0)*0.01898),"")</f>
        <v>0.17082</v>
      </c>
      <c r="AA349" s="24" t="s">
        <v>32</v>
      </c>
      <c r="AB349" s="25" t="s">
        <v>32</v>
      </c>
      <c r="AC349" s="26" t="s">
        <v>540</v>
      </c>
      <c r="AG349" s="29"/>
      <c r="AJ349" s="30" t="s">
        <v>32</v>
      </c>
      <c r="AK349" s="30">
        <v>0</v>
      </c>
      <c r="BB349" s="32" t="s">
        <v>36</v>
      </c>
      <c r="BM349" s="29">
        <v>0</v>
      </c>
      <c r="BN349" s="29">
        <v>0</v>
      </c>
      <c r="BO349" s="29">
        <v>0</v>
      </c>
      <c r="BP349" s="29">
        <f t="shared" ref="BP349:BP354" si="47">Y349/(H349*J349)</f>
        <v>0.140625</v>
      </c>
    </row>
    <row r="350" spans="1:68" ht="27" customHeight="1">
      <c r="A350" s="10" t="s">
        <v>541</v>
      </c>
      <c r="B350" s="10" t="s">
        <v>542</v>
      </c>
      <c r="C350" s="11">
        <v>4301051818</v>
      </c>
      <c r="D350" s="43">
        <v>4607091387957</v>
      </c>
      <c r="E350" s="43"/>
      <c r="F350" s="12">
        <v>1.3</v>
      </c>
      <c r="G350" s="13">
        <v>6</v>
      </c>
      <c r="H350" s="12">
        <v>7.8</v>
      </c>
      <c r="I350" s="12">
        <v>8.3190000000000008</v>
      </c>
      <c r="J350" s="13">
        <v>64</v>
      </c>
      <c r="K350" s="13" t="s">
        <v>59</v>
      </c>
      <c r="L350" s="13" t="s">
        <v>32</v>
      </c>
      <c r="M350" s="14" t="s">
        <v>68</v>
      </c>
      <c r="N350" s="14"/>
      <c r="O350" s="13">
        <v>40</v>
      </c>
      <c r="P350" s="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50" s="45"/>
      <c r="R350" s="45"/>
      <c r="S350" s="45"/>
      <c r="T350" s="46"/>
      <c r="U350" s="16" t="s">
        <v>32</v>
      </c>
      <c r="V350" s="16" t="s">
        <v>32</v>
      </c>
      <c r="W350" s="17" t="s">
        <v>34</v>
      </c>
      <c r="X350" s="18">
        <v>0</v>
      </c>
      <c r="Y350" s="22">
        <f t="shared" si="46"/>
        <v>0</v>
      </c>
      <c r="Z350" s="23" t="str">
        <f>IFERROR(IF(Y350=0,"",ROUNDUP(Y350/H350,0)*0.01898),"")</f>
        <v/>
      </c>
      <c r="AA350" s="24" t="s">
        <v>32</v>
      </c>
      <c r="AB350" s="25" t="s">
        <v>32</v>
      </c>
      <c r="AC350" s="26" t="s">
        <v>543</v>
      </c>
      <c r="AG350" s="29"/>
      <c r="AJ350" s="30" t="s">
        <v>32</v>
      </c>
      <c r="AK350" s="30">
        <v>0</v>
      </c>
      <c r="BB350" s="32" t="s">
        <v>36</v>
      </c>
      <c r="BM350" s="29">
        <v>0</v>
      </c>
      <c r="BN350" s="29">
        <v>0</v>
      </c>
      <c r="BO350" s="29">
        <v>0</v>
      </c>
      <c r="BP350" s="29">
        <f t="shared" si="47"/>
        <v>0</v>
      </c>
    </row>
    <row r="351" spans="1:68" ht="27" customHeight="1">
      <c r="A351" s="10" t="s">
        <v>544</v>
      </c>
      <c r="B351" s="10" t="s">
        <v>545</v>
      </c>
      <c r="C351" s="11">
        <v>4301051819</v>
      </c>
      <c r="D351" s="43">
        <v>4607091387964</v>
      </c>
      <c r="E351" s="43"/>
      <c r="F351" s="12">
        <v>1.35</v>
      </c>
      <c r="G351" s="13">
        <v>6</v>
      </c>
      <c r="H351" s="12">
        <v>8.1</v>
      </c>
      <c r="I351" s="12">
        <v>8.6010000000000009</v>
      </c>
      <c r="J351" s="13">
        <v>64</v>
      </c>
      <c r="K351" s="13" t="s">
        <v>59</v>
      </c>
      <c r="L351" s="13" t="s">
        <v>32</v>
      </c>
      <c r="M351" s="14" t="s">
        <v>68</v>
      </c>
      <c r="N351" s="14"/>
      <c r="O351" s="13">
        <v>40</v>
      </c>
      <c r="P351" s="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51" s="45"/>
      <c r="R351" s="45"/>
      <c r="S351" s="45"/>
      <c r="T351" s="46"/>
      <c r="U351" s="16" t="s">
        <v>32</v>
      </c>
      <c r="V351" s="16" t="s">
        <v>32</v>
      </c>
      <c r="W351" s="17" t="s">
        <v>34</v>
      </c>
      <c r="X351" s="18">
        <v>0</v>
      </c>
      <c r="Y351" s="22">
        <f t="shared" si="46"/>
        <v>0</v>
      </c>
      <c r="Z351" s="23" t="str">
        <f>IFERROR(IF(Y351=0,"",ROUNDUP(Y351/H351,0)*0.01898),"")</f>
        <v/>
      </c>
      <c r="AA351" s="24" t="s">
        <v>32</v>
      </c>
      <c r="AB351" s="25" t="s">
        <v>32</v>
      </c>
      <c r="AC351" s="26" t="s">
        <v>546</v>
      </c>
      <c r="AG351" s="29"/>
      <c r="AJ351" s="30" t="s">
        <v>32</v>
      </c>
      <c r="AK351" s="30">
        <v>0</v>
      </c>
      <c r="BB351" s="32" t="s">
        <v>36</v>
      </c>
      <c r="BM351" s="29">
        <v>0</v>
      </c>
      <c r="BN351" s="29">
        <v>0</v>
      </c>
      <c r="BO351" s="29">
        <v>0</v>
      </c>
      <c r="BP351" s="29">
        <f t="shared" si="47"/>
        <v>0</v>
      </c>
    </row>
    <row r="352" spans="1:68" ht="27" customHeight="1">
      <c r="A352" s="10" t="s">
        <v>547</v>
      </c>
      <c r="B352" s="10" t="s">
        <v>548</v>
      </c>
      <c r="C352" s="11">
        <v>4301051734</v>
      </c>
      <c r="D352" s="43">
        <v>4680115884588</v>
      </c>
      <c r="E352" s="43"/>
      <c r="F352" s="12">
        <v>0.5</v>
      </c>
      <c r="G352" s="13">
        <v>6</v>
      </c>
      <c r="H352" s="12">
        <v>3</v>
      </c>
      <c r="I352" s="12">
        <v>3.246</v>
      </c>
      <c r="J352" s="13">
        <v>182</v>
      </c>
      <c r="K352" s="13" t="s">
        <v>31</v>
      </c>
      <c r="L352" s="13" t="s">
        <v>32</v>
      </c>
      <c r="M352" s="14" t="s">
        <v>68</v>
      </c>
      <c r="N352" s="14"/>
      <c r="O352" s="13">
        <v>40</v>
      </c>
      <c r="P352" s="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52" s="45"/>
      <c r="R352" s="45"/>
      <c r="S352" s="45"/>
      <c r="T352" s="46"/>
      <c r="U352" s="16" t="s">
        <v>32</v>
      </c>
      <c r="V352" s="16" t="s">
        <v>32</v>
      </c>
      <c r="W352" s="17" t="s">
        <v>34</v>
      </c>
      <c r="X352" s="18">
        <v>0</v>
      </c>
      <c r="Y352" s="22">
        <f t="shared" si="46"/>
        <v>0</v>
      </c>
      <c r="Z352" s="23" t="str">
        <f>IFERROR(IF(Y352=0,"",ROUNDUP(Y352/H352,0)*0.00651),"")</f>
        <v/>
      </c>
      <c r="AA352" s="24" t="s">
        <v>32</v>
      </c>
      <c r="AB352" s="25" t="s">
        <v>32</v>
      </c>
      <c r="AC352" s="26" t="s">
        <v>549</v>
      </c>
      <c r="AG352" s="29"/>
      <c r="AJ352" s="30" t="s">
        <v>32</v>
      </c>
      <c r="AK352" s="30">
        <v>0</v>
      </c>
      <c r="BB352" s="32" t="s">
        <v>36</v>
      </c>
      <c r="BM352" s="29">
        <v>0</v>
      </c>
      <c r="BN352" s="29">
        <v>0</v>
      </c>
      <c r="BO352" s="29">
        <v>0</v>
      </c>
      <c r="BP352" s="29">
        <f t="shared" si="47"/>
        <v>0</v>
      </c>
    </row>
    <row r="353" spans="1:68" ht="27" customHeight="1">
      <c r="A353" s="10" t="s">
        <v>550</v>
      </c>
      <c r="B353" s="10" t="s">
        <v>551</v>
      </c>
      <c r="C353" s="11">
        <v>4301051131</v>
      </c>
      <c r="D353" s="43">
        <v>4607091387537</v>
      </c>
      <c r="E353" s="43"/>
      <c r="F353" s="12">
        <v>0.45</v>
      </c>
      <c r="G353" s="13">
        <v>6</v>
      </c>
      <c r="H353" s="12">
        <v>2.7</v>
      </c>
      <c r="I353" s="12">
        <v>2.97</v>
      </c>
      <c r="J353" s="13">
        <v>182</v>
      </c>
      <c r="K353" s="13" t="s">
        <v>31</v>
      </c>
      <c r="L353" s="13" t="s">
        <v>32</v>
      </c>
      <c r="M353" s="14" t="s">
        <v>68</v>
      </c>
      <c r="N353" s="14"/>
      <c r="O353" s="13">
        <v>40</v>
      </c>
      <c r="P353" s="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53" s="45"/>
      <c r="R353" s="45"/>
      <c r="S353" s="45"/>
      <c r="T353" s="46"/>
      <c r="U353" s="16" t="s">
        <v>32</v>
      </c>
      <c r="V353" s="16" t="s">
        <v>32</v>
      </c>
      <c r="W353" s="17" t="s">
        <v>34</v>
      </c>
      <c r="X353" s="18">
        <v>0</v>
      </c>
      <c r="Y353" s="22">
        <f t="shared" si="46"/>
        <v>0</v>
      </c>
      <c r="Z353" s="23" t="str">
        <f>IFERROR(IF(Y353=0,"",ROUNDUP(Y353/H353,0)*0.00651),"")</f>
        <v/>
      </c>
      <c r="AA353" s="24" t="s">
        <v>32</v>
      </c>
      <c r="AB353" s="25" t="s">
        <v>32</v>
      </c>
      <c r="AC353" s="26" t="s">
        <v>552</v>
      </c>
      <c r="AG353" s="29"/>
      <c r="AJ353" s="30" t="s">
        <v>32</v>
      </c>
      <c r="AK353" s="30">
        <v>0</v>
      </c>
      <c r="BB353" s="32" t="s">
        <v>36</v>
      </c>
      <c r="BM353" s="29">
        <v>0</v>
      </c>
      <c r="BN353" s="29">
        <v>0</v>
      </c>
      <c r="BO353" s="29">
        <v>0</v>
      </c>
      <c r="BP353" s="29">
        <f t="shared" si="47"/>
        <v>0</v>
      </c>
    </row>
    <row r="354" spans="1:68" ht="37.5" customHeight="1">
      <c r="A354" s="10" t="s">
        <v>553</v>
      </c>
      <c r="B354" s="10" t="s">
        <v>554</v>
      </c>
      <c r="C354" s="11">
        <v>4301051578</v>
      </c>
      <c r="D354" s="43">
        <v>4607091387513</v>
      </c>
      <c r="E354" s="43"/>
      <c r="F354" s="12">
        <v>0.45</v>
      </c>
      <c r="G354" s="13">
        <v>6</v>
      </c>
      <c r="H354" s="12">
        <v>2.7</v>
      </c>
      <c r="I354" s="12">
        <v>2.9580000000000002</v>
      </c>
      <c r="J354" s="13">
        <v>182</v>
      </c>
      <c r="K354" s="13" t="s">
        <v>31</v>
      </c>
      <c r="L354" s="13" t="s">
        <v>32</v>
      </c>
      <c r="M354" s="14" t="s">
        <v>97</v>
      </c>
      <c r="N354" s="14"/>
      <c r="O354" s="13">
        <v>40</v>
      </c>
      <c r="P354" s="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54" s="45"/>
      <c r="R354" s="45"/>
      <c r="S354" s="45"/>
      <c r="T354" s="46"/>
      <c r="U354" s="16" t="s">
        <v>32</v>
      </c>
      <c r="V354" s="16" t="s">
        <v>32</v>
      </c>
      <c r="W354" s="17" t="s">
        <v>34</v>
      </c>
      <c r="X354" s="18">
        <v>0</v>
      </c>
      <c r="Y354" s="22">
        <f t="shared" si="46"/>
        <v>0</v>
      </c>
      <c r="Z354" s="23" t="str">
        <f>IFERROR(IF(Y354=0,"",ROUNDUP(Y354/H354,0)*0.00651),"")</f>
        <v/>
      </c>
      <c r="AA354" s="24" t="s">
        <v>32</v>
      </c>
      <c r="AB354" s="25" t="s">
        <v>32</v>
      </c>
      <c r="AC354" s="26" t="s">
        <v>555</v>
      </c>
      <c r="AG354" s="29"/>
      <c r="AJ354" s="30" t="s">
        <v>32</v>
      </c>
      <c r="AK354" s="30">
        <v>0</v>
      </c>
      <c r="BB354" s="32" t="s">
        <v>36</v>
      </c>
      <c r="BM354" s="29">
        <v>0</v>
      </c>
      <c r="BN354" s="29">
        <v>0</v>
      </c>
      <c r="BO354" s="29">
        <v>0</v>
      </c>
      <c r="BP354" s="29">
        <f t="shared" si="47"/>
        <v>0</v>
      </c>
    </row>
    <row r="355" spans="1:68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3"/>
      <c r="P355" s="47" t="s">
        <v>46</v>
      </c>
      <c r="Q355" s="48"/>
      <c r="R355" s="48"/>
      <c r="S355" s="48"/>
      <c r="T355" s="48"/>
      <c r="U355" s="48"/>
      <c r="V355" s="49"/>
      <c r="W355" s="19" t="s">
        <v>47</v>
      </c>
      <c r="X355" s="20">
        <f>IFERROR(X349/H349,"0")+IFERROR(X350/H350,"0")+IFERROR(X351/H351,"0")+IFERROR(X352/H352,"0")+IFERROR(X353/H353,"0")+IFERROR(X354/H354,"0")</f>
        <v>8.9743589743589745</v>
      </c>
      <c r="Y355" s="20">
        <f>IFERROR(Y349/H349,"0")+IFERROR(Y350/H350,"0")+IFERROR(Y351/H351,"0")+IFERROR(Y352/H352,"0")+IFERROR(Y353/H353,"0")+IFERROR(Y354/H354,"0")</f>
        <v>9</v>
      </c>
      <c r="Z355" s="20">
        <f>IFERROR(IF(Z349="",0,Z349),"0")+IFERROR(IF(Z350="",0,Z350),"0")+IFERROR(IF(Z351="",0,Z351),"0")+IFERROR(IF(Z352="",0,Z352),"0")+IFERROR(IF(Z353="",0,Z353),"0")+IFERROR(IF(Z354="",0,Z354),"0")</f>
        <v>0.17082</v>
      </c>
      <c r="AA355" s="27"/>
      <c r="AB355" s="27"/>
      <c r="AC355" s="27"/>
    </row>
    <row r="356" spans="1:68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3"/>
      <c r="P356" s="47" t="s">
        <v>46</v>
      </c>
      <c r="Q356" s="48"/>
      <c r="R356" s="48"/>
      <c r="S356" s="48"/>
      <c r="T356" s="48"/>
      <c r="U356" s="48"/>
      <c r="V356" s="49"/>
      <c r="W356" s="19" t="s">
        <v>34</v>
      </c>
      <c r="X356" s="20">
        <f>IFERROR(SUM(X349:X354),"0")</f>
        <v>70</v>
      </c>
      <c r="Y356" s="20">
        <f>IFERROR(SUM(Y349:Y354),"0")</f>
        <v>70.2</v>
      </c>
      <c r="Z356" s="19"/>
      <c r="AA356" s="27"/>
      <c r="AB356" s="27"/>
      <c r="AC356" s="27"/>
    </row>
    <row r="357" spans="1:68" ht="14.25" customHeight="1">
      <c r="A357" s="42" t="s">
        <v>141</v>
      </c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9"/>
      <c r="AB357" s="9"/>
      <c r="AC357" s="9"/>
    </row>
    <row r="358" spans="1:68" ht="27" customHeight="1">
      <c r="A358" s="10" t="s">
        <v>556</v>
      </c>
      <c r="B358" s="10" t="s">
        <v>557</v>
      </c>
      <c r="C358" s="11">
        <v>4301060387</v>
      </c>
      <c r="D358" s="43">
        <v>4607091380880</v>
      </c>
      <c r="E358" s="43"/>
      <c r="F358" s="12">
        <v>1.4</v>
      </c>
      <c r="G358" s="13">
        <v>6</v>
      </c>
      <c r="H358" s="12">
        <v>8.4</v>
      </c>
      <c r="I358" s="12">
        <v>8.9190000000000005</v>
      </c>
      <c r="J358" s="13">
        <v>64</v>
      </c>
      <c r="K358" s="13" t="s">
        <v>59</v>
      </c>
      <c r="L358" s="13" t="s">
        <v>32</v>
      </c>
      <c r="M358" s="14" t="s">
        <v>68</v>
      </c>
      <c r="N358" s="14"/>
      <c r="O358" s="13">
        <v>30</v>
      </c>
      <c r="P358" s="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8" s="45"/>
      <c r="R358" s="45"/>
      <c r="S358" s="45"/>
      <c r="T358" s="46"/>
      <c r="U358" s="16" t="s">
        <v>32</v>
      </c>
      <c r="V358" s="16" t="s">
        <v>32</v>
      </c>
      <c r="W358" s="17" t="s">
        <v>34</v>
      </c>
      <c r="X358" s="18">
        <v>0</v>
      </c>
      <c r="Y358" s="22">
        <f>IFERROR(IF(X358="",0,CEILING((X358/$H358),1)*$H358),"")</f>
        <v>0</v>
      </c>
      <c r="Z358" s="23" t="str">
        <f>IFERROR(IF(Y358=0,"",ROUNDUP(Y358/H358,0)*0.01898),"")</f>
        <v/>
      </c>
      <c r="AA358" s="24" t="s">
        <v>32</v>
      </c>
      <c r="AB358" s="25" t="s">
        <v>32</v>
      </c>
      <c r="AC358" s="26" t="s">
        <v>558</v>
      </c>
      <c r="AG358" s="29"/>
      <c r="AJ358" s="30" t="s">
        <v>32</v>
      </c>
      <c r="AK358" s="30">
        <v>0</v>
      </c>
      <c r="BB358" s="32" t="s">
        <v>36</v>
      </c>
      <c r="BM358" s="29">
        <v>0</v>
      </c>
      <c r="BN358" s="29">
        <v>0</v>
      </c>
      <c r="BO358" s="29">
        <v>0</v>
      </c>
      <c r="BP358" s="29">
        <f t="shared" ref="BP358:BP360" si="48">Y358/(H358*J358)</f>
        <v>0</v>
      </c>
    </row>
    <row r="359" spans="1:68" ht="27" customHeight="1">
      <c r="A359" s="10" t="s">
        <v>559</v>
      </c>
      <c r="B359" s="10" t="s">
        <v>560</v>
      </c>
      <c r="C359" s="11">
        <v>4301060406</v>
      </c>
      <c r="D359" s="43">
        <v>4607091384482</v>
      </c>
      <c r="E359" s="43"/>
      <c r="F359" s="12">
        <v>1.3</v>
      </c>
      <c r="G359" s="13">
        <v>6</v>
      </c>
      <c r="H359" s="12">
        <v>7.8</v>
      </c>
      <c r="I359" s="12">
        <v>8.3190000000000008</v>
      </c>
      <c r="J359" s="13">
        <v>64</v>
      </c>
      <c r="K359" s="13" t="s">
        <v>59</v>
      </c>
      <c r="L359" s="13" t="s">
        <v>32</v>
      </c>
      <c r="M359" s="14" t="s">
        <v>68</v>
      </c>
      <c r="N359" s="14"/>
      <c r="O359" s="13">
        <v>30</v>
      </c>
      <c r="P359" s="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9" s="45"/>
      <c r="R359" s="45"/>
      <c r="S359" s="45"/>
      <c r="T359" s="46"/>
      <c r="U359" s="16" t="s">
        <v>32</v>
      </c>
      <c r="V359" s="16" t="s">
        <v>32</v>
      </c>
      <c r="W359" s="17" t="s">
        <v>34</v>
      </c>
      <c r="X359" s="18">
        <v>300</v>
      </c>
      <c r="Y359" s="22">
        <f>IFERROR(IF(X359="",0,CEILING((X359/$H359),1)*$H359),"")</f>
        <v>304.2</v>
      </c>
      <c r="Z359" s="23">
        <f>IFERROR(IF(Y359=0,"",ROUNDUP(Y359/H359,0)*0.01898),"")</f>
        <v>0.74021999999999999</v>
      </c>
      <c r="AA359" s="24" t="s">
        <v>32</v>
      </c>
      <c r="AB359" s="25" t="s">
        <v>32</v>
      </c>
      <c r="AC359" s="26" t="s">
        <v>561</v>
      </c>
      <c r="AG359" s="29"/>
      <c r="AJ359" s="30" t="s">
        <v>32</v>
      </c>
      <c r="AK359" s="30">
        <v>0</v>
      </c>
      <c r="BB359" s="32" t="s">
        <v>36</v>
      </c>
      <c r="BM359" s="29">
        <v>0</v>
      </c>
      <c r="BN359" s="29">
        <v>0</v>
      </c>
      <c r="BO359" s="29">
        <v>0</v>
      </c>
      <c r="BP359" s="29">
        <f t="shared" si="48"/>
        <v>0.609375</v>
      </c>
    </row>
    <row r="360" spans="1:68" ht="16.5" customHeight="1">
      <c r="A360" s="10" t="s">
        <v>562</v>
      </c>
      <c r="B360" s="10" t="s">
        <v>563</v>
      </c>
      <c r="C360" s="11">
        <v>4301060484</v>
      </c>
      <c r="D360" s="43">
        <v>4607091380897</v>
      </c>
      <c r="E360" s="43"/>
      <c r="F360" s="12">
        <v>1.4</v>
      </c>
      <c r="G360" s="13">
        <v>6</v>
      </c>
      <c r="H360" s="12">
        <v>8.4</v>
      </c>
      <c r="I360" s="12">
        <v>8.9190000000000005</v>
      </c>
      <c r="J360" s="13">
        <v>64</v>
      </c>
      <c r="K360" s="13" t="s">
        <v>59</v>
      </c>
      <c r="L360" s="13" t="s">
        <v>32</v>
      </c>
      <c r="M360" s="14" t="s">
        <v>97</v>
      </c>
      <c r="N360" s="14"/>
      <c r="O360" s="13">
        <v>30</v>
      </c>
      <c r="P360" s="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60" s="45"/>
      <c r="R360" s="45"/>
      <c r="S360" s="45"/>
      <c r="T360" s="46"/>
      <c r="U360" s="16" t="s">
        <v>32</v>
      </c>
      <c r="V360" s="16" t="s">
        <v>32</v>
      </c>
      <c r="W360" s="17" t="s">
        <v>34</v>
      </c>
      <c r="X360" s="18">
        <v>0</v>
      </c>
      <c r="Y360" s="22">
        <f>IFERROR(IF(X360="",0,CEILING((X360/$H360),1)*$H360),"")</f>
        <v>0</v>
      </c>
      <c r="Z360" s="23" t="str">
        <f>IFERROR(IF(Y360=0,"",ROUNDUP(Y360/H360,0)*0.01898),"")</f>
        <v/>
      </c>
      <c r="AA360" s="24" t="s">
        <v>32</v>
      </c>
      <c r="AB360" s="25" t="s">
        <v>32</v>
      </c>
      <c r="AC360" s="26" t="s">
        <v>564</v>
      </c>
      <c r="AG360" s="29"/>
      <c r="AJ360" s="30" t="s">
        <v>32</v>
      </c>
      <c r="AK360" s="30">
        <v>0</v>
      </c>
      <c r="BB360" s="32" t="s">
        <v>36</v>
      </c>
      <c r="BM360" s="29">
        <v>0</v>
      </c>
      <c r="BN360" s="29">
        <v>0</v>
      </c>
      <c r="BO360" s="29">
        <v>0</v>
      </c>
      <c r="BP360" s="29">
        <f t="shared" si="48"/>
        <v>0</v>
      </c>
    </row>
    <row r="361" spans="1:68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3"/>
      <c r="P361" s="47" t="s">
        <v>46</v>
      </c>
      <c r="Q361" s="48"/>
      <c r="R361" s="48"/>
      <c r="S361" s="48"/>
      <c r="T361" s="48"/>
      <c r="U361" s="48"/>
      <c r="V361" s="49"/>
      <c r="W361" s="19" t="s">
        <v>47</v>
      </c>
      <c r="X361" s="20">
        <f>IFERROR(X358/H358,"0")+IFERROR(X359/H359,"0")+IFERROR(X360/H360,"0")</f>
        <v>38.46153846153846</v>
      </c>
      <c r="Y361" s="20">
        <f>IFERROR(Y358/H358,"0")+IFERROR(Y359/H359,"0")+IFERROR(Y360/H360,"0")</f>
        <v>39</v>
      </c>
      <c r="Z361" s="20">
        <f>IFERROR(IF(Z358="",0,Z358),"0")+IFERROR(IF(Z359="",0,Z359),"0")+IFERROR(IF(Z360="",0,Z360),"0")</f>
        <v>0.74021999999999999</v>
      </c>
      <c r="AA361" s="27"/>
      <c r="AB361" s="27"/>
      <c r="AC361" s="27"/>
    </row>
    <row r="362" spans="1:68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3"/>
      <c r="P362" s="47" t="s">
        <v>46</v>
      </c>
      <c r="Q362" s="48"/>
      <c r="R362" s="48"/>
      <c r="S362" s="48"/>
      <c r="T362" s="48"/>
      <c r="U362" s="48"/>
      <c r="V362" s="49"/>
      <c r="W362" s="19" t="s">
        <v>34</v>
      </c>
      <c r="X362" s="20">
        <f>IFERROR(SUM(X358:X360),"0")</f>
        <v>300</v>
      </c>
      <c r="Y362" s="20">
        <f>IFERROR(SUM(Y358:Y360),"0")</f>
        <v>304.2</v>
      </c>
      <c r="Z362" s="19"/>
      <c r="AA362" s="27"/>
      <c r="AB362" s="27"/>
      <c r="AC362" s="27"/>
    </row>
    <row r="363" spans="1:68" ht="14.25" customHeight="1">
      <c r="A363" s="42" t="s">
        <v>48</v>
      </c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9"/>
      <c r="AB363" s="9"/>
      <c r="AC363" s="9"/>
    </row>
    <row r="364" spans="1:68" ht="27" customHeight="1">
      <c r="A364" s="10" t="s">
        <v>565</v>
      </c>
      <c r="B364" s="10" t="s">
        <v>566</v>
      </c>
      <c r="C364" s="11">
        <v>4301032055</v>
      </c>
      <c r="D364" s="43">
        <v>4680115886476</v>
      </c>
      <c r="E364" s="43"/>
      <c r="F364" s="12">
        <v>0.38</v>
      </c>
      <c r="G364" s="13">
        <v>8</v>
      </c>
      <c r="H364" s="12">
        <v>3.04</v>
      </c>
      <c r="I364" s="12">
        <v>3.32</v>
      </c>
      <c r="J364" s="13">
        <v>156</v>
      </c>
      <c r="K364" s="13" t="s">
        <v>67</v>
      </c>
      <c r="L364" s="13" t="s">
        <v>32</v>
      </c>
      <c r="M364" s="14" t="s">
        <v>51</v>
      </c>
      <c r="N364" s="14"/>
      <c r="O364" s="13">
        <v>180</v>
      </c>
      <c r="P364" s="58" t="s">
        <v>567</v>
      </c>
      <c r="Q364" s="45"/>
      <c r="R364" s="45"/>
      <c r="S364" s="45"/>
      <c r="T364" s="46"/>
      <c r="U364" s="16" t="s">
        <v>214</v>
      </c>
      <c r="V364" s="16" t="s">
        <v>32</v>
      </c>
      <c r="W364" s="17" t="s">
        <v>34</v>
      </c>
      <c r="X364" s="18">
        <v>0</v>
      </c>
      <c r="Y364" s="22">
        <f>IFERROR(IF(X364="",0,CEILING((X364/$H364),1)*$H364),"")</f>
        <v>0</v>
      </c>
      <c r="Z364" s="23" t="str">
        <f>IFERROR(IF(Y364=0,"",ROUNDUP(Y364/H364,0)*0.00753),"")</f>
        <v/>
      </c>
      <c r="AA364" s="24" t="s">
        <v>32</v>
      </c>
      <c r="AB364" s="25" t="s">
        <v>32</v>
      </c>
      <c r="AC364" s="26" t="s">
        <v>568</v>
      </c>
      <c r="AG364" s="29"/>
      <c r="AJ364" s="30" t="s">
        <v>32</v>
      </c>
      <c r="AK364" s="30">
        <v>0</v>
      </c>
      <c r="BB364" s="32" t="s">
        <v>36</v>
      </c>
      <c r="BM364" s="29">
        <v>0</v>
      </c>
      <c r="BN364" s="29">
        <v>0</v>
      </c>
      <c r="BO364" s="29">
        <v>0</v>
      </c>
      <c r="BP364" s="29">
        <f t="shared" ref="BP364:BP367" si="49">Y364/(H364*J364)</f>
        <v>0</v>
      </c>
    </row>
    <row r="365" spans="1:68" ht="27" customHeight="1">
      <c r="A365" s="10" t="s">
        <v>569</v>
      </c>
      <c r="B365" s="10" t="s">
        <v>570</v>
      </c>
      <c r="C365" s="11">
        <v>4301030232</v>
      </c>
      <c r="D365" s="43">
        <v>4607091388374</v>
      </c>
      <c r="E365" s="43"/>
      <c r="F365" s="12">
        <v>0.38</v>
      </c>
      <c r="G365" s="13">
        <v>8</v>
      </c>
      <c r="H365" s="12">
        <v>3.04</v>
      </c>
      <c r="I365" s="12">
        <v>3.29</v>
      </c>
      <c r="J365" s="13">
        <v>132</v>
      </c>
      <c r="K365" s="13" t="s">
        <v>67</v>
      </c>
      <c r="L365" s="13" t="s">
        <v>32</v>
      </c>
      <c r="M365" s="14" t="s">
        <v>51</v>
      </c>
      <c r="N365" s="14"/>
      <c r="O365" s="13">
        <v>180</v>
      </c>
      <c r="P365" s="58" t="s">
        <v>571</v>
      </c>
      <c r="Q365" s="45"/>
      <c r="R365" s="45"/>
      <c r="S365" s="45"/>
      <c r="T365" s="46"/>
      <c r="U365" s="16" t="s">
        <v>32</v>
      </c>
      <c r="V365" s="16" t="s">
        <v>32</v>
      </c>
      <c r="W365" s="17" t="s">
        <v>34</v>
      </c>
      <c r="X365" s="18">
        <v>0</v>
      </c>
      <c r="Y365" s="22">
        <f>IFERROR(IF(X365="",0,CEILING((X365/$H365),1)*$H365),"")</f>
        <v>0</v>
      </c>
      <c r="Z365" s="23" t="str">
        <f>IFERROR(IF(Y365=0,"",ROUNDUP(Y365/H365,0)*0.00902),"")</f>
        <v/>
      </c>
      <c r="AA365" s="24" t="s">
        <v>32</v>
      </c>
      <c r="AB365" s="25" t="s">
        <v>32</v>
      </c>
      <c r="AC365" s="26" t="s">
        <v>572</v>
      </c>
      <c r="AG365" s="29"/>
      <c r="AJ365" s="30" t="s">
        <v>32</v>
      </c>
      <c r="AK365" s="30">
        <v>0</v>
      </c>
      <c r="BB365" s="32" t="s">
        <v>36</v>
      </c>
      <c r="BM365" s="29">
        <v>0</v>
      </c>
      <c r="BN365" s="29">
        <v>0</v>
      </c>
      <c r="BO365" s="29">
        <v>0</v>
      </c>
      <c r="BP365" s="29">
        <f t="shared" si="49"/>
        <v>0</v>
      </c>
    </row>
    <row r="366" spans="1:68" ht="27" customHeight="1">
      <c r="A366" s="10" t="s">
        <v>573</v>
      </c>
      <c r="B366" s="10" t="s">
        <v>574</v>
      </c>
      <c r="C366" s="11">
        <v>4301032015</v>
      </c>
      <c r="D366" s="43">
        <v>4607091383102</v>
      </c>
      <c r="E366" s="43"/>
      <c r="F366" s="12">
        <v>0.17</v>
      </c>
      <c r="G366" s="13">
        <v>15</v>
      </c>
      <c r="H366" s="12">
        <v>2.5499999999999998</v>
      </c>
      <c r="I366" s="12">
        <v>2.9550000000000001</v>
      </c>
      <c r="J366" s="13">
        <v>182</v>
      </c>
      <c r="K366" s="13" t="s">
        <v>31</v>
      </c>
      <c r="L366" s="13" t="s">
        <v>32</v>
      </c>
      <c r="M366" s="14" t="s">
        <v>51</v>
      </c>
      <c r="N366" s="14"/>
      <c r="O366" s="13">
        <v>180</v>
      </c>
      <c r="P366" s="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66" s="45"/>
      <c r="R366" s="45"/>
      <c r="S366" s="45"/>
      <c r="T366" s="46"/>
      <c r="U366" s="16" t="s">
        <v>32</v>
      </c>
      <c r="V366" s="16" t="s">
        <v>32</v>
      </c>
      <c r="W366" s="17" t="s">
        <v>34</v>
      </c>
      <c r="X366" s="18">
        <v>0</v>
      </c>
      <c r="Y366" s="22">
        <f>IFERROR(IF(X366="",0,CEILING((X366/$H366),1)*$H366),"")</f>
        <v>0</v>
      </c>
      <c r="Z366" s="23" t="str">
        <f>IFERROR(IF(Y366=0,"",ROUNDUP(Y366/H366,0)*0.00651),"")</f>
        <v/>
      </c>
      <c r="AA366" s="24" t="s">
        <v>32</v>
      </c>
      <c r="AB366" s="25" t="s">
        <v>32</v>
      </c>
      <c r="AC366" s="26" t="s">
        <v>575</v>
      </c>
      <c r="AG366" s="29"/>
      <c r="AJ366" s="30" t="s">
        <v>32</v>
      </c>
      <c r="AK366" s="30">
        <v>0</v>
      </c>
      <c r="BB366" s="32" t="s">
        <v>36</v>
      </c>
      <c r="BM366" s="29">
        <v>0</v>
      </c>
      <c r="BN366" s="29">
        <v>0</v>
      </c>
      <c r="BO366" s="29">
        <v>0</v>
      </c>
      <c r="BP366" s="29">
        <f t="shared" si="49"/>
        <v>0</v>
      </c>
    </row>
    <row r="367" spans="1:68" ht="27" customHeight="1">
      <c r="A367" s="10" t="s">
        <v>576</v>
      </c>
      <c r="B367" s="10" t="s">
        <v>577</v>
      </c>
      <c r="C367" s="11">
        <v>4301030233</v>
      </c>
      <c r="D367" s="43">
        <v>4607091388404</v>
      </c>
      <c r="E367" s="43"/>
      <c r="F367" s="12">
        <v>0.17</v>
      </c>
      <c r="G367" s="13">
        <v>15</v>
      </c>
      <c r="H367" s="12">
        <v>2.5499999999999998</v>
      </c>
      <c r="I367" s="12">
        <v>2.88</v>
      </c>
      <c r="J367" s="13">
        <v>182</v>
      </c>
      <c r="K367" s="13" t="s">
        <v>31</v>
      </c>
      <c r="L367" s="13" t="s">
        <v>32</v>
      </c>
      <c r="M367" s="14" t="s">
        <v>51</v>
      </c>
      <c r="N367" s="14"/>
      <c r="O367" s="13">
        <v>180</v>
      </c>
      <c r="P367" s="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7" s="45"/>
      <c r="R367" s="45"/>
      <c r="S367" s="45"/>
      <c r="T367" s="46"/>
      <c r="U367" s="16" t="s">
        <v>32</v>
      </c>
      <c r="V367" s="16" t="s">
        <v>32</v>
      </c>
      <c r="W367" s="17" t="s">
        <v>34</v>
      </c>
      <c r="X367" s="18">
        <v>100</v>
      </c>
      <c r="Y367" s="22">
        <f>IFERROR(IF(X367="",0,CEILING((X367/$H367),1)*$H367),"")</f>
        <v>102</v>
      </c>
      <c r="Z367" s="23">
        <f>IFERROR(IF(Y367=0,"",ROUNDUP(Y367/H367,0)*0.00651),"")</f>
        <v>0.26040000000000002</v>
      </c>
      <c r="AA367" s="24" t="s">
        <v>32</v>
      </c>
      <c r="AB367" s="25" t="s">
        <v>32</v>
      </c>
      <c r="AC367" s="26" t="s">
        <v>572</v>
      </c>
      <c r="AG367" s="29"/>
      <c r="AJ367" s="30" t="s">
        <v>32</v>
      </c>
      <c r="AK367" s="30">
        <v>0</v>
      </c>
      <c r="BB367" s="32" t="s">
        <v>36</v>
      </c>
      <c r="BM367" s="29">
        <v>0</v>
      </c>
      <c r="BN367" s="29">
        <v>0</v>
      </c>
      <c r="BO367" s="29">
        <v>0</v>
      </c>
      <c r="BP367" s="29">
        <f t="shared" si="49"/>
        <v>0.2197802197802198</v>
      </c>
    </row>
    <row r="368" spans="1: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3"/>
      <c r="P368" s="47" t="s">
        <v>46</v>
      </c>
      <c r="Q368" s="48"/>
      <c r="R368" s="48"/>
      <c r="S368" s="48"/>
      <c r="T368" s="48"/>
      <c r="U368" s="48"/>
      <c r="V368" s="49"/>
      <c r="W368" s="19" t="s">
        <v>47</v>
      </c>
      <c r="X368" s="20">
        <f>IFERROR(X364/H364,"0")+IFERROR(X365/H365,"0")+IFERROR(X366/H366,"0")+IFERROR(X367/H367,"0")</f>
        <v>39.215686274509807</v>
      </c>
      <c r="Y368" s="20">
        <f>IFERROR(Y364/H364,"0")+IFERROR(Y365/H365,"0")+IFERROR(Y366/H366,"0")+IFERROR(Y367/H367,"0")</f>
        <v>40</v>
      </c>
      <c r="Z368" s="20">
        <f>IFERROR(IF(Z364="",0,Z364),"0")+IFERROR(IF(Z365="",0,Z365),"0")+IFERROR(IF(Z366="",0,Z366),"0")+IFERROR(IF(Z367="",0,Z367),"0")</f>
        <v>0.26040000000000002</v>
      </c>
      <c r="AA368" s="27"/>
      <c r="AB368" s="27"/>
      <c r="AC368" s="27"/>
    </row>
    <row r="369" spans="1:68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3"/>
      <c r="P369" s="47" t="s">
        <v>46</v>
      </c>
      <c r="Q369" s="48"/>
      <c r="R369" s="48"/>
      <c r="S369" s="48"/>
      <c r="T369" s="48"/>
      <c r="U369" s="48"/>
      <c r="V369" s="49"/>
      <c r="W369" s="19" t="s">
        <v>34</v>
      </c>
      <c r="X369" s="20">
        <f>IFERROR(SUM(X364:X367),"0")</f>
        <v>100</v>
      </c>
      <c r="Y369" s="20">
        <f>IFERROR(SUM(Y364:Y367),"0")</f>
        <v>102</v>
      </c>
      <c r="Z369" s="19"/>
      <c r="AA369" s="27"/>
      <c r="AB369" s="27"/>
      <c r="AC369" s="27"/>
    </row>
    <row r="370" spans="1:68" ht="14.25" customHeight="1">
      <c r="A370" s="42" t="s">
        <v>578</v>
      </c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9"/>
      <c r="AB370" s="9"/>
      <c r="AC370" s="9"/>
    </row>
    <row r="371" spans="1:68" ht="16.5" customHeight="1">
      <c r="A371" s="10" t="s">
        <v>579</v>
      </c>
      <c r="B371" s="10" t="s">
        <v>580</v>
      </c>
      <c r="C371" s="11">
        <v>4301180007</v>
      </c>
      <c r="D371" s="43">
        <v>4680115881808</v>
      </c>
      <c r="E371" s="43"/>
      <c r="F371" s="12">
        <v>0.1</v>
      </c>
      <c r="G371" s="13">
        <v>20</v>
      </c>
      <c r="H371" s="12">
        <v>2</v>
      </c>
      <c r="I371" s="12">
        <v>2.2400000000000002</v>
      </c>
      <c r="J371" s="13">
        <v>238</v>
      </c>
      <c r="K371" s="13" t="s">
        <v>31</v>
      </c>
      <c r="L371" s="13" t="s">
        <v>32</v>
      </c>
      <c r="M371" s="14" t="s">
        <v>581</v>
      </c>
      <c r="N371" s="14"/>
      <c r="O371" s="13">
        <v>730</v>
      </c>
      <c r="P371" s="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71" s="45"/>
      <c r="R371" s="45"/>
      <c r="S371" s="45"/>
      <c r="T371" s="46"/>
      <c r="U371" s="16" t="s">
        <v>32</v>
      </c>
      <c r="V371" s="16" t="s">
        <v>32</v>
      </c>
      <c r="W371" s="17" t="s">
        <v>34</v>
      </c>
      <c r="X371" s="18">
        <v>0</v>
      </c>
      <c r="Y371" s="22">
        <f>IFERROR(IF(X371="",0,CEILING((X371/$H371),1)*$H371),"")</f>
        <v>0</v>
      </c>
      <c r="Z371" s="23" t="str">
        <f>IFERROR(IF(Y371=0,"",ROUNDUP(Y371/H371,0)*0.00474),"")</f>
        <v/>
      </c>
      <c r="AA371" s="24" t="s">
        <v>32</v>
      </c>
      <c r="AB371" s="25" t="s">
        <v>32</v>
      </c>
      <c r="AC371" s="26" t="s">
        <v>582</v>
      </c>
      <c r="AG371" s="29"/>
      <c r="AJ371" s="30" t="s">
        <v>32</v>
      </c>
      <c r="AK371" s="30">
        <v>0</v>
      </c>
      <c r="BB371" s="32" t="s">
        <v>36</v>
      </c>
      <c r="BM371" s="29">
        <v>0</v>
      </c>
      <c r="BN371" s="29">
        <v>0</v>
      </c>
      <c r="BO371" s="29">
        <v>0</v>
      </c>
      <c r="BP371" s="29">
        <f t="shared" ref="BP371:BP373" si="50">Y371/(H371*J371)</f>
        <v>0</v>
      </c>
    </row>
    <row r="372" spans="1:68" ht="27" customHeight="1">
      <c r="A372" s="10" t="s">
        <v>583</v>
      </c>
      <c r="B372" s="10" t="s">
        <v>584</v>
      </c>
      <c r="C372" s="11">
        <v>4301180006</v>
      </c>
      <c r="D372" s="43">
        <v>4680115881822</v>
      </c>
      <c r="E372" s="43"/>
      <c r="F372" s="12">
        <v>0.1</v>
      </c>
      <c r="G372" s="13">
        <v>20</v>
      </c>
      <c r="H372" s="12">
        <v>2</v>
      </c>
      <c r="I372" s="12">
        <v>2.2400000000000002</v>
      </c>
      <c r="J372" s="13">
        <v>238</v>
      </c>
      <c r="K372" s="13" t="s">
        <v>31</v>
      </c>
      <c r="L372" s="13" t="s">
        <v>32</v>
      </c>
      <c r="M372" s="14" t="s">
        <v>581</v>
      </c>
      <c r="N372" s="14"/>
      <c r="O372" s="13">
        <v>730</v>
      </c>
      <c r="P372" s="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72" s="45"/>
      <c r="R372" s="45"/>
      <c r="S372" s="45"/>
      <c r="T372" s="46"/>
      <c r="U372" s="16" t="s">
        <v>32</v>
      </c>
      <c r="V372" s="16" t="s">
        <v>32</v>
      </c>
      <c r="W372" s="17" t="s">
        <v>34</v>
      </c>
      <c r="X372" s="18">
        <v>0</v>
      </c>
      <c r="Y372" s="22">
        <f>IFERROR(IF(X372="",0,CEILING((X372/$H372),1)*$H372),"")</f>
        <v>0</v>
      </c>
      <c r="Z372" s="23" t="str">
        <f>IFERROR(IF(Y372=0,"",ROUNDUP(Y372/H372,0)*0.00474),"")</f>
        <v/>
      </c>
      <c r="AA372" s="24" t="s">
        <v>32</v>
      </c>
      <c r="AB372" s="25" t="s">
        <v>32</v>
      </c>
      <c r="AC372" s="26" t="s">
        <v>582</v>
      </c>
      <c r="AG372" s="29"/>
      <c r="AJ372" s="30" t="s">
        <v>32</v>
      </c>
      <c r="AK372" s="30">
        <v>0</v>
      </c>
      <c r="BB372" s="32" t="s">
        <v>36</v>
      </c>
      <c r="BM372" s="29">
        <v>0</v>
      </c>
      <c r="BN372" s="29">
        <v>0</v>
      </c>
      <c r="BO372" s="29">
        <v>0</v>
      </c>
      <c r="BP372" s="29">
        <f t="shared" si="50"/>
        <v>0</v>
      </c>
    </row>
    <row r="373" spans="1:68" ht="27" customHeight="1">
      <c r="A373" s="10" t="s">
        <v>585</v>
      </c>
      <c r="B373" s="10" t="s">
        <v>586</v>
      </c>
      <c r="C373" s="11">
        <v>4301180001</v>
      </c>
      <c r="D373" s="43">
        <v>4680115880016</v>
      </c>
      <c r="E373" s="43"/>
      <c r="F373" s="12">
        <v>0.1</v>
      </c>
      <c r="G373" s="13">
        <v>20</v>
      </c>
      <c r="H373" s="12">
        <v>2</v>
      </c>
      <c r="I373" s="12">
        <v>2.2400000000000002</v>
      </c>
      <c r="J373" s="13">
        <v>238</v>
      </c>
      <c r="K373" s="13" t="s">
        <v>31</v>
      </c>
      <c r="L373" s="13" t="s">
        <v>32</v>
      </c>
      <c r="M373" s="14" t="s">
        <v>581</v>
      </c>
      <c r="N373" s="14"/>
      <c r="O373" s="13">
        <v>730</v>
      </c>
      <c r="P373" s="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73" s="45"/>
      <c r="R373" s="45"/>
      <c r="S373" s="45"/>
      <c r="T373" s="46"/>
      <c r="U373" s="16" t="s">
        <v>32</v>
      </c>
      <c r="V373" s="16" t="s">
        <v>32</v>
      </c>
      <c r="W373" s="17" t="s">
        <v>34</v>
      </c>
      <c r="X373" s="18">
        <v>0</v>
      </c>
      <c r="Y373" s="22">
        <f>IFERROR(IF(X373="",0,CEILING((X373/$H373),1)*$H373),"")</f>
        <v>0</v>
      </c>
      <c r="Z373" s="23" t="str">
        <f>IFERROR(IF(Y373=0,"",ROUNDUP(Y373/H373,0)*0.00474),"")</f>
        <v/>
      </c>
      <c r="AA373" s="24" t="s">
        <v>32</v>
      </c>
      <c r="AB373" s="25" t="s">
        <v>32</v>
      </c>
      <c r="AC373" s="26" t="s">
        <v>582</v>
      </c>
      <c r="AG373" s="29"/>
      <c r="AJ373" s="30" t="s">
        <v>32</v>
      </c>
      <c r="AK373" s="30">
        <v>0</v>
      </c>
      <c r="BB373" s="32" t="s">
        <v>36</v>
      </c>
      <c r="BM373" s="29">
        <v>0</v>
      </c>
      <c r="BN373" s="29">
        <v>0</v>
      </c>
      <c r="BO373" s="29">
        <v>0</v>
      </c>
      <c r="BP373" s="29">
        <f t="shared" si="50"/>
        <v>0</v>
      </c>
    </row>
    <row r="374" spans="1:68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3"/>
      <c r="P374" s="47" t="s">
        <v>46</v>
      </c>
      <c r="Q374" s="48"/>
      <c r="R374" s="48"/>
      <c r="S374" s="48"/>
      <c r="T374" s="48"/>
      <c r="U374" s="48"/>
      <c r="V374" s="49"/>
      <c r="W374" s="19" t="s">
        <v>47</v>
      </c>
      <c r="X374" s="20">
        <f>IFERROR(X371/H371,"0")+IFERROR(X372/H372,"0")+IFERROR(X373/H373,"0")</f>
        <v>0</v>
      </c>
      <c r="Y374" s="20">
        <f>IFERROR(Y371/H371,"0")+IFERROR(Y372/H372,"0")+IFERROR(Y373/H373,"0")</f>
        <v>0</v>
      </c>
      <c r="Z374" s="20">
        <f>IFERROR(IF(Z371="",0,Z371),"0")+IFERROR(IF(Z372="",0,Z372),"0")+IFERROR(IF(Z373="",0,Z373),"0")</f>
        <v>0</v>
      </c>
      <c r="AA374" s="27"/>
      <c r="AB374" s="27"/>
      <c r="AC374" s="27"/>
    </row>
    <row r="375" spans="1:68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3"/>
      <c r="P375" s="47" t="s">
        <v>46</v>
      </c>
      <c r="Q375" s="48"/>
      <c r="R375" s="48"/>
      <c r="S375" s="48"/>
      <c r="T375" s="48"/>
      <c r="U375" s="48"/>
      <c r="V375" s="49"/>
      <c r="W375" s="19" t="s">
        <v>34</v>
      </c>
      <c r="X375" s="20">
        <f>IFERROR(SUM(X371:X373),"0")</f>
        <v>0</v>
      </c>
      <c r="Y375" s="20">
        <f>IFERROR(SUM(Y371:Y373),"0")</f>
        <v>0</v>
      </c>
      <c r="Z375" s="19"/>
      <c r="AA375" s="27"/>
      <c r="AB375" s="27"/>
      <c r="AC375" s="27"/>
    </row>
    <row r="376" spans="1:68" ht="16.5" customHeight="1">
      <c r="A376" s="41" t="s">
        <v>587</v>
      </c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8"/>
      <c r="AB376" s="8"/>
      <c r="AC376" s="8"/>
    </row>
    <row r="377" spans="1:68" ht="14.25" customHeight="1">
      <c r="A377" s="42" t="s">
        <v>112</v>
      </c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9"/>
      <c r="AB377" s="9"/>
      <c r="AC377" s="9"/>
    </row>
    <row r="378" spans="1:68" ht="27" customHeight="1">
      <c r="A378" s="10" t="s">
        <v>588</v>
      </c>
      <c r="B378" s="10" t="s">
        <v>589</v>
      </c>
      <c r="C378" s="11">
        <v>4301031066</v>
      </c>
      <c r="D378" s="43">
        <v>4607091383836</v>
      </c>
      <c r="E378" s="43"/>
      <c r="F378" s="12">
        <v>0.3</v>
      </c>
      <c r="G378" s="13">
        <v>6</v>
      </c>
      <c r="H378" s="12">
        <v>1.8</v>
      </c>
      <c r="I378" s="12">
        <v>2.028</v>
      </c>
      <c r="J378" s="13">
        <v>182</v>
      </c>
      <c r="K378" s="13" t="s">
        <v>31</v>
      </c>
      <c r="L378" s="13" t="s">
        <v>32</v>
      </c>
      <c r="M378" s="14" t="s">
        <v>33</v>
      </c>
      <c r="N378" s="14"/>
      <c r="O378" s="13">
        <v>40</v>
      </c>
      <c r="P378" s="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8" s="45"/>
      <c r="R378" s="45"/>
      <c r="S378" s="45"/>
      <c r="T378" s="46"/>
      <c r="U378" s="16" t="s">
        <v>32</v>
      </c>
      <c r="V378" s="16" t="s">
        <v>32</v>
      </c>
      <c r="W378" s="17" t="s">
        <v>34</v>
      </c>
      <c r="X378" s="18">
        <v>0</v>
      </c>
      <c r="Y378" s="22">
        <f>IFERROR(IF(X378="",0,CEILING((X378/$H378),1)*$H378),"")</f>
        <v>0</v>
      </c>
      <c r="Z378" s="23" t="str">
        <f>IFERROR(IF(Y378=0,"",ROUNDUP(Y378/H378,0)*0.00651),"")</f>
        <v/>
      </c>
      <c r="AA378" s="24" t="s">
        <v>32</v>
      </c>
      <c r="AB378" s="25" t="s">
        <v>32</v>
      </c>
      <c r="AC378" s="26" t="s">
        <v>590</v>
      </c>
      <c r="AG378" s="29"/>
      <c r="AJ378" s="30" t="s">
        <v>32</v>
      </c>
      <c r="AK378" s="30">
        <v>0</v>
      </c>
      <c r="BB378" s="32" t="s">
        <v>36</v>
      </c>
      <c r="BM378" s="29">
        <v>0</v>
      </c>
      <c r="BN378" s="29">
        <v>0</v>
      </c>
      <c r="BO378" s="29">
        <v>0</v>
      </c>
      <c r="BP378" s="29">
        <f>Y378/(H378*J378)</f>
        <v>0</v>
      </c>
    </row>
    <row r="379" spans="1:68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3"/>
      <c r="P379" s="47" t="s">
        <v>46</v>
      </c>
      <c r="Q379" s="48"/>
      <c r="R379" s="48"/>
      <c r="S379" s="48"/>
      <c r="T379" s="48"/>
      <c r="U379" s="48"/>
      <c r="V379" s="49"/>
      <c r="W379" s="19" t="s">
        <v>47</v>
      </c>
      <c r="X379" s="20">
        <f>IFERROR(X378/H378,"0")</f>
        <v>0</v>
      </c>
      <c r="Y379" s="20">
        <f>IFERROR(Y378/H378,"0")</f>
        <v>0</v>
      </c>
      <c r="Z379" s="20">
        <f>IFERROR(IF(Z378="",0,Z378),"0")</f>
        <v>0</v>
      </c>
      <c r="AA379" s="27"/>
      <c r="AB379" s="27"/>
      <c r="AC379" s="27"/>
    </row>
    <row r="380" spans="1:68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3"/>
      <c r="P380" s="47" t="s">
        <v>46</v>
      </c>
      <c r="Q380" s="48"/>
      <c r="R380" s="48"/>
      <c r="S380" s="48"/>
      <c r="T380" s="48"/>
      <c r="U380" s="48"/>
      <c r="V380" s="49"/>
      <c r="W380" s="19" t="s">
        <v>34</v>
      </c>
      <c r="X380" s="20">
        <f>IFERROR(SUM(X378:X378),"0")</f>
        <v>0</v>
      </c>
      <c r="Y380" s="20">
        <f>IFERROR(SUM(Y378:Y378),"0")</f>
        <v>0</v>
      </c>
      <c r="Z380" s="19"/>
      <c r="AA380" s="27"/>
      <c r="AB380" s="27"/>
      <c r="AC380" s="27"/>
    </row>
    <row r="381" spans="1:68" ht="14.25" customHeight="1">
      <c r="A381" s="42" t="s">
        <v>28</v>
      </c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9"/>
      <c r="AB381" s="9"/>
      <c r="AC381" s="9"/>
    </row>
    <row r="382" spans="1:68" ht="37.5" customHeight="1">
      <c r="A382" s="10" t="s">
        <v>591</v>
      </c>
      <c r="B382" s="10" t="s">
        <v>592</v>
      </c>
      <c r="C382" s="11">
        <v>4301051142</v>
      </c>
      <c r="D382" s="43">
        <v>4607091387919</v>
      </c>
      <c r="E382" s="43"/>
      <c r="F382" s="12">
        <v>1.35</v>
      </c>
      <c r="G382" s="13">
        <v>6</v>
      </c>
      <c r="H382" s="12">
        <v>8.1</v>
      </c>
      <c r="I382" s="12">
        <v>8.6189999999999998</v>
      </c>
      <c r="J382" s="13">
        <v>64</v>
      </c>
      <c r="K382" s="13" t="s">
        <v>59</v>
      </c>
      <c r="L382" s="13" t="s">
        <v>32</v>
      </c>
      <c r="M382" s="14" t="s">
        <v>33</v>
      </c>
      <c r="N382" s="14"/>
      <c r="O382" s="13">
        <v>45</v>
      </c>
      <c r="P382" s="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82" s="45"/>
      <c r="R382" s="45"/>
      <c r="S382" s="45"/>
      <c r="T382" s="46"/>
      <c r="U382" s="16" t="s">
        <v>32</v>
      </c>
      <c r="V382" s="16" t="s">
        <v>32</v>
      </c>
      <c r="W382" s="17" t="s">
        <v>34</v>
      </c>
      <c r="X382" s="18">
        <v>0</v>
      </c>
      <c r="Y382" s="22">
        <f>IFERROR(IF(X382="",0,CEILING((X382/$H382),1)*$H382),"")</f>
        <v>0</v>
      </c>
      <c r="Z382" s="23" t="str">
        <f>IFERROR(IF(Y382=0,"",ROUNDUP(Y382/H382,0)*0.01898),"")</f>
        <v/>
      </c>
      <c r="AA382" s="24" t="s">
        <v>32</v>
      </c>
      <c r="AB382" s="25" t="s">
        <v>32</v>
      </c>
      <c r="AC382" s="26" t="s">
        <v>593</v>
      </c>
      <c r="AG382" s="29"/>
      <c r="AJ382" s="30" t="s">
        <v>32</v>
      </c>
      <c r="AK382" s="30">
        <v>0</v>
      </c>
      <c r="BB382" s="32" t="s">
        <v>36</v>
      </c>
      <c r="BM382" s="29">
        <v>0</v>
      </c>
      <c r="BN382" s="29">
        <v>0</v>
      </c>
      <c r="BO382" s="29">
        <v>0</v>
      </c>
      <c r="BP382" s="29">
        <f t="shared" ref="BP382:BP384" si="51">Y382/(H382*J382)</f>
        <v>0</v>
      </c>
    </row>
    <row r="383" spans="1:68" ht="27" customHeight="1">
      <c r="A383" s="10" t="s">
        <v>594</v>
      </c>
      <c r="B383" s="10" t="s">
        <v>595</v>
      </c>
      <c r="C383" s="11">
        <v>4301051461</v>
      </c>
      <c r="D383" s="43">
        <v>4680115883604</v>
      </c>
      <c r="E383" s="43"/>
      <c r="F383" s="12">
        <v>0.35</v>
      </c>
      <c r="G383" s="13">
        <v>6</v>
      </c>
      <c r="H383" s="12">
        <v>2.1</v>
      </c>
      <c r="I383" s="12">
        <v>2.3519999999999999</v>
      </c>
      <c r="J383" s="13">
        <v>182</v>
      </c>
      <c r="K383" s="13" t="s">
        <v>31</v>
      </c>
      <c r="L383" s="13" t="s">
        <v>32</v>
      </c>
      <c r="M383" s="14" t="s">
        <v>68</v>
      </c>
      <c r="N383" s="14"/>
      <c r="O383" s="13">
        <v>45</v>
      </c>
      <c r="P383" s="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83" s="45"/>
      <c r="R383" s="45"/>
      <c r="S383" s="45"/>
      <c r="T383" s="46"/>
      <c r="U383" s="16" t="s">
        <v>32</v>
      </c>
      <c r="V383" s="16" t="s">
        <v>32</v>
      </c>
      <c r="W383" s="17" t="s">
        <v>34</v>
      </c>
      <c r="X383" s="18">
        <v>250</v>
      </c>
      <c r="Y383" s="22">
        <f>IFERROR(IF(X383="",0,CEILING((X383/$H383),1)*$H383),"")</f>
        <v>252</v>
      </c>
      <c r="Z383" s="23">
        <f>IFERROR(IF(Y383=0,"",ROUNDUP(Y383/H383,0)*0.00651),"")</f>
        <v>0.78120000000000001</v>
      </c>
      <c r="AA383" s="24" t="s">
        <v>32</v>
      </c>
      <c r="AB383" s="25" t="s">
        <v>32</v>
      </c>
      <c r="AC383" s="26" t="s">
        <v>596</v>
      </c>
      <c r="AG383" s="29"/>
      <c r="AJ383" s="30" t="s">
        <v>32</v>
      </c>
      <c r="AK383" s="30">
        <v>0</v>
      </c>
      <c r="BB383" s="32" t="s">
        <v>36</v>
      </c>
      <c r="BM383" s="29">
        <v>0</v>
      </c>
      <c r="BN383" s="29">
        <v>0</v>
      </c>
      <c r="BO383" s="29">
        <v>0</v>
      </c>
      <c r="BP383" s="29">
        <f t="shared" si="51"/>
        <v>0.65934065934065933</v>
      </c>
    </row>
    <row r="384" spans="1:68" ht="27" customHeight="1">
      <c r="A384" s="10" t="s">
        <v>597</v>
      </c>
      <c r="B384" s="10" t="s">
        <v>598</v>
      </c>
      <c r="C384" s="11">
        <v>4301051864</v>
      </c>
      <c r="D384" s="43">
        <v>4680115883567</v>
      </c>
      <c r="E384" s="43"/>
      <c r="F384" s="12">
        <v>0.35</v>
      </c>
      <c r="G384" s="13">
        <v>6</v>
      </c>
      <c r="H384" s="12">
        <v>2.1</v>
      </c>
      <c r="I384" s="12">
        <v>2.34</v>
      </c>
      <c r="J384" s="13">
        <v>182</v>
      </c>
      <c r="K384" s="13" t="s">
        <v>31</v>
      </c>
      <c r="L384" s="13" t="s">
        <v>32</v>
      </c>
      <c r="M384" s="14" t="s">
        <v>97</v>
      </c>
      <c r="N384" s="14"/>
      <c r="O384" s="13">
        <v>40</v>
      </c>
      <c r="P384" s="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84" s="45"/>
      <c r="R384" s="45"/>
      <c r="S384" s="45"/>
      <c r="T384" s="46"/>
      <c r="U384" s="16" t="s">
        <v>32</v>
      </c>
      <c r="V384" s="16" t="s">
        <v>32</v>
      </c>
      <c r="W384" s="17" t="s">
        <v>34</v>
      </c>
      <c r="X384" s="18">
        <v>100</v>
      </c>
      <c r="Y384" s="22">
        <f>IFERROR(IF(X384="",0,CEILING((X384/$H384),1)*$H384),"")</f>
        <v>100.80000000000001</v>
      </c>
      <c r="Z384" s="23">
        <f>IFERROR(IF(Y384=0,"",ROUNDUP(Y384/H384,0)*0.00651),"")</f>
        <v>0.31247999999999998</v>
      </c>
      <c r="AA384" s="24" t="s">
        <v>32</v>
      </c>
      <c r="AB384" s="25" t="s">
        <v>32</v>
      </c>
      <c r="AC384" s="26" t="s">
        <v>599</v>
      </c>
      <c r="AG384" s="29"/>
      <c r="AJ384" s="30" t="s">
        <v>32</v>
      </c>
      <c r="AK384" s="30">
        <v>0</v>
      </c>
      <c r="BB384" s="32" t="s">
        <v>36</v>
      </c>
      <c r="BM384" s="29">
        <v>0</v>
      </c>
      <c r="BN384" s="29">
        <v>0</v>
      </c>
      <c r="BO384" s="29">
        <v>0</v>
      </c>
      <c r="BP384" s="29">
        <f t="shared" si="51"/>
        <v>0.2637362637362638</v>
      </c>
    </row>
    <row r="385" spans="1:68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3"/>
      <c r="P385" s="47" t="s">
        <v>46</v>
      </c>
      <c r="Q385" s="48"/>
      <c r="R385" s="48"/>
      <c r="S385" s="48"/>
      <c r="T385" s="48"/>
      <c r="U385" s="48"/>
      <c r="V385" s="49"/>
      <c r="W385" s="19" t="s">
        <v>47</v>
      </c>
      <c r="X385" s="20">
        <f>IFERROR(X382/H382,"0")+IFERROR(X383/H383,"0")+IFERROR(X384/H384,"0")</f>
        <v>166.66666666666666</v>
      </c>
      <c r="Y385" s="20">
        <f>IFERROR(Y382/H382,"0")+IFERROR(Y383/H383,"0")+IFERROR(Y384/H384,"0")</f>
        <v>168</v>
      </c>
      <c r="Z385" s="20">
        <f>IFERROR(IF(Z382="",0,Z382),"0")+IFERROR(IF(Z383="",0,Z383),"0")+IFERROR(IF(Z384="",0,Z384),"0")</f>
        <v>1.09368</v>
      </c>
      <c r="AA385" s="27"/>
      <c r="AB385" s="27"/>
      <c r="AC385" s="27"/>
    </row>
    <row r="386" spans="1:68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3"/>
      <c r="P386" s="47" t="s">
        <v>46</v>
      </c>
      <c r="Q386" s="48"/>
      <c r="R386" s="48"/>
      <c r="S386" s="48"/>
      <c r="T386" s="48"/>
      <c r="U386" s="48"/>
      <c r="V386" s="49"/>
      <c r="W386" s="19" t="s">
        <v>34</v>
      </c>
      <c r="X386" s="20">
        <f>IFERROR(SUM(X382:X384),"0")</f>
        <v>350</v>
      </c>
      <c r="Y386" s="20">
        <f>IFERROR(SUM(Y382:Y384),"0")</f>
        <v>352.8</v>
      </c>
      <c r="Z386" s="19"/>
      <c r="AA386" s="27"/>
      <c r="AB386" s="27"/>
      <c r="AC386" s="27"/>
    </row>
    <row r="387" spans="1:68" ht="27.75" customHeight="1">
      <c r="A387" s="40" t="s">
        <v>600</v>
      </c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21"/>
      <c r="AB387" s="21"/>
      <c r="AC387" s="21"/>
    </row>
    <row r="388" spans="1:68" ht="16.5" customHeight="1">
      <c r="A388" s="41" t="s">
        <v>601</v>
      </c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8"/>
      <c r="AB388" s="8"/>
      <c r="AC388" s="8"/>
    </row>
    <row r="389" spans="1:68" ht="14.25" customHeight="1">
      <c r="A389" s="42" t="s">
        <v>56</v>
      </c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9"/>
      <c r="AB389" s="9"/>
      <c r="AC389" s="9"/>
    </row>
    <row r="390" spans="1:68" ht="37.5" customHeight="1">
      <c r="A390" s="10" t="s">
        <v>602</v>
      </c>
      <c r="B390" s="10" t="s">
        <v>603</v>
      </c>
      <c r="C390" s="11">
        <v>4301011869</v>
      </c>
      <c r="D390" s="43">
        <v>4680115884847</v>
      </c>
      <c r="E390" s="43"/>
      <c r="F390" s="12">
        <v>2.5</v>
      </c>
      <c r="G390" s="13">
        <v>6</v>
      </c>
      <c r="H390" s="12">
        <v>15</v>
      </c>
      <c r="I390" s="12">
        <v>15.48</v>
      </c>
      <c r="J390" s="13">
        <v>48</v>
      </c>
      <c r="K390" s="13" t="s">
        <v>59</v>
      </c>
      <c r="L390" s="13" t="s">
        <v>32</v>
      </c>
      <c r="M390" s="14" t="s">
        <v>33</v>
      </c>
      <c r="N390" s="14"/>
      <c r="O390" s="13">
        <v>60</v>
      </c>
      <c r="P390" s="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90" s="45"/>
      <c r="R390" s="45"/>
      <c r="S390" s="45"/>
      <c r="T390" s="46"/>
      <c r="U390" s="16" t="s">
        <v>32</v>
      </c>
      <c r="V390" s="16" t="s">
        <v>32</v>
      </c>
      <c r="W390" s="17" t="s">
        <v>34</v>
      </c>
      <c r="X390" s="18">
        <v>0</v>
      </c>
      <c r="Y390" s="22">
        <f t="shared" ref="Y390:Y399" si="52">IFERROR(IF(X390="",0,CEILING((X390/$H390),1)*$H390),"")</f>
        <v>0</v>
      </c>
      <c r="Z390" s="23" t="str">
        <f>IFERROR(IF(Y390=0,"",ROUNDUP(Y390/H390,0)*0.02175),"")</f>
        <v/>
      </c>
      <c r="AA390" s="24" t="s">
        <v>32</v>
      </c>
      <c r="AB390" s="25" t="s">
        <v>32</v>
      </c>
      <c r="AC390" s="26" t="s">
        <v>604</v>
      </c>
      <c r="AG390" s="29"/>
      <c r="AJ390" s="30" t="s">
        <v>32</v>
      </c>
      <c r="AK390" s="30">
        <v>0</v>
      </c>
      <c r="BB390" s="32" t="s">
        <v>36</v>
      </c>
      <c r="BM390" s="29">
        <v>0</v>
      </c>
      <c r="BN390" s="29">
        <v>0</v>
      </c>
      <c r="BO390" s="29">
        <v>0</v>
      </c>
      <c r="BP390" s="29">
        <f t="shared" ref="BP390:BP399" si="53">Y390/(H390*J390)</f>
        <v>0</v>
      </c>
    </row>
    <row r="391" spans="1:68" ht="27" customHeight="1">
      <c r="A391" s="10" t="s">
        <v>602</v>
      </c>
      <c r="B391" s="10" t="s">
        <v>605</v>
      </c>
      <c r="C391" s="11">
        <v>4301011946</v>
      </c>
      <c r="D391" s="43">
        <v>4680115884847</v>
      </c>
      <c r="E391" s="43"/>
      <c r="F391" s="12">
        <v>2.5</v>
      </c>
      <c r="G391" s="13">
        <v>6</v>
      </c>
      <c r="H391" s="12">
        <v>15</v>
      </c>
      <c r="I391" s="12">
        <v>15.48</v>
      </c>
      <c r="J391" s="13">
        <v>48</v>
      </c>
      <c r="K391" s="13" t="s">
        <v>59</v>
      </c>
      <c r="L391" s="13" t="s">
        <v>32</v>
      </c>
      <c r="M391" s="14" t="s">
        <v>386</v>
      </c>
      <c r="N391" s="14"/>
      <c r="O391" s="13">
        <v>60</v>
      </c>
      <c r="P391" s="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91" s="45"/>
      <c r="R391" s="45"/>
      <c r="S391" s="45"/>
      <c r="T391" s="46"/>
      <c r="U391" s="16" t="s">
        <v>32</v>
      </c>
      <c r="V391" s="16" t="s">
        <v>32</v>
      </c>
      <c r="W391" s="17" t="s">
        <v>34</v>
      </c>
      <c r="X391" s="18">
        <v>600</v>
      </c>
      <c r="Y391" s="22">
        <f t="shared" si="52"/>
        <v>600</v>
      </c>
      <c r="Z391" s="23">
        <f>IFERROR(IF(Y391=0,"",ROUNDUP(Y391/H391,0)*0.02039),"")</f>
        <v>0.81559999999999988</v>
      </c>
      <c r="AA391" s="24" t="s">
        <v>32</v>
      </c>
      <c r="AB391" s="25" t="s">
        <v>32</v>
      </c>
      <c r="AC391" s="26" t="s">
        <v>606</v>
      </c>
      <c r="AG391" s="29"/>
      <c r="AJ391" s="30" t="s">
        <v>32</v>
      </c>
      <c r="AK391" s="30">
        <v>0</v>
      </c>
      <c r="BB391" s="32" t="s">
        <v>36</v>
      </c>
      <c r="BM391" s="29">
        <v>0</v>
      </c>
      <c r="BN391" s="29">
        <v>0</v>
      </c>
      <c r="BO391" s="29">
        <v>0</v>
      </c>
      <c r="BP391" s="29">
        <f t="shared" si="53"/>
        <v>0.83333333333333337</v>
      </c>
    </row>
    <row r="392" spans="1:68" ht="27" customHeight="1">
      <c r="A392" s="10" t="s">
        <v>607</v>
      </c>
      <c r="B392" s="10" t="s">
        <v>608</v>
      </c>
      <c r="C392" s="11">
        <v>4301011870</v>
      </c>
      <c r="D392" s="43">
        <v>4680115884854</v>
      </c>
      <c r="E392" s="43"/>
      <c r="F392" s="12">
        <v>2.5</v>
      </c>
      <c r="G392" s="13">
        <v>6</v>
      </c>
      <c r="H392" s="12">
        <v>15</v>
      </c>
      <c r="I392" s="12">
        <v>15.48</v>
      </c>
      <c r="J392" s="13">
        <v>48</v>
      </c>
      <c r="K392" s="13" t="s">
        <v>59</v>
      </c>
      <c r="L392" s="13" t="s">
        <v>32</v>
      </c>
      <c r="M392" s="14" t="s">
        <v>33</v>
      </c>
      <c r="N392" s="14"/>
      <c r="O392" s="13">
        <v>60</v>
      </c>
      <c r="P392" s="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2" s="45"/>
      <c r="R392" s="45"/>
      <c r="S392" s="45"/>
      <c r="T392" s="46"/>
      <c r="U392" s="16" t="s">
        <v>32</v>
      </c>
      <c r="V392" s="16" t="s">
        <v>32</v>
      </c>
      <c r="W392" s="17" t="s">
        <v>34</v>
      </c>
      <c r="X392" s="18">
        <v>200</v>
      </c>
      <c r="Y392" s="22">
        <f t="shared" si="52"/>
        <v>210</v>
      </c>
      <c r="Z392" s="23">
        <f>IFERROR(IF(Y392=0,"",ROUNDUP(Y392/H392,0)*0.02175),"")</f>
        <v>0.30449999999999999</v>
      </c>
      <c r="AA392" s="24" t="s">
        <v>32</v>
      </c>
      <c r="AB392" s="25" t="s">
        <v>32</v>
      </c>
      <c r="AC392" s="26" t="s">
        <v>609</v>
      </c>
      <c r="AG392" s="29"/>
      <c r="AJ392" s="30" t="s">
        <v>32</v>
      </c>
      <c r="AK392" s="30">
        <v>0</v>
      </c>
      <c r="BB392" s="32" t="s">
        <v>36</v>
      </c>
      <c r="BM392" s="29">
        <v>0</v>
      </c>
      <c r="BN392" s="29">
        <v>0</v>
      </c>
      <c r="BO392" s="29">
        <v>0</v>
      </c>
      <c r="BP392" s="29">
        <f t="shared" si="53"/>
        <v>0.29166666666666669</v>
      </c>
    </row>
    <row r="393" spans="1:68" ht="27" customHeight="1">
      <c r="A393" s="10" t="s">
        <v>607</v>
      </c>
      <c r="B393" s="10" t="s">
        <v>610</v>
      </c>
      <c r="C393" s="11">
        <v>4301011947</v>
      </c>
      <c r="D393" s="43">
        <v>4680115884854</v>
      </c>
      <c r="E393" s="43"/>
      <c r="F393" s="12">
        <v>2.5</v>
      </c>
      <c r="G393" s="13">
        <v>6</v>
      </c>
      <c r="H393" s="12">
        <v>15</v>
      </c>
      <c r="I393" s="12">
        <v>15.48</v>
      </c>
      <c r="J393" s="13">
        <v>48</v>
      </c>
      <c r="K393" s="13" t="s">
        <v>59</v>
      </c>
      <c r="L393" s="13" t="s">
        <v>32</v>
      </c>
      <c r="M393" s="14" t="s">
        <v>386</v>
      </c>
      <c r="N393" s="14"/>
      <c r="O393" s="13">
        <v>60</v>
      </c>
      <c r="P393" s="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3" s="45"/>
      <c r="R393" s="45"/>
      <c r="S393" s="45"/>
      <c r="T393" s="46"/>
      <c r="U393" s="16" t="s">
        <v>32</v>
      </c>
      <c r="V393" s="16" t="s">
        <v>32</v>
      </c>
      <c r="W393" s="17" t="s">
        <v>34</v>
      </c>
      <c r="X393" s="18">
        <v>0</v>
      </c>
      <c r="Y393" s="22">
        <f t="shared" si="52"/>
        <v>0</v>
      </c>
      <c r="Z393" s="23" t="str">
        <f>IFERROR(IF(Y393=0,"",ROUNDUP(Y393/H393,0)*0.02039),"")</f>
        <v/>
      </c>
      <c r="AA393" s="24" t="s">
        <v>32</v>
      </c>
      <c r="AB393" s="25" t="s">
        <v>32</v>
      </c>
      <c r="AC393" s="26" t="s">
        <v>606</v>
      </c>
      <c r="AG393" s="29"/>
      <c r="AJ393" s="30" t="s">
        <v>32</v>
      </c>
      <c r="AK393" s="30">
        <v>0</v>
      </c>
      <c r="BB393" s="32" t="s">
        <v>36</v>
      </c>
      <c r="BM393" s="29">
        <v>0</v>
      </c>
      <c r="BN393" s="29">
        <v>0</v>
      </c>
      <c r="BO393" s="29">
        <v>0</v>
      </c>
      <c r="BP393" s="29">
        <f t="shared" si="53"/>
        <v>0</v>
      </c>
    </row>
    <row r="394" spans="1:68" ht="27" customHeight="1">
      <c r="A394" s="10" t="s">
        <v>611</v>
      </c>
      <c r="B394" s="10" t="s">
        <v>612</v>
      </c>
      <c r="C394" s="11">
        <v>4301011832</v>
      </c>
      <c r="D394" s="43">
        <v>4607091383997</v>
      </c>
      <c r="E394" s="43"/>
      <c r="F394" s="12">
        <v>2.5</v>
      </c>
      <c r="G394" s="13">
        <v>6</v>
      </c>
      <c r="H394" s="12">
        <v>15</v>
      </c>
      <c r="I394" s="12">
        <v>15.48</v>
      </c>
      <c r="J394" s="13">
        <v>48</v>
      </c>
      <c r="K394" s="13" t="s">
        <v>59</v>
      </c>
      <c r="L394" s="13" t="s">
        <v>32</v>
      </c>
      <c r="M394" s="14" t="s">
        <v>97</v>
      </c>
      <c r="N394" s="14"/>
      <c r="O394" s="13">
        <v>60</v>
      </c>
      <c r="P394" s="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94" s="45"/>
      <c r="R394" s="45"/>
      <c r="S394" s="45"/>
      <c r="T394" s="46"/>
      <c r="U394" s="16" t="s">
        <v>32</v>
      </c>
      <c r="V394" s="16" t="s">
        <v>32</v>
      </c>
      <c r="W394" s="17" t="s">
        <v>34</v>
      </c>
      <c r="X394" s="18">
        <v>300</v>
      </c>
      <c r="Y394" s="22">
        <f t="shared" si="52"/>
        <v>300</v>
      </c>
      <c r="Z394" s="23">
        <f>IFERROR(IF(Y394=0,"",ROUNDUP(Y394/H394,0)*0.02175),"")</f>
        <v>0.43499999999999994</v>
      </c>
      <c r="AA394" s="24" t="s">
        <v>32</v>
      </c>
      <c r="AB394" s="25" t="s">
        <v>32</v>
      </c>
      <c r="AC394" s="26" t="s">
        <v>613</v>
      </c>
      <c r="AG394" s="29"/>
      <c r="AJ394" s="30" t="s">
        <v>32</v>
      </c>
      <c r="AK394" s="30">
        <v>0</v>
      </c>
      <c r="BB394" s="32" t="s">
        <v>36</v>
      </c>
      <c r="BM394" s="29">
        <v>0</v>
      </c>
      <c r="BN394" s="29">
        <v>0</v>
      </c>
      <c r="BO394" s="29">
        <v>0</v>
      </c>
      <c r="BP394" s="29">
        <f t="shared" si="53"/>
        <v>0.41666666666666669</v>
      </c>
    </row>
    <row r="395" spans="1:68" ht="37.5" customHeight="1">
      <c r="A395" s="10" t="s">
        <v>614</v>
      </c>
      <c r="B395" s="10" t="s">
        <v>615</v>
      </c>
      <c r="C395" s="11">
        <v>4301011867</v>
      </c>
      <c r="D395" s="43">
        <v>4680115884830</v>
      </c>
      <c r="E395" s="43"/>
      <c r="F395" s="12">
        <v>2.5</v>
      </c>
      <c r="G395" s="13">
        <v>6</v>
      </c>
      <c r="H395" s="12">
        <v>15</v>
      </c>
      <c r="I395" s="12">
        <v>15.48</v>
      </c>
      <c r="J395" s="13">
        <v>48</v>
      </c>
      <c r="K395" s="13" t="s">
        <v>59</v>
      </c>
      <c r="L395" s="13" t="s">
        <v>32</v>
      </c>
      <c r="M395" s="14" t="s">
        <v>33</v>
      </c>
      <c r="N395" s="14"/>
      <c r="O395" s="13">
        <v>60</v>
      </c>
      <c r="P395" s="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5" s="45"/>
      <c r="R395" s="45"/>
      <c r="S395" s="45"/>
      <c r="T395" s="46"/>
      <c r="U395" s="16" t="s">
        <v>32</v>
      </c>
      <c r="V395" s="16" t="s">
        <v>32</v>
      </c>
      <c r="W395" s="17" t="s">
        <v>34</v>
      </c>
      <c r="X395" s="18">
        <v>0</v>
      </c>
      <c r="Y395" s="22">
        <f t="shared" si="52"/>
        <v>0</v>
      </c>
      <c r="Z395" s="23" t="str">
        <f>IFERROR(IF(Y395=0,"",ROUNDUP(Y395/H395,0)*0.02175),"")</f>
        <v/>
      </c>
      <c r="AA395" s="24" t="s">
        <v>32</v>
      </c>
      <c r="AB395" s="25" t="s">
        <v>32</v>
      </c>
      <c r="AC395" s="26" t="s">
        <v>616</v>
      </c>
      <c r="AG395" s="29"/>
      <c r="AJ395" s="30" t="s">
        <v>32</v>
      </c>
      <c r="AK395" s="30">
        <v>0</v>
      </c>
      <c r="BB395" s="32" t="s">
        <v>36</v>
      </c>
      <c r="BM395" s="29">
        <v>0</v>
      </c>
      <c r="BN395" s="29">
        <v>0</v>
      </c>
      <c r="BO395" s="29">
        <v>0</v>
      </c>
      <c r="BP395" s="29">
        <f t="shared" si="53"/>
        <v>0</v>
      </c>
    </row>
    <row r="396" spans="1:68" ht="27" customHeight="1">
      <c r="A396" s="10" t="s">
        <v>614</v>
      </c>
      <c r="B396" s="10" t="s">
        <v>617</v>
      </c>
      <c r="C396" s="11">
        <v>4301011943</v>
      </c>
      <c r="D396" s="43">
        <v>4680115884830</v>
      </c>
      <c r="E396" s="43"/>
      <c r="F396" s="12">
        <v>2.5</v>
      </c>
      <c r="G396" s="13">
        <v>6</v>
      </c>
      <c r="H396" s="12">
        <v>15</v>
      </c>
      <c r="I396" s="12">
        <v>15.48</v>
      </c>
      <c r="J396" s="13">
        <v>48</v>
      </c>
      <c r="K396" s="13" t="s">
        <v>59</v>
      </c>
      <c r="L396" s="13" t="s">
        <v>32</v>
      </c>
      <c r="M396" s="14" t="s">
        <v>386</v>
      </c>
      <c r="N396" s="14"/>
      <c r="O396" s="13">
        <v>60</v>
      </c>
      <c r="P396" s="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6" s="45"/>
      <c r="R396" s="45"/>
      <c r="S396" s="45"/>
      <c r="T396" s="46"/>
      <c r="U396" s="16" t="s">
        <v>32</v>
      </c>
      <c r="V396" s="16" t="s">
        <v>32</v>
      </c>
      <c r="W396" s="17" t="s">
        <v>34</v>
      </c>
      <c r="X396" s="18">
        <v>300</v>
      </c>
      <c r="Y396" s="22">
        <f t="shared" si="52"/>
        <v>300</v>
      </c>
      <c r="Z396" s="23">
        <f>IFERROR(IF(Y396=0,"",ROUNDUP(Y396/H396,0)*0.02039),"")</f>
        <v>0.40779999999999994</v>
      </c>
      <c r="AA396" s="24" t="s">
        <v>32</v>
      </c>
      <c r="AB396" s="25" t="s">
        <v>32</v>
      </c>
      <c r="AC396" s="26" t="s">
        <v>606</v>
      </c>
      <c r="AG396" s="29"/>
      <c r="AJ396" s="30" t="s">
        <v>32</v>
      </c>
      <c r="AK396" s="30">
        <v>0</v>
      </c>
      <c r="BB396" s="32" t="s">
        <v>36</v>
      </c>
      <c r="BM396" s="29">
        <v>0</v>
      </c>
      <c r="BN396" s="29">
        <v>0</v>
      </c>
      <c r="BO396" s="29">
        <v>0</v>
      </c>
      <c r="BP396" s="29">
        <f t="shared" si="53"/>
        <v>0.41666666666666669</v>
      </c>
    </row>
    <row r="397" spans="1:68" ht="27" customHeight="1">
      <c r="A397" s="10" t="s">
        <v>618</v>
      </c>
      <c r="B397" s="10" t="s">
        <v>619</v>
      </c>
      <c r="C397" s="11">
        <v>4301011433</v>
      </c>
      <c r="D397" s="43">
        <v>4680115882638</v>
      </c>
      <c r="E397" s="43"/>
      <c r="F397" s="12">
        <v>0.4</v>
      </c>
      <c r="G397" s="13">
        <v>10</v>
      </c>
      <c r="H397" s="12">
        <v>4</v>
      </c>
      <c r="I397" s="12">
        <v>4.21</v>
      </c>
      <c r="J397" s="13">
        <v>132</v>
      </c>
      <c r="K397" s="13" t="s">
        <v>67</v>
      </c>
      <c r="L397" s="13" t="s">
        <v>32</v>
      </c>
      <c r="M397" s="14" t="s">
        <v>60</v>
      </c>
      <c r="N397" s="14"/>
      <c r="O397" s="13">
        <v>90</v>
      </c>
      <c r="P397" s="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7" s="45"/>
      <c r="R397" s="45"/>
      <c r="S397" s="45"/>
      <c r="T397" s="46"/>
      <c r="U397" s="16" t="s">
        <v>32</v>
      </c>
      <c r="V397" s="16" t="s">
        <v>32</v>
      </c>
      <c r="W397" s="17" t="s">
        <v>34</v>
      </c>
      <c r="X397" s="18">
        <v>0</v>
      </c>
      <c r="Y397" s="22">
        <f t="shared" si="52"/>
        <v>0</v>
      </c>
      <c r="Z397" s="23" t="str">
        <f>IFERROR(IF(Y397=0,"",ROUNDUP(Y397/H397,0)*0.00902),"")</f>
        <v/>
      </c>
      <c r="AA397" s="24" t="s">
        <v>32</v>
      </c>
      <c r="AB397" s="25" t="s">
        <v>32</v>
      </c>
      <c r="AC397" s="26" t="s">
        <v>620</v>
      </c>
      <c r="AG397" s="29"/>
      <c r="AJ397" s="30" t="s">
        <v>32</v>
      </c>
      <c r="AK397" s="30">
        <v>0</v>
      </c>
      <c r="BB397" s="32" t="s">
        <v>36</v>
      </c>
      <c r="BM397" s="29">
        <v>0</v>
      </c>
      <c r="BN397" s="29">
        <v>0</v>
      </c>
      <c r="BO397" s="29">
        <v>0</v>
      </c>
      <c r="BP397" s="29">
        <f t="shared" si="53"/>
        <v>0</v>
      </c>
    </row>
    <row r="398" spans="1:68" ht="27" customHeight="1">
      <c r="A398" s="10" t="s">
        <v>621</v>
      </c>
      <c r="B398" s="10" t="s">
        <v>622</v>
      </c>
      <c r="C398" s="11">
        <v>4301011952</v>
      </c>
      <c r="D398" s="43">
        <v>4680115884922</v>
      </c>
      <c r="E398" s="43"/>
      <c r="F398" s="12">
        <v>0.5</v>
      </c>
      <c r="G398" s="13">
        <v>10</v>
      </c>
      <c r="H398" s="12">
        <v>5</v>
      </c>
      <c r="I398" s="12">
        <v>5.21</v>
      </c>
      <c r="J398" s="13">
        <v>132</v>
      </c>
      <c r="K398" s="13" t="s">
        <v>67</v>
      </c>
      <c r="L398" s="13" t="s">
        <v>32</v>
      </c>
      <c r="M398" s="14" t="s">
        <v>33</v>
      </c>
      <c r="N398" s="14"/>
      <c r="O398" s="13">
        <v>60</v>
      </c>
      <c r="P398" s="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8" s="45"/>
      <c r="R398" s="45"/>
      <c r="S398" s="45"/>
      <c r="T398" s="46"/>
      <c r="U398" s="16" t="s">
        <v>32</v>
      </c>
      <c r="V398" s="16" t="s">
        <v>32</v>
      </c>
      <c r="W398" s="17" t="s">
        <v>34</v>
      </c>
      <c r="X398" s="18">
        <v>0</v>
      </c>
      <c r="Y398" s="22">
        <f t="shared" si="52"/>
        <v>0</v>
      </c>
      <c r="Z398" s="23" t="str">
        <f>IFERROR(IF(Y398=0,"",ROUNDUP(Y398/H398,0)*0.00902),"")</f>
        <v/>
      </c>
      <c r="AA398" s="24" t="s">
        <v>32</v>
      </c>
      <c r="AB398" s="25" t="s">
        <v>32</v>
      </c>
      <c r="AC398" s="26" t="s">
        <v>609</v>
      </c>
      <c r="AG398" s="29"/>
      <c r="AJ398" s="30" t="s">
        <v>32</v>
      </c>
      <c r="AK398" s="30">
        <v>0</v>
      </c>
      <c r="BB398" s="32" t="s">
        <v>36</v>
      </c>
      <c r="BM398" s="29">
        <v>0</v>
      </c>
      <c r="BN398" s="29">
        <v>0</v>
      </c>
      <c r="BO398" s="29">
        <v>0</v>
      </c>
      <c r="BP398" s="29">
        <f t="shared" si="53"/>
        <v>0</v>
      </c>
    </row>
    <row r="399" spans="1:68" ht="37.5" customHeight="1">
      <c r="A399" s="10" t="s">
        <v>623</v>
      </c>
      <c r="B399" s="10" t="s">
        <v>624</v>
      </c>
      <c r="C399" s="11">
        <v>4301011868</v>
      </c>
      <c r="D399" s="43">
        <v>4680115884861</v>
      </c>
      <c r="E399" s="43"/>
      <c r="F399" s="12">
        <v>0.5</v>
      </c>
      <c r="G399" s="13">
        <v>10</v>
      </c>
      <c r="H399" s="12">
        <v>5</v>
      </c>
      <c r="I399" s="12">
        <v>5.21</v>
      </c>
      <c r="J399" s="13">
        <v>132</v>
      </c>
      <c r="K399" s="13" t="s">
        <v>67</v>
      </c>
      <c r="L399" s="13" t="s">
        <v>32</v>
      </c>
      <c r="M399" s="14" t="s">
        <v>33</v>
      </c>
      <c r="N399" s="14"/>
      <c r="O399" s="13">
        <v>60</v>
      </c>
      <c r="P399" s="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9" s="45"/>
      <c r="R399" s="45"/>
      <c r="S399" s="45"/>
      <c r="T399" s="46"/>
      <c r="U399" s="16" t="s">
        <v>32</v>
      </c>
      <c r="V399" s="16" t="s">
        <v>32</v>
      </c>
      <c r="W399" s="17" t="s">
        <v>34</v>
      </c>
      <c r="X399" s="18">
        <v>0</v>
      </c>
      <c r="Y399" s="22">
        <f t="shared" si="52"/>
        <v>0</v>
      </c>
      <c r="Z399" s="23" t="str">
        <f>IFERROR(IF(Y399=0,"",ROUNDUP(Y399/H399,0)*0.00902),"")</f>
        <v/>
      </c>
      <c r="AA399" s="24" t="s">
        <v>32</v>
      </c>
      <c r="AB399" s="25" t="s">
        <v>32</v>
      </c>
      <c r="AC399" s="26" t="s">
        <v>616</v>
      </c>
      <c r="AG399" s="29"/>
      <c r="AJ399" s="30" t="s">
        <v>32</v>
      </c>
      <c r="AK399" s="30">
        <v>0</v>
      </c>
      <c r="BB399" s="32" t="s">
        <v>36</v>
      </c>
      <c r="BM399" s="29">
        <v>0</v>
      </c>
      <c r="BN399" s="29">
        <v>0</v>
      </c>
      <c r="BO399" s="29">
        <v>0</v>
      </c>
      <c r="BP399" s="29">
        <f t="shared" si="53"/>
        <v>0</v>
      </c>
    </row>
    <row r="400" spans="1:68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3"/>
      <c r="P400" s="47" t="s">
        <v>46</v>
      </c>
      <c r="Q400" s="48"/>
      <c r="R400" s="48"/>
      <c r="S400" s="48"/>
      <c r="T400" s="48"/>
      <c r="U400" s="48"/>
      <c r="V400" s="49"/>
      <c r="W400" s="19" t="s">
        <v>47</v>
      </c>
      <c r="X400" s="20">
        <f>IFERROR(X390/H390,"0")+IFERROR(X391/H391,"0")+IFERROR(X392/H392,"0")+IFERROR(X393/H393,"0")+IFERROR(X394/H394,"0")+IFERROR(X395/H395,"0")+IFERROR(X396/H396,"0")+IFERROR(X397/H397,"0")+IFERROR(X398/H398,"0")+IFERROR(X399/H399,"0")</f>
        <v>93.333333333333343</v>
      </c>
      <c r="Y400" s="20">
        <f>IFERROR(Y390/H390,"0")+IFERROR(Y391/H391,"0")+IFERROR(Y392/H392,"0")+IFERROR(Y393/H393,"0")+IFERROR(Y394/H394,"0")+IFERROR(Y395/H395,"0")+IFERROR(Y396/H396,"0")+IFERROR(Y397/H397,"0")+IFERROR(Y398/H398,"0")+IFERROR(Y399/H399,"0")</f>
        <v>94</v>
      </c>
      <c r="Z400" s="20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1.9628999999999999</v>
      </c>
      <c r="AA400" s="27"/>
      <c r="AB400" s="27"/>
      <c r="AC400" s="27"/>
    </row>
    <row r="401" spans="1:68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3"/>
      <c r="P401" s="47" t="s">
        <v>46</v>
      </c>
      <c r="Q401" s="48"/>
      <c r="R401" s="48"/>
      <c r="S401" s="48"/>
      <c r="T401" s="48"/>
      <c r="U401" s="48"/>
      <c r="V401" s="49"/>
      <c r="W401" s="19" t="s">
        <v>34</v>
      </c>
      <c r="X401" s="20">
        <f>IFERROR(SUM(X390:X399),"0")</f>
        <v>1400</v>
      </c>
      <c r="Y401" s="20">
        <f>IFERROR(SUM(Y390:Y399),"0")</f>
        <v>1410</v>
      </c>
      <c r="Z401" s="19"/>
      <c r="AA401" s="27"/>
      <c r="AB401" s="27"/>
      <c r="AC401" s="27"/>
    </row>
    <row r="402" spans="1:68" ht="14.25" customHeight="1">
      <c r="A402" s="42" t="s">
        <v>101</v>
      </c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9"/>
      <c r="AB402" s="9"/>
      <c r="AC402" s="9"/>
    </row>
    <row r="403" spans="1:68" ht="27" customHeight="1">
      <c r="A403" s="10" t="s">
        <v>625</v>
      </c>
      <c r="B403" s="10" t="s">
        <v>626</v>
      </c>
      <c r="C403" s="11">
        <v>4301020178</v>
      </c>
      <c r="D403" s="43">
        <v>4607091383980</v>
      </c>
      <c r="E403" s="43"/>
      <c r="F403" s="12">
        <v>2.5</v>
      </c>
      <c r="G403" s="13">
        <v>6</v>
      </c>
      <c r="H403" s="12">
        <v>15</v>
      </c>
      <c r="I403" s="12">
        <v>15.48</v>
      </c>
      <c r="J403" s="13">
        <v>48</v>
      </c>
      <c r="K403" s="13" t="s">
        <v>59</v>
      </c>
      <c r="L403" s="13" t="s">
        <v>32</v>
      </c>
      <c r="M403" s="14" t="s">
        <v>60</v>
      </c>
      <c r="N403" s="14"/>
      <c r="O403" s="13">
        <v>50</v>
      </c>
      <c r="P403" s="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03" s="45"/>
      <c r="R403" s="45"/>
      <c r="S403" s="45"/>
      <c r="T403" s="46"/>
      <c r="U403" s="16" t="s">
        <v>32</v>
      </c>
      <c r="V403" s="16" t="s">
        <v>32</v>
      </c>
      <c r="W403" s="17" t="s">
        <v>34</v>
      </c>
      <c r="X403" s="18">
        <v>400</v>
      </c>
      <c r="Y403" s="22">
        <f>IFERROR(IF(X403="",0,CEILING((X403/$H403),1)*$H403),"")</f>
        <v>405</v>
      </c>
      <c r="Z403" s="23">
        <f>IFERROR(IF(Y403=0,"",ROUNDUP(Y403/H403,0)*0.02175),"")</f>
        <v>0.58724999999999994</v>
      </c>
      <c r="AA403" s="24" t="s">
        <v>32</v>
      </c>
      <c r="AB403" s="25" t="s">
        <v>32</v>
      </c>
      <c r="AC403" s="26" t="s">
        <v>627</v>
      </c>
      <c r="AG403" s="29"/>
      <c r="AJ403" s="30" t="s">
        <v>32</v>
      </c>
      <c r="AK403" s="30">
        <v>0</v>
      </c>
      <c r="BB403" s="32" t="s">
        <v>36</v>
      </c>
      <c r="BM403" s="29">
        <v>0</v>
      </c>
      <c r="BN403" s="29">
        <v>0</v>
      </c>
      <c r="BO403" s="29">
        <v>0</v>
      </c>
      <c r="BP403" s="29">
        <f t="shared" ref="BP403:BP404" si="54">Y403/(H403*J403)</f>
        <v>0.5625</v>
      </c>
    </row>
    <row r="404" spans="1:68" ht="27" customHeight="1">
      <c r="A404" s="10" t="s">
        <v>628</v>
      </c>
      <c r="B404" s="10" t="s">
        <v>629</v>
      </c>
      <c r="C404" s="11">
        <v>4301020179</v>
      </c>
      <c r="D404" s="43">
        <v>4607091384178</v>
      </c>
      <c r="E404" s="43"/>
      <c r="F404" s="12">
        <v>0.4</v>
      </c>
      <c r="G404" s="13">
        <v>10</v>
      </c>
      <c r="H404" s="12">
        <v>4</v>
      </c>
      <c r="I404" s="12">
        <v>4.21</v>
      </c>
      <c r="J404" s="13">
        <v>132</v>
      </c>
      <c r="K404" s="13" t="s">
        <v>67</v>
      </c>
      <c r="L404" s="13" t="s">
        <v>32</v>
      </c>
      <c r="M404" s="14" t="s">
        <v>60</v>
      </c>
      <c r="N404" s="14"/>
      <c r="O404" s="13">
        <v>50</v>
      </c>
      <c r="P404" s="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04" s="45"/>
      <c r="R404" s="45"/>
      <c r="S404" s="45"/>
      <c r="T404" s="46"/>
      <c r="U404" s="16" t="s">
        <v>32</v>
      </c>
      <c r="V404" s="16" t="s">
        <v>32</v>
      </c>
      <c r="W404" s="17" t="s">
        <v>34</v>
      </c>
      <c r="X404" s="18">
        <v>0</v>
      </c>
      <c r="Y404" s="22">
        <f>IFERROR(IF(X404="",0,CEILING((X404/$H404),1)*$H404),"")</f>
        <v>0</v>
      </c>
      <c r="Z404" s="23" t="str">
        <f>IFERROR(IF(Y404=0,"",ROUNDUP(Y404/H404,0)*0.00902),"")</f>
        <v/>
      </c>
      <c r="AA404" s="24" t="s">
        <v>32</v>
      </c>
      <c r="AB404" s="25" t="s">
        <v>32</v>
      </c>
      <c r="AC404" s="26" t="s">
        <v>627</v>
      </c>
      <c r="AG404" s="29"/>
      <c r="AJ404" s="30" t="s">
        <v>32</v>
      </c>
      <c r="AK404" s="30">
        <v>0</v>
      </c>
      <c r="BB404" s="32" t="s">
        <v>36</v>
      </c>
      <c r="BM404" s="29">
        <v>0</v>
      </c>
      <c r="BN404" s="29">
        <v>0</v>
      </c>
      <c r="BO404" s="29">
        <v>0</v>
      </c>
      <c r="BP404" s="29">
        <f t="shared" si="54"/>
        <v>0</v>
      </c>
    </row>
    <row r="405" spans="1:68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3"/>
      <c r="P405" s="47" t="s">
        <v>46</v>
      </c>
      <c r="Q405" s="48"/>
      <c r="R405" s="48"/>
      <c r="S405" s="48"/>
      <c r="T405" s="48"/>
      <c r="U405" s="48"/>
      <c r="V405" s="49"/>
      <c r="W405" s="19" t="s">
        <v>47</v>
      </c>
      <c r="X405" s="20">
        <f>IFERROR(X403/H403,"0")+IFERROR(X404/H404,"0")</f>
        <v>26.666666666666668</v>
      </c>
      <c r="Y405" s="20">
        <f>IFERROR(Y403/H403,"0")+IFERROR(Y404/H404,"0")</f>
        <v>27</v>
      </c>
      <c r="Z405" s="20">
        <f>IFERROR(IF(Z403="",0,Z403),"0")+IFERROR(IF(Z404="",0,Z404),"0")</f>
        <v>0.58724999999999994</v>
      </c>
      <c r="AA405" s="27"/>
      <c r="AB405" s="27"/>
      <c r="AC405" s="27"/>
    </row>
    <row r="406" spans="1:68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3"/>
      <c r="P406" s="47" t="s">
        <v>46</v>
      </c>
      <c r="Q406" s="48"/>
      <c r="R406" s="48"/>
      <c r="S406" s="48"/>
      <c r="T406" s="48"/>
      <c r="U406" s="48"/>
      <c r="V406" s="49"/>
      <c r="W406" s="19" t="s">
        <v>34</v>
      </c>
      <c r="X406" s="20">
        <f>IFERROR(SUM(X403:X404),"0")</f>
        <v>400</v>
      </c>
      <c r="Y406" s="20">
        <f>IFERROR(SUM(Y403:Y404),"0")</f>
        <v>405</v>
      </c>
      <c r="Z406" s="19"/>
      <c r="AA406" s="27"/>
      <c r="AB406" s="27"/>
      <c r="AC406" s="27"/>
    </row>
    <row r="407" spans="1:68" ht="14.25" customHeight="1">
      <c r="A407" s="42" t="s">
        <v>28</v>
      </c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9"/>
      <c r="AB407" s="9"/>
      <c r="AC407" s="9"/>
    </row>
    <row r="408" spans="1:68" ht="27" customHeight="1">
      <c r="A408" s="10" t="s">
        <v>630</v>
      </c>
      <c r="B408" s="10" t="s">
        <v>631</v>
      </c>
      <c r="C408" s="11">
        <v>4301051903</v>
      </c>
      <c r="D408" s="43">
        <v>4607091383928</v>
      </c>
      <c r="E408" s="43"/>
      <c r="F408" s="12">
        <v>1.5</v>
      </c>
      <c r="G408" s="13">
        <v>6</v>
      </c>
      <c r="H408" s="12">
        <v>9</v>
      </c>
      <c r="I408" s="12">
        <v>9.5250000000000004</v>
      </c>
      <c r="J408" s="13">
        <v>64</v>
      </c>
      <c r="K408" s="13" t="s">
        <v>59</v>
      </c>
      <c r="L408" s="13" t="s">
        <v>32</v>
      </c>
      <c r="M408" s="14" t="s">
        <v>68</v>
      </c>
      <c r="N408" s="14"/>
      <c r="O408" s="13">
        <v>40</v>
      </c>
      <c r="P408" s="58" t="s">
        <v>632</v>
      </c>
      <c r="Q408" s="45"/>
      <c r="R408" s="45"/>
      <c r="S408" s="45"/>
      <c r="T408" s="46"/>
      <c r="U408" s="16" t="s">
        <v>32</v>
      </c>
      <c r="V408" s="16" t="s">
        <v>32</v>
      </c>
      <c r="W408" s="17" t="s">
        <v>34</v>
      </c>
      <c r="X408" s="18">
        <v>0</v>
      </c>
      <c r="Y408" s="22">
        <f>IFERROR(IF(X408="",0,CEILING((X408/$H408),1)*$H408),"")</f>
        <v>0</v>
      </c>
      <c r="Z408" s="23" t="str">
        <f>IFERROR(IF(Y408=0,"",ROUNDUP(Y408/H408,0)*0.01898),"")</f>
        <v/>
      </c>
      <c r="AA408" s="24" t="s">
        <v>32</v>
      </c>
      <c r="AB408" s="25" t="s">
        <v>32</v>
      </c>
      <c r="AC408" s="26" t="s">
        <v>633</v>
      </c>
      <c r="AG408" s="29"/>
      <c r="AJ408" s="30" t="s">
        <v>32</v>
      </c>
      <c r="AK408" s="30">
        <v>0</v>
      </c>
      <c r="BB408" s="32" t="s">
        <v>36</v>
      </c>
      <c r="BM408" s="29">
        <v>0</v>
      </c>
      <c r="BN408" s="29">
        <v>0</v>
      </c>
      <c r="BO408" s="29">
        <v>0</v>
      </c>
      <c r="BP408" s="29">
        <f t="shared" ref="BP408:BP409" si="55">Y408/(H408*J408)</f>
        <v>0</v>
      </c>
    </row>
    <row r="409" spans="1:68" ht="27" customHeight="1">
      <c r="A409" s="10" t="s">
        <v>634</v>
      </c>
      <c r="B409" s="10" t="s">
        <v>635</v>
      </c>
      <c r="C409" s="11">
        <v>4301051897</v>
      </c>
      <c r="D409" s="43">
        <v>4607091384260</v>
      </c>
      <c r="E409" s="43"/>
      <c r="F409" s="12">
        <v>1.5</v>
      </c>
      <c r="G409" s="13">
        <v>6</v>
      </c>
      <c r="H409" s="12">
        <v>9</v>
      </c>
      <c r="I409" s="12">
        <v>9.5190000000000001</v>
      </c>
      <c r="J409" s="13">
        <v>64</v>
      </c>
      <c r="K409" s="13" t="s">
        <v>59</v>
      </c>
      <c r="L409" s="13" t="s">
        <v>32</v>
      </c>
      <c r="M409" s="14" t="s">
        <v>68</v>
      </c>
      <c r="N409" s="14"/>
      <c r="O409" s="13">
        <v>40</v>
      </c>
      <c r="P409" s="58" t="s">
        <v>636</v>
      </c>
      <c r="Q409" s="45"/>
      <c r="R409" s="45"/>
      <c r="S409" s="45"/>
      <c r="T409" s="46"/>
      <c r="U409" s="16" t="s">
        <v>32</v>
      </c>
      <c r="V409" s="16" t="s">
        <v>32</v>
      </c>
      <c r="W409" s="17" t="s">
        <v>34</v>
      </c>
      <c r="X409" s="18">
        <v>0</v>
      </c>
      <c r="Y409" s="22">
        <f>IFERROR(IF(X409="",0,CEILING((X409/$H409),1)*$H409),"")</f>
        <v>0</v>
      </c>
      <c r="Z409" s="23" t="str">
        <f>IFERROR(IF(Y409=0,"",ROUNDUP(Y409/H409,0)*0.01898),"")</f>
        <v/>
      </c>
      <c r="AA409" s="24" t="s">
        <v>32</v>
      </c>
      <c r="AB409" s="25" t="s">
        <v>32</v>
      </c>
      <c r="AC409" s="26" t="s">
        <v>637</v>
      </c>
      <c r="AG409" s="29"/>
      <c r="AJ409" s="30" t="s">
        <v>32</v>
      </c>
      <c r="AK409" s="30">
        <v>0</v>
      </c>
      <c r="BB409" s="32" t="s">
        <v>36</v>
      </c>
      <c r="BM409" s="29">
        <v>0</v>
      </c>
      <c r="BN409" s="29">
        <v>0</v>
      </c>
      <c r="BO409" s="29">
        <v>0</v>
      </c>
      <c r="BP409" s="29">
        <f t="shared" si="55"/>
        <v>0</v>
      </c>
    </row>
    <row r="410" spans="1:68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3"/>
      <c r="P410" s="47" t="s">
        <v>46</v>
      </c>
      <c r="Q410" s="48"/>
      <c r="R410" s="48"/>
      <c r="S410" s="48"/>
      <c r="T410" s="48"/>
      <c r="U410" s="48"/>
      <c r="V410" s="49"/>
      <c r="W410" s="19" t="s">
        <v>47</v>
      </c>
      <c r="X410" s="20">
        <f>IFERROR(X408/H408,"0")+IFERROR(X409/H409,"0")</f>
        <v>0</v>
      </c>
      <c r="Y410" s="20">
        <f>IFERROR(Y408/H408,"0")+IFERROR(Y409/H409,"0")</f>
        <v>0</v>
      </c>
      <c r="Z410" s="20">
        <f>IFERROR(IF(Z408="",0,Z408),"0")+IFERROR(IF(Z409="",0,Z409),"0")</f>
        <v>0</v>
      </c>
      <c r="AA410" s="27"/>
      <c r="AB410" s="27"/>
      <c r="AC410" s="27"/>
    </row>
    <row r="411" spans="1:68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3"/>
      <c r="P411" s="47" t="s">
        <v>46</v>
      </c>
      <c r="Q411" s="48"/>
      <c r="R411" s="48"/>
      <c r="S411" s="48"/>
      <c r="T411" s="48"/>
      <c r="U411" s="48"/>
      <c r="V411" s="49"/>
      <c r="W411" s="19" t="s">
        <v>34</v>
      </c>
      <c r="X411" s="20">
        <f>IFERROR(SUM(X408:X409),"0")</f>
        <v>0</v>
      </c>
      <c r="Y411" s="20">
        <f>IFERROR(SUM(Y408:Y409),"0")</f>
        <v>0</v>
      </c>
      <c r="Z411" s="19"/>
      <c r="AA411" s="27"/>
      <c r="AB411" s="27"/>
      <c r="AC411" s="27"/>
    </row>
    <row r="412" spans="1:68" ht="14.25" customHeight="1">
      <c r="A412" s="42" t="s">
        <v>141</v>
      </c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9"/>
      <c r="AB412" s="9"/>
      <c r="AC412" s="9"/>
    </row>
    <row r="413" spans="1:68" ht="27" customHeight="1">
      <c r="A413" s="10" t="s">
        <v>638</v>
      </c>
      <c r="B413" s="10" t="s">
        <v>639</v>
      </c>
      <c r="C413" s="11">
        <v>4301060439</v>
      </c>
      <c r="D413" s="43">
        <v>4607091384673</v>
      </c>
      <c r="E413" s="43"/>
      <c r="F413" s="12">
        <v>1.5</v>
      </c>
      <c r="G413" s="13">
        <v>6</v>
      </c>
      <c r="H413" s="12">
        <v>9</v>
      </c>
      <c r="I413" s="12">
        <v>9.5190000000000001</v>
      </c>
      <c r="J413" s="13">
        <v>64</v>
      </c>
      <c r="K413" s="13" t="s">
        <v>59</v>
      </c>
      <c r="L413" s="13" t="s">
        <v>32</v>
      </c>
      <c r="M413" s="14" t="s">
        <v>68</v>
      </c>
      <c r="N413" s="14"/>
      <c r="O413" s="13">
        <v>30</v>
      </c>
      <c r="P413" s="58" t="s">
        <v>640</v>
      </c>
      <c r="Q413" s="45"/>
      <c r="R413" s="45"/>
      <c r="S413" s="45"/>
      <c r="T413" s="46"/>
      <c r="U413" s="16" t="s">
        <v>32</v>
      </c>
      <c r="V413" s="16" t="s">
        <v>32</v>
      </c>
      <c r="W413" s="17" t="s">
        <v>34</v>
      </c>
      <c r="X413" s="18">
        <v>150</v>
      </c>
      <c r="Y413" s="22">
        <f>IFERROR(IF(X413="",0,CEILING((X413/$H413),1)*$H413),"")</f>
        <v>153</v>
      </c>
      <c r="Z413" s="23">
        <f>IFERROR(IF(Y413=0,"",ROUNDUP(Y413/H413,0)*0.01898),"")</f>
        <v>0.32266</v>
      </c>
      <c r="AA413" s="24" t="s">
        <v>32</v>
      </c>
      <c r="AB413" s="25" t="s">
        <v>32</v>
      </c>
      <c r="AC413" s="26" t="s">
        <v>641</v>
      </c>
      <c r="AG413" s="29"/>
      <c r="AJ413" s="30" t="s">
        <v>32</v>
      </c>
      <c r="AK413" s="30">
        <v>0</v>
      </c>
      <c r="BB413" s="32" t="s">
        <v>36</v>
      </c>
      <c r="BM413" s="29">
        <v>0</v>
      </c>
      <c r="BN413" s="29">
        <v>0</v>
      </c>
      <c r="BO413" s="29">
        <v>0</v>
      </c>
      <c r="BP413" s="29">
        <f>Y413/(H413*J413)</f>
        <v>0.265625</v>
      </c>
    </row>
    <row r="414" spans="1:68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3"/>
      <c r="P414" s="47" t="s">
        <v>46</v>
      </c>
      <c r="Q414" s="48"/>
      <c r="R414" s="48"/>
      <c r="S414" s="48"/>
      <c r="T414" s="48"/>
      <c r="U414" s="48"/>
      <c r="V414" s="49"/>
      <c r="W414" s="19" t="s">
        <v>47</v>
      </c>
      <c r="X414" s="20">
        <f>IFERROR(X413/H413,"0")</f>
        <v>16.666666666666668</v>
      </c>
      <c r="Y414" s="20">
        <f>IFERROR(Y413/H413,"0")</f>
        <v>17</v>
      </c>
      <c r="Z414" s="20">
        <f>IFERROR(IF(Z413="",0,Z413),"0")</f>
        <v>0.32266</v>
      </c>
      <c r="AA414" s="27"/>
      <c r="AB414" s="27"/>
      <c r="AC414" s="27"/>
    </row>
    <row r="415" spans="1:68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3"/>
      <c r="P415" s="47" t="s">
        <v>46</v>
      </c>
      <c r="Q415" s="48"/>
      <c r="R415" s="48"/>
      <c r="S415" s="48"/>
      <c r="T415" s="48"/>
      <c r="U415" s="48"/>
      <c r="V415" s="49"/>
      <c r="W415" s="19" t="s">
        <v>34</v>
      </c>
      <c r="X415" s="20">
        <f>IFERROR(SUM(X413:X413),"0")</f>
        <v>150</v>
      </c>
      <c r="Y415" s="20">
        <f>IFERROR(SUM(Y413:Y413),"0")</f>
        <v>153</v>
      </c>
      <c r="Z415" s="19"/>
      <c r="AA415" s="27"/>
      <c r="AB415" s="27"/>
      <c r="AC415" s="27"/>
    </row>
    <row r="416" spans="1:68" ht="16.5" customHeight="1">
      <c r="A416" s="41" t="s">
        <v>642</v>
      </c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8"/>
      <c r="AB416" s="8"/>
      <c r="AC416" s="8"/>
    </row>
    <row r="417" spans="1:68" ht="14.25" customHeight="1">
      <c r="A417" s="42" t="s">
        <v>56</v>
      </c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9"/>
      <c r="AB417" s="9"/>
      <c r="AC417" s="9"/>
    </row>
    <row r="418" spans="1:68" ht="27" customHeight="1">
      <c r="A418" s="10" t="s">
        <v>643</v>
      </c>
      <c r="B418" s="10" t="s">
        <v>644</v>
      </c>
      <c r="C418" s="11">
        <v>4301011483</v>
      </c>
      <c r="D418" s="43">
        <v>4680115881907</v>
      </c>
      <c r="E418" s="43"/>
      <c r="F418" s="12">
        <v>1.8</v>
      </c>
      <c r="G418" s="13">
        <v>6</v>
      </c>
      <c r="H418" s="12">
        <v>10.8</v>
      </c>
      <c r="I418" s="12">
        <v>11.234999999999999</v>
      </c>
      <c r="J418" s="13">
        <v>64</v>
      </c>
      <c r="K418" s="13" t="s">
        <v>59</v>
      </c>
      <c r="L418" s="13" t="s">
        <v>32</v>
      </c>
      <c r="M418" s="14" t="s">
        <v>33</v>
      </c>
      <c r="N418" s="14"/>
      <c r="O418" s="13">
        <v>60</v>
      </c>
      <c r="P418" s="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8" s="45"/>
      <c r="R418" s="45"/>
      <c r="S418" s="45"/>
      <c r="T418" s="46"/>
      <c r="U418" s="16" t="s">
        <v>32</v>
      </c>
      <c r="V418" s="16" t="s">
        <v>32</v>
      </c>
      <c r="W418" s="17" t="s">
        <v>34</v>
      </c>
      <c r="X418" s="18">
        <v>0</v>
      </c>
      <c r="Y418" s="22">
        <f t="shared" ref="Y418:Y425" si="56">IFERROR(IF(X418="",0,CEILING((X418/$H418),1)*$H418),"")</f>
        <v>0</v>
      </c>
      <c r="Z418" s="23" t="str">
        <f>IFERROR(IF(Y418=0,"",ROUNDUP(Y418/H418,0)*0.01898),"")</f>
        <v/>
      </c>
      <c r="AA418" s="24" t="s">
        <v>32</v>
      </c>
      <c r="AB418" s="25" t="s">
        <v>32</v>
      </c>
      <c r="AC418" s="26" t="s">
        <v>645</v>
      </c>
      <c r="AG418" s="29"/>
      <c r="AJ418" s="30" t="s">
        <v>32</v>
      </c>
      <c r="AK418" s="30">
        <v>0</v>
      </c>
      <c r="BB418" s="32" t="s">
        <v>36</v>
      </c>
      <c r="BM418" s="29">
        <v>0</v>
      </c>
      <c r="BN418" s="29">
        <v>0</v>
      </c>
      <c r="BO418" s="29">
        <v>0</v>
      </c>
      <c r="BP418" s="29">
        <f t="shared" ref="BP418:BP425" si="57">Y418/(H418*J418)</f>
        <v>0</v>
      </c>
    </row>
    <row r="419" spans="1:68" ht="37.5" customHeight="1">
      <c r="A419" s="10" t="s">
        <v>643</v>
      </c>
      <c r="B419" s="10" t="s">
        <v>646</v>
      </c>
      <c r="C419" s="11">
        <v>4301011873</v>
      </c>
      <c r="D419" s="43">
        <v>4680115881907</v>
      </c>
      <c r="E419" s="43"/>
      <c r="F419" s="12">
        <v>1.8</v>
      </c>
      <c r="G419" s="13">
        <v>6</v>
      </c>
      <c r="H419" s="12">
        <v>10.8</v>
      </c>
      <c r="I419" s="12">
        <v>11.234999999999999</v>
      </c>
      <c r="J419" s="13">
        <v>64</v>
      </c>
      <c r="K419" s="13" t="s">
        <v>59</v>
      </c>
      <c r="L419" s="13" t="s">
        <v>32</v>
      </c>
      <c r="M419" s="14" t="s">
        <v>33</v>
      </c>
      <c r="N419" s="14"/>
      <c r="O419" s="13">
        <v>60</v>
      </c>
      <c r="P419" s="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9" s="45"/>
      <c r="R419" s="45"/>
      <c r="S419" s="45"/>
      <c r="T419" s="46"/>
      <c r="U419" s="16" t="s">
        <v>32</v>
      </c>
      <c r="V419" s="16" t="s">
        <v>32</v>
      </c>
      <c r="W419" s="17" t="s">
        <v>34</v>
      </c>
      <c r="X419" s="18">
        <v>0</v>
      </c>
      <c r="Y419" s="22">
        <f t="shared" si="56"/>
        <v>0</v>
      </c>
      <c r="Z419" s="23" t="str">
        <f>IFERROR(IF(Y419=0,"",ROUNDUP(Y419/H419,0)*0.01898),"")</f>
        <v/>
      </c>
      <c r="AA419" s="24" t="s">
        <v>32</v>
      </c>
      <c r="AB419" s="25" t="s">
        <v>32</v>
      </c>
      <c r="AC419" s="26" t="s">
        <v>647</v>
      </c>
      <c r="AG419" s="29"/>
      <c r="AJ419" s="30" t="s">
        <v>32</v>
      </c>
      <c r="AK419" s="30">
        <v>0</v>
      </c>
      <c r="BB419" s="32" t="s">
        <v>36</v>
      </c>
      <c r="BM419" s="29">
        <v>0</v>
      </c>
      <c r="BN419" s="29">
        <v>0</v>
      </c>
      <c r="BO419" s="29">
        <v>0</v>
      </c>
      <c r="BP419" s="29">
        <f t="shared" si="57"/>
        <v>0</v>
      </c>
    </row>
    <row r="420" spans="1:68" ht="27" customHeight="1">
      <c r="A420" s="10" t="s">
        <v>648</v>
      </c>
      <c r="B420" s="10" t="s">
        <v>649</v>
      </c>
      <c r="C420" s="11">
        <v>4301011655</v>
      </c>
      <c r="D420" s="43">
        <v>4680115883925</v>
      </c>
      <c r="E420" s="43"/>
      <c r="F420" s="12">
        <v>2.5</v>
      </c>
      <c r="G420" s="13">
        <v>6</v>
      </c>
      <c r="H420" s="12">
        <v>15</v>
      </c>
      <c r="I420" s="12">
        <v>15.48</v>
      </c>
      <c r="J420" s="13">
        <v>48</v>
      </c>
      <c r="K420" s="13" t="s">
        <v>59</v>
      </c>
      <c r="L420" s="13" t="s">
        <v>32</v>
      </c>
      <c r="M420" s="14" t="s">
        <v>33</v>
      </c>
      <c r="N420" s="14"/>
      <c r="O420" s="13">
        <v>60</v>
      </c>
      <c r="P420" s="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0" s="45"/>
      <c r="R420" s="45"/>
      <c r="S420" s="45"/>
      <c r="T420" s="46"/>
      <c r="U420" s="16" t="s">
        <v>32</v>
      </c>
      <c r="V420" s="16" t="s">
        <v>32</v>
      </c>
      <c r="W420" s="17" t="s">
        <v>34</v>
      </c>
      <c r="X420" s="18">
        <v>0</v>
      </c>
      <c r="Y420" s="22">
        <f t="shared" si="56"/>
        <v>0</v>
      </c>
      <c r="Z420" s="23" t="str">
        <f>IFERROR(IF(Y420=0,"",ROUNDUP(Y420/H420,0)*0.02175),"")</f>
        <v/>
      </c>
      <c r="AA420" s="24" t="s">
        <v>32</v>
      </c>
      <c r="AB420" s="25" t="s">
        <v>32</v>
      </c>
      <c r="AC420" s="26" t="s">
        <v>645</v>
      </c>
      <c r="AG420" s="29"/>
      <c r="AJ420" s="30" t="s">
        <v>32</v>
      </c>
      <c r="AK420" s="30">
        <v>0</v>
      </c>
      <c r="BB420" s="32" t="s">
        <v>36</v>
      </c>
      <c r="BM420" s="29">
        <v>0</v>
      </c>
      <c r="BN420" s="29">
        <v>0</v>
      </c>
      <c r="BO420" s="29">
        <v>0</v>
      </c>
      <c r="BP420" s="29">
        <f t="shared" si="57"/>
        <v>0</v>
      </c>
    </row>
    <row r="421" spans="1:68" ht="37.5" customHeight="1">
      <c r="A421" s="10" t="s">
        <v>648</v>
      </c>
      <c r="B421" s="10" t="s">
        <v>650</v>
      </c>
      <c r="C421" s="11">
        <v>4301011872</v>
      </c>
      <c r="D421" s="43">
        <v>4680115883925</v>
      </c>
      <c r="E421" s="43"/>
      <c r="F421" s="12">
        <v>2.5</v>
      </c>
      <c r="G421" s="13">
        <v>6</v>
      </c>
      <c r="H421" s="12">
        <v>15</v>
      </c>
      <c r="I421" s="12">
        <v>15.48</v>
      </c>
      <c r="J421" s="13">
        <v>48</v>
      </c>
      <c r="K421" s="13" t="s">
        <v>59</v>
      </c>
      <c r="L421" s="13" t="s">
        <v>32</v>
      </c>
      <c r="M421" s="14" t="s">
        <v>33</v>
      </c>
      <c r="N421" s="14"/>
      <c r="O421" s="13">
        <v>60</v>
      </c>
      <c r="P421" s="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1" s="45"/>
      <c r="R421" s="45"/>
      <c r="S421" s="45"/>
      <c r="T421" s="46"/>
      <c r="U421" s="16" t="s">
        <v>32</v>
      </c>
      <c r="V421" s="16" t="s">
        <v>32</v>
      </c>
      <c r="W421" s="17" t="s">
        <v>34</v>
      </c>
      <c r="X421" s="18">
        <v>0</v>
      </c>
      <c r="Y421" s="22">
        <f t="shared" si="56"/>
        <v>0</v>
      </c>
      <c r="Z421" s="23" t="str">
        <f>IFERROR(IF(Y421=0,"",ROUNDUP(Y421/H421,0)*0.02175),"")</f>
        <v/>
      </c>
      <c r="AA421" s="24" t="s">
        <v>32</v>
      </c>
      <c r="AB421" s="25" t="s">
        <v>32</v>
      </c>
      <c r="AC421" s="26" t="s">
        <v>647</v>
      </c>
      <c r="AG421" s="29"/>
      <c r="AJ421" s="30" t="s">
        <v>32</v>
      </c>
      <c r="AK421" s="30">
        <v>0</v>
      </c>
      <c r="BB421" s="32" t="s">
        <v>36</v>
      </c>
      <c r="BM421" s="29">
        <v>0</v>
      </c>
      <c r="BN421" s="29">
        <v>0</v>
      </c>
      <c r="BO421" s="29">
        <v>0</v>
      </c>
      <c r="BP421" s="29">
        <f t="shared" si="57"/>
        <v>0</v>
      </c>
    </row>
    <row r="422" spans="1:68" ht="37.5" customHeight="1">
      <c r="A422" s="10" t="s">
        <v>651</v>
      </c>
      <c r="B422" s="10" t="s">
        <v>652</v>
      </c>
      <c r="C422" s="11">
        <v>4301011312</v>
      </c>
      <c r="D422" s="43">
        <v>4607091384192</v>
      </c>
      <c r="E422" s="43"/>
      <c r="F422" s="12">
        <v>1.8</v>
      </c>
      <c r="G422" s="13">
        <v>6</v>
      </c>
      <c r="H422" s="12">
        <v>10.8</v>
      </c>
      <c r="I422" s="12">
        <v>11.234999999999999</v>
      </c>
      <c r="J422" s="13">
        <v>64</v>
      </c>
      <c r="K422" s="13" t="s">
        <v>59</v>
      </c>
      <c r="L422" s="13" t="s">
        <v>32</v>
      </c>
      <c r="M422" s="14" t="s">
        <v>60</v>
      </c>
      <c r="N422" s="14"/>
      <c r="O422" s="13">
        <v>60</v>
      </c>
      <c r="P422" s="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22" s="45"/>
      <c r="R422" s="45"/>
      <c r="S422" s="45"/>
      <c r="T422" s="46"/>
      <c r="U422" s="16" t="s">
        <v>32</v>
      </c>
      <c r="V422" s="16" t="s">
        <v>32</v>
      </c>
      <c r="W422" s="17" t="s">
        <v>34</v>
      </c>
      <c r="X422" s="18">
        <v>0</v>
      </c>
      <c r="Y422" s="22">
        <f t="shared" si="56"/>
        <v>0</v>
      </c>
      <c r="Z422" s="23" t="str">
        <f>IFERROR(IF(Y422=0,"",ROUNDUP(Y422/H422,0)*0.01898),"")</f>
        <v/>
      </c>
      <c r="AA422" s="24" t="s">
        <v>32</v>
      </c>
      <c r="AB422" s="25" t="s">
        <v>32</v>
      </c>
      <c r="AC422" s="26" t="s">
        <v>653</v>
      </c>
      <c r="AG422" s="29"/>
      <c r="AJ422" s="30" t="s">
        <v>32</v>
      </c>
      <c r="AK422" s="30">
        <v>0</v>
      </c>
      <c r="BB422" s="32" t="s">
        <v>36</v>
      </c>
      <c r="BM422" s="29">
        <v>0</v>
      </c>
      <c r="BN422" s="29">
        <v>0</v>
      </c>
      <c r="BO422" s="29">
        <v>0</v>
      </c>
      <c r="BP422" s="29">
        <f t="shared" si="57"/>
        <v>0</v>
      </c>
    </row>
    <row r="423" spans="1:68" ht="37.5" customHeight="1">
      <c r="A423" s="10" t="s">
        <v>654</v>
      </c>
      <c r="B423" s="10" t="s">
        <v>655</v>
      </c>
      <c r="C423" s="11">
        <v>4301011874</v>
      </c>
      <c r="D423" s="43">
        <v>4680115884892</v>
      </c>
      <c r="E423" s="43"/>
      <c r="F423" s="12">
        <v>1.8</v>
      </c>
      <c r="G423" s="13">
        <v>6</v>
      </c>
      <c r="H423" s="12">
        <v>10.8</v>
      </c>
      <c r="I423" s="12">
        <v>11.234999999999999</v>
      </c>
      <c r="J423" s="13">
        <v>64</v>
      </c>
      <c r="K423" s="13" t="s">
        <v>59</v>
      </c>
      <c r="L423" s="13" t="s">
        <v>32</v>
      </c>
      <c r="M423" s="14" t="s">
        <v>33</v>
      </c>
      <c r="N423" s="14"/>
      <c r="O423" s="13">
        <v>60</v>
      </c>
      <c r="P423" s="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23" s="45"/>
      <c r="R423" s="45"/>
      <c r="S423" s="45"/>
      <c r="T423" s="46"/>
      <c r="U423" s="16" t="s">
        <v>32</v>
      </c>
      <c r="V423" s="16" t="s">
        <v>32</v>
      </c>
      <c r="W423" s="17" t="s">
        <v>34</v>
      </c>
      <c r="X423" s="18">
        <v>0</v>
      </c>
      <c r="Y423" s="22">
        <f t="shared" si="56"/>
        <v>0</v>
      </c>
      <c r="Z423" s="23" t="str">
        <f>IFERROR(IF(Y423=0,"",ROUNDUP(Y423/H423,0)*0.01898),"")</f>
        <v/>
      </c>
      <c r="AA423" s="24" t="s">
        <v>32</v>
      </c>
      <c r="AB423" s="25" t="s">
        <v>32</v>
      </c>
      <c r="AC423" s="26" t="s">
        <v>656</v>
      </c>
      <c r="AG423" s="29"/>
      <c r="AJ423" s="30" t="s">
        <v>32</v>
      </c>
      <c r="AK423" s="30">
        <v>0</v>
      </c>
      <c r="BB423" s="32" t="s">
        <v>36</v>
      </c>
      <c r="BM423" s="29">
        <v>0</v>
      </c>
      <c r="BN423" s="29">
        <v>0</v>
      </c>
      <c r="BO423" s="29">
        <v>0</v>
      </c>
      <c r="BP423" s="29">
        <f t="shared" si="57"/>
        <v>0</v>
      </c>
    </row>
    <row r="424" spans="1:68" ht="37.5" customHeight="1">
      <c r="A424" s="10" t="s">
        <v>657</v>
      </c>
      <c r="B424" s="10" t="s">
        <v>658</v>
      </c>
      <c r="C424" s="11">
        <v>4301011875</v>
      </c>
      <c r="D424" s="43">
        <v>4680115884885</v>
      </c>
      <c r="E424" s="43"/>
      <c r="F424" s="12">
        <v>0.8</v>
      </c>
      <c r="G424" s="13">
        <v>15</v>
      </c>
      <c r="H424" s="12">
        <v>12</v>
      </c>
      <c r="I424" s="12">
        <v>12.435</v>
      </c>
      <c r="J424" s="13">
        <v>64</v>
      </c>
      <c r="K424" s="13" t="s">
        <v>59</v>
      </c>
      <c r="L424" s="13" t="s">
        <v>32</v>
      </c>
      <c r="M424" s="14" t="s">
        <v>33</v>
      </c>
      <c r="N424" s="14"/>
      <c r="O424" s="13">
        <v>60</v>
      </c>
      <c r="P424" s="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24" s="45"/>
      <c r="R424" s="45"/>
      <c r="S424" s="45"/>
      <c r="T424" s="46"/>
      <c r="U424" s="16" t="s">
        <v>32</v>
      </c>
      <c r="V424" s="16" t="s">
        <v>32</v>
      </c>
      <c r="W424" s="17" t="s">
        <v>34</v>
      </c>
      <c r="X424" s="18">
        <v>0</v>
      </c>
      <c r="Y424" s="22">
        <f t="shared" si="56"/>
        <v>0</v>
      </c>
      <c r="Z424" s="23" t="str">
        <f>IFERROR(IF(Y424=0,"",ROUNDUP(Y424/H424,0)*0.01898),"")</f>
        <v/>
      </c>
      <c r="AA424" s="24" t="s">
        <v>32</v>
      </c>
      <c r="AB424" s="25" t="s">
        <v>32</v>
      </c>
      <c r="AC424" s="26" t="s">
        <v>656</v>
      </c>
      <c r="AG424" s="29"/>
      <c r="AJ424" s="30" t="s">
        <v>32</v>
      </c>
      <c r="AK424" s="30">
        <v>0</v>
      </c>
      <c r="BB424" s="32" t="s">
        <v>36</v>
      </c>
      <c r="BM424" s="29">
        <v>0</v>
      </c>
      <c r="BN424" s="29">
        <v>0</v>
      </c>
      <c r="BO424" s="29">
        <v>0</v>
      </c>
      <c r="BP424" s="29">
        <f t="shared" si="57"/>
        <v>0</v>
      </c>
    </row>
    <row r="425" spans="1:68" ht="37.5" customHeight="1">
      <c r="A425" s="10" t="s">
        <v>659</v>
      </c>
      <c r="B425" s="10" t="s">
        <v>660</v>
      </c>
      <c r="C425" s="11">
        <v>4301011871</v>
      </c>
      <c r="D425" s="43">
        <v>4680115884908</v>
      </c>
      <c r="E425" s="43"/>
      <c r="F425" s="12">
        <v>0.4</v>
      </c>
      <c r="G425" s="13">
        <v>10</v>
      </c>
      <c r="H425" s="12">
        <v>4</v>
      </c>
      <c r="I425" s="12">
        <v>4.21</v>
      </c>
      <c r="J425" s="13">
        <v>132</v>
      </c>
      <c r="K425" s="13" t="s">
        <v>67</v>
      </c>
      <c r="L425" s="13" t="s">
        <v>32</v>
      </c>
      <c r="M425" s="14" t="s">
        <v>33</v>
      </c>
      <c r="N425" s="14"/>
      <c r="O425" s="13">
        <v>60</v>
      </c>
      <c r="P425" s="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25" s="45"/>
      <c r="R425" s="45"/>
      <c r="S425" s="45"/>
      <c r="T425" s="46"/>
      <c r="U425" s="16" t="s">
        <v>32</v>
      </c>
      <c r="V425" s="16" t="s">
        <v>32</v>
      </c>
      <c r="W425" s="17" t="s">
        <v>34</v>
      </c>
      <c r="X425" s="18">
        <v>0</v>
      </c>
      <c r="Y425" s="22">
        <f t="shared" si="56"/>
        <v>0</v>
      </c>
      <c r="Z425" s="23" t="str">
        <f>IFERROR(IF(Y425=0,"",ROUNDUP(Y425/H425,0)*0.00902),"")</f>
        <v/>
      </c>
      <c r="AA425" s="24" t="s">
        <v>32</v>
      </c>
      <c r="AB425" s="25" t="s">
        <v>32</v>
      </c>
      <c r="AC425" s="26" t="s">
        <v>656</v>
      </c>
      <c r="AG425" s="29"/>
      <c r="AJ425" s="30" t="s">
        <v>32</v>
      </c>
      <c r="AK425" s="30">
        <v>0</v>
      </c>
      <c r="BB425" s="32" t="s">
        <v>36</v>
      </c>
      <c r="BM425" s="29">
        <v>0</v>
      </c>
      <c r="BN425" s="29">
        <v>0</v>
      </c>
      <c r="BO425" s="29">
        <v>0</v>
      </c>
      <c r="BP425" s="29">
        <f t="shared" si="57"/>
        <v>0</v>
      </c>
    </row>
    <row r="426" spans="1:68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3"/>
      <c r="P426" s="47" t="s">
        <v>46</v>
      </c>
      <c r="Q426" s="48"/>
      <c r="R426" s="48"/>
      <c r="S426" s="48"/>
      <c r="T426" s="48"/>
      <c r="U426" s="48"/>
      <c r="V426" s="49"/>
      <c r="W426" s="19" t="s">
        <v>47</v>
      </c>
      <c r="X426" s="20">
        <f>IFERROR(X418/H418,"0")+IFERROR(X419/H419,"0")+IFERROR(X420/H420,"0")+IFERROR(X421/H421,"0")+IFERROR(X422/H422,"0")+IFERROR(X423/H423,"0")+IFERROR(X424/H424,"0")+IFERROR(X425/H425,"0")</f>
        <v>0</v>
      </c>
      <c r="Y426" s="20">
        <f>IFERROR(Y418/H418,"0")+IFERROR(Y419/H419,"0")+IFERROR(Y420/H420,"0")+IFERROR(Y421/H421,"0")+IFERROR(Y422/H422,"0")+IFERROR(Y423/H423,"0")+IFERROR(Y424/H424,"0")+IFERROR(Y425/H425,"0")</f>
        <v>0</v>
      </c>
      <c r="Z426" s="20">
        <f>IFERROR(IF(Z418="",0,Z418),"0")+IFERROR(IF(Z419="",0,Z419),"0")+IFERROR(IF(Z420="",0,Z420),"0")+IFERROR(IF(Z421="",0,Z421),"0")+IFERROR(IF(Z422="",0,Z422),"0")+IFERROR(IF(Z423="",0,Z423),"0")+IFERROR(IF(Z424="",0,Z424),"0")+IFERROR(IF(Z425="",0,Z425),"0")</f>
        <v>0</v>
      </c>
      <c r="AA426" s="27"/>
      <c r="AB426" s="27"/>
      <c r="AC426" s="27"/>
    </row>
    <row r="427" spans="1:68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3"/>
      <c r="P427" s="47" t="s">
        <v>46</v>
      </c>
      <c r="Q427" s="48"/>
      <c r="R427" s="48"/>
      <c r="S427" s="48"/>
      <c r="T427" s="48"/>
      <c r="U427" s="48"/>
      <c r="V427" s="49"/>
      <c r="W427" s="19" t="s">
        <v>34</v>
      </c>
      <c r="X427" s="20">
        <f>IFERROR(SUM(X418:X425),"0")</f>
        <v>0</v>
      </c>
      <c r="Y427" s="20">
        <f>IFERROR(SUM(Y418:Y425),"0")</f>
        <v>0</v>
      </c>
      <c r="Z427" s="19"/>
      <c r="AA427" s="27"/>
      <c r="AB427" s="27"/>
      <c r="AC427" s="27"/>
    </row>
    <row r="428" spans="1:68" ht="14.25" customHeight="1">
      <c r="A428" s="42" t="s">
        <v>112</v>
      </c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9"/>
      <c r="AB428" s="9"/>
      <c r="AC428" s="9"/>
    </row>
    <row r="429" spans="1:68" ht="27" customHeight="1">
      <c r="A429" s="10" t="s">
        <v>661</v>
      </c>
      <c r="B429" s="10" t="s">
        <v>662</v>
      </c>
      <c r="C429" s="11">
        <v>4301031303</v>
      </c>
      <c r="D429" s="43">
        <v>4607091384802</v>
      </c>
      <c r="E429" s="43"/>
      <c r="F429" s="12">
        <v>0.73</v>
      </c>
      <c r="G429" s="13">
        <v>6</v>
      </c>
      <c r="H429" s="12">
        <v>4.38</v>
      </c>
      <c r="I429" s="12">
        <v>4.6500000000000004</v>
      </c>
      <c r="J429" s="13">
        <v>132</v>
      </c>
      <c r="K429" s="13" t="s">
        <v>67</v>
      </c>
      <c r="L429" s="13" t="s">
        <v>32</v>
      </c>
      <c r="M429" s="14" t="s">
        <v>33</v>
      </c>
      <c r="N429" s="14"/>
      <c r="O429" s="13">
        <v>35</v>
      </c>
      <c r="P429" s="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9" s="45"/>
      <c r="R429" s="45"/>
      <c r="S429" s="45"/>
      <c r="T429" s="46"/>
      <c r="U429" s="16" t="s">
        <v>32</v>
      </c>
      <c r="V429" s="16" t="s">
        <v>32</v>
      </c>
      <c r="W429" s="17" t="s">
        <v>34</v>
      </c>
      <c r="X429" s="18">
        <v>50</v>
      </c>
      <c r="Y429" s="22">
        <f>IFERROR(IF(X429="",0,CEILING((X429/$H429),1)*$H429),"")</f>
        <v>52.56</v>
      </c>
      <c r="Z429" s="23">
        <f>IFERROR(IF(Y429=0,"",ROUNDUP(Y429/H429,0)*0.00902),"")</f>
        <v>0.10824</v>
      </c>
      <c r="AA429" s="24" t="s">
        <v>32</v>
      </c>
      <c r="AB429" s="25" t="s">
        <v>32</v>
      </c>
      <c r="AC429" s="26" t="s">
        <v>663</v>
      </c>
      <c r="AG429" s="29"/>
      <c r="AJ429" s="30" t="s">
        <v>32</v>
      </c>
      <c r="AK429" s="30">
        <v>0</v>
      </c>
      <c r="BB429" s="32" t="s">
        <v>36</v>
      </c>
      <c r="BM429" s="29">
        <v>0</v>
      </c>
      <c r="BN429" s="29">
        <v>0</v>
      </c>
      <c r="BO429" s="29">
        <v>0</v>
      </c>
      <c r="BP429" s="29">
        <f t="shared" ref="BP429:BP430" si="58">Y429/(H429*J429)</f>
        <v>9.0909090909090912E-2</v>
      </c>
    </row>
    <row r="430" spans="1:68" ht="27" customHeight="1">
      <c r="A430" s="10" t="s">
        <v>664</v>
      </c>
      <c r="B430" s="10" t="s">
        <v>665</v>
      </c>
      <c r="C430" s="11">
        <v>4301031304</v>
      </c>
      <c r="D430" s="43">
        <v>4607091384826</v>
      </c>
      <c r="E430" s="43"/>
      <c r="F430" s="12">
        <v>0.35</v>
      </c>
      <c r="G430" s="13">
        <v>8</v>
      </c>
      <c r="H430" s="12">
        <v>2.8</v>
      </c>
      <c r="I430" s="12">
        <v>2.98</v>
      </c>
      <c r="J430" s="13">
        <v>234</v>
      </c>
      <c r="K430" s="13" t="s">
        <v>75</v>
      </c>
      <c r="L430" s="13" t="s">
        <v>32</v>
      </c>
      <c r="M430" s="14" t="s">
        <v>33</v>
      </c>
      <c r="N430" s="14"/>
      <c r="O430" s="13">
        <v>35</v>
      </c>
      <c r="P430" s="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30" s="45"/>
      <c r="R430" s="45"/>
      <c r="S430" s="45"/>
      <c r="T430" s="46"/>
      <c r="U430" s="16" t="s">
        <v>32</v>
      </c>
      <c r="V430" s="16" t="s">
        <v>32</v>
      </c>
      <c r="W430" s="17" t="s">
        <v>34</v>
      </c>
      <c r="X430" s="18">
        <v>0</v>
      </c>
      <c r="Y430" s="22">
        <f>IFERROR(IF(X430="",0,CEILING((X430/$H430),1)*$H430),"")</f>
        <v>0</v>
      </c>
      <c r="Z430" s="23" t="str">
        <f>IFERROR(IF(Y430=0,"",ROUNDUP(Y430/H430,0)*0.00502),"")</f>
        <v/>
      </c>
      <c r="AA430" s="24" t="s">
        <v>32</v>
      </c>
      <c r="AB430" s="25" t="s">
        <v>32</v>
      </c>
      <c r="AC430" s="26" t="s">
        <v>663</v>
      </c>
      <c r="AG430" s="29"/>
      <c r="AJ430" s="30" t="s">
        <v>32</v>
      </c>
      <c r="AK430" s="30">
        <v>0</v>
      </c>
      <c r="BB430" s="32" t="s">
        <v>36</v>
      </c>
      <c r="BM430" s="29">
        <v>0</v>
      </c>
      <c r="BN430" s="29">
        <v>0</v>
      </c>
      <c r="BO430" s="29">
        <v>0</v>
      </c>
      <c r="BP430" s="29">
        <f t="shared" si="58"/>
        <v>0</v>
      </c>
    </row>
    <row r="431" spans="1:68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3"/>
      <c r="P431" s="47" t="s">
        <v>46</v>
      </c>
      <c r="Q431" s="48"/>
      <c r="R431" s="48"/>
      <c r="S431" s="48"/>
      <c r="T431" s="48"/>
      <c r="U431" s="48"/>
      <c r="V431" s="49"/>
      <c r="W431" s="19" t="s">
        <v>47</v>
      </c>
      <c r="X431" s="20">
        <f>IFERROR(X429/H429,"0")+IFERROR(X430/H430,"0")</f>
        <v>11.415525114155251</v>
      </c>
      <c r="Y431" s="20">
        <f>IFERROR(Y429/H429,"0")+IFERROR(Y430/H430,"0")</f>
        <v>12</v>
      </c>
      <c r="Z431" s="20">
        <f>IFERROR(IF(Z429="",0,Z429),"0")+IFERROR(IF(Z430="",0,Z430),"0")</f>
        <v>0.10824</v>
      </c>
      <c r="AA431" s="27"/>
      <c r="AB431" s="27"/>
      <c r="AC431" s="27"/>
    </row>
    <row r="432" spans="1:68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3"/>
      <c r="P432" s="47" t="s">
        <v>46</v>
      </c>
      <c r="Q432" s="48"/>
      <c r="R432" s="48"/>
      <c r="S432" s="48"/>
      <c r="T432" s="48"/>
      <c r="U432" s="48"/>
      <c r="V432" s="49"/>
      <c r="W432" s="19" t="s">
        <v>34</v>
      </c>
      <c r="X432" s="20">
        <f>IFERROR(SUM(X429:X430),"0")</f>
        <v>50</v>
      </c>
      <c r="Y432" s="20">
        <f>IFERROR(SUM(Y429:Y430),"0")</f>
        <v>52.56</v>
      </c>
      <c r="Z432" s="19"/>
      <c r="AA432" s="27"/>
      <c r="AB432" s="27"/>
      <c r="AC432" s="27"/>
    </row>
    <row r="433" spans="1:68" ht="14.25" customHeight="1">
      <c r="A433" s="42" t="s">
        <v>28</v>
      </c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9"/>
      <c r="AB433" s="9"/>
      <c r="AC433" s="9"/>
    </row>
    <row r="434" spans="1:68" ht="27" customHeight="1">
      <c r="A434" s="10" t="s">
        <v>666</v>
      </c>
      <c r="B434" s="10" t="s">
        <v>667</v>
      </c>
      <c r="C434" s="11">
        <v>4301051899</v>
      </c>
      <c r="D434" s="43">
        <v>4607091384246</v>
      </c>
      <c r="E434" s="43"/>
      <c r="F434" s="12">
        <v>1.5</v>
      </c>
      <c r="G434" s="13">
        <v>6</v>
      </c>
      <c r="H434" s="12">
        <v>9</v>
      </c>
      <c r="I434" s="12">
        <v>9.5190000000000001</v>
      </c>
      <c r="J434" s="13">
        <v>64</v>
      </c>
      <c r="K434" s="13" t="s">
        <v>59</v>
      </c>
      <c r="L434" s="13" t="s">
        <v>32</v>
      </c>
      <c r="M434" s="14" t="s">
        <v>68</v>
      </c>
      <c r="N434" s="14"/>
      <c r="O434" s="13">
        <v>40</v>
      </c>
      <c r="P434" s="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34" s="45"/>
      <c r="R434" s="45"/>
      <c r="S434" s="45"/>
      <c r="T434" s="46"/>
      <c r="U434" s="16" t="s">
        <v>32</v>
      </c>
      <c r="V434" s="16" t="s">
        <v>32</v>
      </c>
      <c r="W434" s="17" t="s">
        <v>34</v>
      </c>
      <c r="X434" s="18">
        <v>1000</v>
      </c>
      <c r="Y434" s="22">
        <f>IFERROR(IF(X434="",0,CEILING((X434/$H434),1)*$H434),"")</f>
        <v>1008</v>
      </c>
      <c r="Z434" s="23">
        <f>IFERROR(IF(Y434=0,"",ROUNDUP(Y434/H434,0)*0.01898),"")</f>
        <v>2.1257600000000001</v>
      </c>
      <c r="AA434" s="24" t="s">
        <v>32</v>
      </c>
      <c r="AB434" s="25" t="s">
        <v>32</v>
      </c>
      <c r="AC434" s="26" t="s">
        <v>668</v>
      </c>
      <c r="AG434" s="29"/>
      <c r="AJ434" s="30" t="s">
        <v>32</v>
      </c>
      <c r="AK434" s="30">
        <v>0</v>
      </c>
      <c r="BB434" s="32" t="s">
        <v>36</v>
      </c>
      <c r="BM434" s="29">
        <v>0</v>
      </c>
      <c r="BN434" s="29">
        <v>0</v>
      </c>
      <c r="BO434" s="29">
        <v>0</v>
      </c>
      <c r="BP434" s="29">
        <f t="shared" ref="BP434:BP438" si="59">Y434/(H434*J434)</f>
        <v>1.75</v>
      </c>
    </row>
    <row r="435" spans="1:68" ht="37.5" customHeight="1">
      <c r="A435" s="10" t="s">
        <v>669</v>
      </c>
      <c r="B435" s="10" t="s">
        <v>670</v>
      </c>
      <c r="C435" s="11">
        <v>4301051901</v>
      </c>
      <c r="D435" s="43">
        <v>4680115881976</v>
      </c>
      <c r="E435" s="43"/>
      <c r="F435" s="12">
        <v>1.5</v>
      </c>
      <c r="G435" s="13">
        <v>6</v>
      </c>
      <c r="H435" s="12">
        <v>9</v>
      </c>
      <c r="I435" s="12">
        <v>9.4350000000000005</v>
      </c>
      <c r="J435" s="13">
        <v>64</v>
      </c>
      <c r="K435" s="13" t="s">
        <v>59</v>
      </c>
      <c r="L435" s="13" t="s">
        <v>32</v>
      </c>
      <c r="M435" s="14" t="s">
        <v>68</v>
      </c>
      <c r="N435" s="14"/>
      <c r="O435" s="13">
        <v>40</v>
      </c>
      <c r="P435" s="58" t="s">
        <v>671</v>
      </c>
      <c r="Q435" s="45"/>
      <c r="R435" s="45"/>
      <c r="S435" s="45"/>
      <c r="T435" s="46"/>
      <c r="U435" s="16" t="s">
        <v>32</v>
      </c>
      <c r="V435" s="16" t="s">
        <v>32</v>
      </c>
      <c r="W435" s="17" t="s">
        <v>34</v>
      </c>
      <c r="X435" s="18">
        <v>0</v>
      </c>
      <c r="Y435" s="22">
        <f>IFERROR(IF(X435="",0,CEILING((X435/$H435),1)*$H435),"")</f>
        <v>0</v>
      </c>
      <c r="Z435" s="23" t="str">
        <f>IFERROR(IF(Y435=0,"",ROUNDUP(Y435/H435,0)*0.01898),"")</f>
        <v/>
      </c>
      <c r="AA435" s="24" t="s">
        <v>32</v>
      </c>
      <c r="AB435" s="25" t="s">
        <v>32</v>
      </c>
      <c r="AC435" s="26" t="s">
        <v>672</v>
      </c>
      <c r="AG435" s="29"/>
      <c r="AJ435" s="30" t="s">
        <v>32</v>
      </c>
      <c r="AK435" s="30">
        <v>0</v>
      </c>
      <c r="BB435" s="32" t="s">
        <v>36</v>
      </c>
      <c r="BM435" s="29">
        <v>0</v>
      </c>
      <c r="BN435" s="29">
        <v>0</v>
      </c>
      <c r="BO435" s="29">
        <v>0</v>
      </c>
      <c r="BP435" s="29">
        <f t="shared" si="59"/>
        <v>0</v>
      </c>
    </row>
    <row r="436" spans="1:68" ht="27" customHeight="1">
      <c r="A436" s="10" t="s">
        <v>673</v>
      </c>
      <c r="B436" s="10" t="s">
        <v>674</v>
      </c>
      <c r="C436" s="11">
        <v>4301051297</v>
      </c>
      <c r="D436" s="43">
        <v>4607091384253</v>
      </c>
      <c r="E436" s="43"/>
      <c r="F436" s="12">
        <v>0.4</v>
      </c>
      <c r="G436" s="13">
        <v>6</v>
      </c>
      <c r="H436" s="12">
        <v>2.4</v>
      </c>
      <c r="I436" s="12">
        <v>2.6640000000000001</v>
      </c>
      <c r="J436" s="13">
        <v>182</v>
      </c>
      <c r="K436" s="13" t="s">
        <v>31</v>
      </c>
      <c r="L436" s="13" t="s">
        <v>32</v>
      </c>
      <c r="M436" s="14" t="s">
        <v>33</v>
      </c>
      <c r="N436" s="14"/>
      <c r="O436" s="13">
        <v>40</v>
      </c>
      <c r="P436" s="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6" s="45"/>
      <c r="R436" s="45"/>
      <c r="S436" s="45"/>
      <c r="T436" s="46"/>
      <c r="U436" s="16" t="s">
        <v>32</v>
      </c>
      <c r="V436" s="16" t="s">
        <v>32</v>
      </c>
      <c r="W436" s="17" t="s">
        <v>34</v>
      </c>
      <c r="X436" s="18">
        <v>0</v>
      </c>
      <c r="Y436" s="22">
        <f>IFERROR(IF(X436="",0,CEILING((X436/$H436),1)*$H436),"")</f>
        <v>0</v>
      </c>
      <c r="Z436" s="23" t="str">
        <f>IFERROR(IF(Y436=0,"",ROUNDUP(Y436/H436,0)*0.00651),"")</f>
        <v/>
      </c>
      <c r="AA436" s="24" t="s">
        <v>32</v>
      </c>
      <c r="AB436" s="25" t="s">
        <v>32</v>
      </c>
      <c r="AC436" s="26" t="s">
        <v>675</v>
      </c>
      <c r="AG436" s="29"/>
      <c r="AJ436" s="30" t="s">
        <v>32</v>
      </c>
      <c r="AK436" s="30">
        <v>0</v>
      </c>
      <c r="BB436" s="32" t="s">
        <v>36</v>
      </c>
      <c r="BM436" s="29">
        <v>0</v>
      </c>
      <c r="BN436" s="29">
        <v>0</v>
      </c>
      <c r="BO436" s="29">
        <v>0</v>
      </c>
      <c r="BP436" s="29">
        <f t="shared" si="59"/>
        <v>0</v>
      </c>
    </row>
    <row r="437" spans="1:68" ht="27" customHeight="1">
      <c r="A437" s="10" t="s">
        <v>673</v>
      </c>
      <c r="B437" s="10" t="s">
        <v>676</v>
      </c>
      <c r="C437" s="11">
        <v>4301051660</v>
      </c>
      <c r="D437" s="43">
        <v>4607091384253</v>
      </c>
      <c r="E437" s="43"/>
      <c r="F437" s="12">
        <v>0.4</v>
      </c>
      <c r="G437" s="13">
        <v>6</v>
      </c>
      <c r="H437" s="12">
        <v>2.4</v>
      </c>
      <c r="I437" s="12">
        <v>2.6640000000000001</v>
      </c>
      <c r="J437" s="13">
        <v>182</v>
      </c>
      <c r="K437" s="13" t="s">
        <v>31</v>
      </c>
      <c r="L437" s="13" t="s">
        <v>32</v>
      </c>
      <c r="M437" s="14" t="s">
        <v>68</v>
      </c>
      <c r="N437" s="14"/>
      <c r="O437" s="13">
        <v>40</v>
      </c>
      <c r="P437" s="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7" s="45"/>
      <c r="R437" s="45"/>
      <c r="S437" s="45"/>
      <c r="T437" s="46"/>
      <c r="U437" s="16" t="s">
        <v>32</v>
      </c>
      <c r="V437" s="16" t="s">
        <v>32</v>
      </c>
      <c r="W437" s="17" t="s">
        <v>34</v>
      </c>
      <c r="X437" s="18">
        <v>450</v>
      </c>
      <c r="Y437" s="22">
        <f>IFERROR(IF(X437="",0,CEILING((X437/$H437),1)*$H437),"")</f>
        <v>451.2</v>
      </c>
      <c r="Z437" s="23">
        <f>IFERROR(IF(Y437=0,"",ROUNDUP(Y437/H437,0)*0.00651),"")</f>
        <v>1.2238800000000001</v>
      </c>
      <c r="AA437" s="24" t="s">
        <v>32</v>
      </c>
      <c r="AB437" s="25" t="s">
        <v>32</v>
      </c>
      <c r="AC437" s="26" t="s">
        <v>668</v>
      </c>
      <c r="AG437" s="29"/>
      <c r="AJ437" s="30" t="s">
        <v>32</v>
      </c>
      <c r="AK437" s="30">
        <v>0</v>
      </c>
      <c r="BB437" s="32" t="s">
        <v>36</v>
      </c>
      <c r="BM437" s="29">
        <v>0</v>
      </c>
      <c r="BN437" s="29">
        <v>0</v>
      </c>
      <c r="BO437" s="29">
        <v>0</v>
      </c>
      <c r="BP437" s="29">
        <f t="shared" si="59"/>
        <v>1.0329670329670328</v>
      </c>
    </row>
    <row r="438" spans="1:68" ht="27" customHeight="1">
      <c r="A438" s="10" t="s">
        <v>677</v>
      </c>
      <c r="B438" s="10" t="s">
        <v>678</v>
      </c>
      <c r="C438" s="11">
        <v>4301051444</v>
      </c>
      <c r="D438" s="43">
        <v>4680115881969</v>
      </c>
      <c r="E438" s="43"/>
      <c r="F438" s="12">
        <v>0.4</v>
      </c>
      <c r="G438" s="13">
        <v>6</v>
      </c>
      <c r="H438" s="12">
        <v>2.4</v>
      </c>
      <c r="I438" s="12">
        <v>2.58</v>
      </c>
      <c r="J438" s="13">
        <v>182</v>
      </c>
      <c r="K438" s="13" t="s">
        <v>31</v>
      </c>
      <c r="L438" s="13" t="s">
        <v>32</v>
      </c>
      <c r="M438" s="14" t="s">
        <v>33</v>
      </c>
      <c r="N438" s="14"/>
      <c r="O438" s="13">
        <v>40</v>
      </c>
      <c r="P438" s="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8" s="45"/>
      <c r="R438" s="45"/>
      <c r="S438" s="45"/>
      <c r="T438" s="46"/>
      <c r="U438" s="16" t="s">
        <v>32</v>
      </c>
      <c r="V438" s="16" t="s">
        <v>32</v>
      </c>
      <c r="W438" s="17" t="s">
        <v>34</v>
      </c>
      <c r="X438" s="18">
        <v>0</v>
      </c>
      <c r="Y438" s="22">
        <f>IFERROR(IF(X438="",0,CEILING((X438/$H438),1)*$H438),"")</f>
        <v>0</v>
      </c>
      <c r="Z438" s="23" t="str">
        <f>IFERROR(IF(Y438=0,"",ROUNDUP(Y438/H438,0)*0.00651),"")</f>
        <v/>
      </c>
      <c r="AA438" s="24" t="s">
        <v>32</v>
      </c>
      <c r="AB438" s="25" t="s">
        <v>32</v>
      </c>
      <c r="AC438" s="26" t="s">
        <v>679</v>
      </c>
      <c r="AG438" s="29"/>
      <c r="AJ438" s="30" t="s">
        <v>32</v>
      </c>
      <c r="AK438" s="30">
        <v>0</v>
      </c>
      <c r="BB438" s="32" t="s">
        <v>36</v>
      </c>
      <c r="BM438" s="29">
        <v>0</v>
      </c>
      <c r="BN438" s="29">
        <v>0</v>
      </c>
      <c r="BO438" s="29">
        <v>0</v>
      </c>
      <c r="BP438" s="29">
        <f t="shared" si="59"/>
        <v>0</v>
      </c>
    </row>
    <row r="439" spans="1:68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3"/>
      <c r="P439" s="47" t="s">
        <v>46</v>
      </c>
      <c r="Q439" s="48"/>
      <c r="R439" s="48"/>
      <c r="S439" s="48"/>
      <c r="T439" s="48"/>
      <c r="U439" s="48"/>
      <c r="V439" s="49"/>
      <c r="W439" s="19" t="s">
        <v>47</v>
      </c>
      <c r="X439" s="20">
        <f>IFERROR(X434/H434,"0")+IFERROR(X435/H435,"0")+IFERROR(X436/H436,"0")+IFERROR(X437/H437,"0")+IFERROR(X438/H438,"0")</f>
        <v>298.61111111111109</v>
      </c>
      <c r="Y439" s="20">
        <f>IFERROR(Y434/H434,"0")+IFERROR(Y435/H435,"0")+IFERROR(Y436/H436,"0")+IFERROR(Y437/H437,"0")+IFERROR(Y438/H438,"0")</f>
        <v>300</v>
      </c>
      <c r="Z439" s="20">
        <f>IFERROR(IF(Z434="",0,Z434),"0")+IFERROR(IF(Z435="",0,Z435),"0")+IFERROR(IF(Z436="",0,Z436),"0")+IFERROR(IF(Z437="",0,Z437),"0")+IFERROR(IF(Z438="",0,Z438),"0")</f>
        <v>3.34964</v>
      </c>
      <c r="AA439" s="27"/>
      <c r="AB439" s="27"/>
      <c r="AC439" s="27"/>
    </row>
    <row r="440" spans="1:68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3"/>
      <c r="P440" s="47" t="s">
        <v>46</v>
      </c>
      <c r="Q440" s="48"/>
      <c r="R440" s="48"/>
      <c r="S440" s="48"/>
      <c r="T440" s="48"/>
      <c r="U440" s="48"/>
      <c r="V440" s="49"/>
      <c r="W440" s="19" t="s">
        <v>34</v>
      </c>
      <c r="X440" s="20">
        <f>IFERROR(SUM(X434:X438),"0")</f>
        <v>1450</v>
      </c>
      <c r="Y440" s="20">
        <f>IFERROR(SUM(Y434:Y438),"0")</f>
        <v>1459.2</v>
      </c>
      <c r="Z440" s="19"/>
      <c r="AA440" s="27"/>
      <c r="AB440" s="27"/>
      <c r="AC440" s="27"/>
    </row>
    <row r="441" spans="1:68" ht="14.25" customHeight="1">
      <c r="A441" s="42" t="s">
        <v>141</v>
      </c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9"/>
      <c r="AB441" s="9"/>
      <c r="AC441" s="9"/>
    </row>
    <row r="442" spans="1:68" ht="27" customHeight="1">
      <c r="A442" s="10" t="s">
        <v>680</v>
      </c>
      <c r="B442" s="10" t="s">
        <v>681</v>
      </c>
      <c r="C442" s="11">
        <v>4301060441</v>
      </c>
      <c r="D442" s="43">
        <v>4607091389357</v>
      </c>
      <c r="E442" s="43"/>
      <c r="F442" s="12">
        <v>1.5</v>
      </c>
      <c r="G442" s="13">
        <v>6</v>
      </c>
      <c r="H442" s="12">
        <v>9</v>
      </c>
      <c r="I442" s="12">
        <v>9.4350000000000005</v>
      </c>
      <c r="J442" s="13">
        <v>64</v>
      </c>
      <c r="K442" s="13" t="s">
        <v>59</v>
      </c>
      <c r="L442" s="13" t="s">
        <v>32</v>
      </c>
      <c r="M442" s="14" t="s">
        <v>68</v>
      </c>
      <c r="N442" s="14"/>
      <c r="O442" s="13">
        <v>40</v>
      </c>
      <c r="P442" s="58" t="s">
        <v>682</v>
      </c>
      <c r="Q442" s="45"/>
      <c r="R442" s="45"/>
      <c r="S442" s="45"/>
      <c r="T442" s="46"/>
      <c r="U442" s="16" t="s">
        <v>32</v>
      </c>
      <c r="V442" s="16" t="s">
        <v>32</v>
      </c>
      <c r="W442" s="17" t="s">
        <v>34</v>
      </c>
      <c r="X442" s="18">
        <v>0</v>
      </c>
      <c r="Y442" s="22">
        <f>IFERROR(IF(X442="",0,CEILING((X442/$H442),1)*$H442),"")</f>
        <v>0</v>
      </c>
      <c r="Z442" s="23" t="str">
        <f>IFERROR(IF(Y442=0,"",ROUNDUP(Y442/H442,0)*0.01898),"")</f>
        <v/>
      </c>
      <c r="AA442" s="24" t="s">
        <v>32</v>
      </c>
      <c r="AB442" s="25" t="s">
        <v>32</v>
      </c>
      <c r="AC442" s="26" t="s">
        <v>683</v>
      </c>
      <c r="AG442" s="29"/>
      <c r="AJ442" s="30" t="s">
        <v>32</v>
      </c>
      <c r="AK442" s="30">
        <v>0</v>
      </c>
      <c r="BB442" s="32" t="s">
        <v>36</v>
      </c>
      <c r="BM442" s="29">
        <v>0</v>
      </c>
      <c r="BN442" s="29">
        <v>0</v>
      </c>
      <c r="BO442" s="29">
        <v>0</v>
      </c>
      <c r="BP442" s="29">
        <f>Y442/(H442*J442)</f>
        <v>0</v>
      </c>
    </row>
    <row r="443" spans="1:68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3"/>
      <c r="P443" s="47" t="s">
        <v>46</v>
      </c>
      <c r="Q443" s="48"/>
      <c r="R443" s="48"/>
      <c r="S443" s="48"/>
      <c r="T443" s="48"/>
      <c r="U443" s="48"/>
      <c r="V443" s="49"/>
      <c r="W443" s="19" t="s">
        <v>47</v>
      </c>
      <c r="X443" s="20">
        <f>IFERROR(X442/H442,"0")</f>
        <v>0</v>
      </c>
      <c r="Y443" s="20">
        <f>IFERROR(Y442/H442,"0")</f>
        <v>0</v>
      </c>
      <c r="Z443" s="20">
        <f>IFERROR(IF(Z442="",0,Z442),"0")</f>
        <v>0</v>
      </c>
      <c r="AA443" s="27"/>
      <c r="AB443" s="27"/>
      <c r="AC443" s="27"/>
    </row>
    <row r="444" spans="1:68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3"/>
      <c r="P444" s="47" t="s">
        <v>46</v>
      </c>
      <c r="Q444" s="48"/>
      <c r="R444" s="48"/>
      <c r="S444" s="48"/>
      <c r="T444" s="48"/>
      <c r="U444" s="48"/>
      <c r="V444" s="49"/>
      <c r="W444" s="19" t="s">
        <v>34</v>
      </c>
      <c r="X444" s="20">
        <f>IFERROR(SUM(X442:X442),"0")</f>
        <v>0</v>
      </c>
      <c r="Y444" s="20">
        <f>IFERROR(SUM(Y442:Y442),"0")</f>
        <v>0</v>
      </c>
      <c r="Z444" s="19"/>
      <c r="AA444" s="27"/>
      <c r="AB444" s="27"/>
      <c r="AC444" s="27"/>
    </row>
    <row r="445" spans="1:68" ht="27.75" customHeight="1">
      <c r="A445" s="40" t="s">
        <v>684</v>
      </c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21"/>
      <c r="AB445" s="21"/>
      <c r="AC445" s="21"/>
    </row>
    <row r="446" spans="1:68" ht="16.5" customHeight="1">
      <c r="A446" s="41" t="s">
        <v>685</v>
      </c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8"/>
      <c r="AB446" s="8"/>
      <c r="AC446" s="8"/>
    </row>
    <row r="447" spans="1:68" ht="14.25" customHeight="1">
      <c r="A447" s="42" t="s">
        <v>112</v>
      </c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9"/>
      <c r="AB447" s="9"/>
      <c r="AC447" s="9"/>
    </row>
    <row r="448" spans="1:68" ht="27" customHeight="1">
      <c r="A448" s="10" t="s">
        <v>686</v>
      </c>
      <c r="B448" s="10" t="s">
        <v>687</v>
      </c>
      <c r="C448" s="11">
        <v>4301031405</v>
      </c>
      <c r="D448" s="43">
        <v>4680115886100</v>
      </c>
      <c r="E448" s="43"/>
      <c r="F448" s="12">
        <v>0.9</v>
      </c>
      <c r="G448" s="13">
        <v>6</v>
      </c>
      <c r="H448" s="12">
        <v>5.4</v>
      </c>
      <c r="I448" s="12">
        <v>5.61</v>
      </c>
      <c r="J448" s="13">
        <v>132</v>
      </c>
      <c r="K448" s="13" t="s">
        <v>67</v>
      </c>
      <c r="L448" s="13" t="s">
        <v>32</v>
      </c>
      <c r="M448" s="14" t="s">
        <v>33</v>
      </c>
      <c r="N448" s="14"/>
      <c r="O448" s="13">
        <v>50</v>
      </c>
      <c r="P448" s="58" t="s">
        <v>688</v>
      </c>
      <c r="Q448" s="45"/>
      <c r="R448" s="45"/>
      <c r="S448" s="45"/>
      <c r="T448" s="46"/>
      <c r="U448" s="16" t="s">
        <v>32</v>
      </c>
      <c r="V448" s="16" t="s">
        <v>32</v>
      </c>
      <c r="W448" s="17" t="s">
        <v>34</v>
      </c>
      <c r="X448" s="18">
        <v>0</v>
      </c>
      <c r="Y448" s="22">
        <f t="shared" ref="Y448:Y461" si="60">IFERROR(IF(X448="",0,CEILING((X448/$H448),1)*$H448),"")</f>
        <v>0</v>
      </c>
      <c r="Z448" s="23" t="str">
        <f>IFERROR(IF(Y448=0,"",ROUNDUP(Y448/H448,0)*0.00902),"")</f>
        <v/>
      </c>
      <c r="AA448" s="24" t="s">
        <v>32</v>
      </c>
      <c r="AB448" s="25" t="s">
        <v>32</v>
      </c>
      <c r="AC448" s="26" t="s">
        <v>689</v>
      </c>
      <c r="AG448" s="29"/>
      <c r="AJ448" s="30" t="s">
        <v>32</v>
      </c>
      <c r="AK448" s="30">
        <v>0</v>
      </c>
      <c r="BB448" s="32" t="s">
        <v>36</v>
      </c>
      <c r="BM448" s="29">
        <v>0</v>
      </c>
      <c r="BN448" s="29">
        <v>0</v>
      </c>
      <c r="BO448" s="29">
        <v>0</v>
      </c>
      <c r="BP448" s="29">
        <f t="shared" ref="BP448:BP461" si="61">Y448/(H448*J448)</f>
        <v>0</v>
      </c>
    </row>
    <row r="449" spans="1:68" ht="27" customHeight="1">
      <c r="A449" s="10" t="s">
        <v>690</v>
      </c>
      <c r="B449" s="10" t="s">
        <v>691</v>
      </c>
      <c r="C449" s="11">
        <v>4301031406</v>
      </c>
      <c r="D449" s="43">
        <v>4680115886117</v>
      </c>
      <c r="E449" s="43"/>
      <c r="F449" s="12">
        <v>0.9</v>
      </c>
      <c r="G449" s="13">
        <v>6</v>
      </c>
      <c r="H449" s="12">
        <v>5.4</v>
      </c>
      <c r="I449" s="12">
        <v>5.61</v>
      </c>
      <c r="J449" s="13">
        <v>132</v>
      </c>
      <c r="K449" s="13" t="s">
        <v>67</v>
      </c>
      <c r="L449" s="13" t="s">
        <v>32</v>
      </c>
      <c r="M449" s="14" t="s">
        <v>33</v>
      </c>
      <c r="N449" s="14"/>
      <c r="O449" s="13">
        <v>50</v>
      </c>
      <c r="P449" s="58" t="s">
        <v>692</v>
      </c>
      <c r="Q449" s="45"/>
      <c r="R449" s="45"/>
      <c r="S449" s="45"/>
      <c r="T449" s="46"/>
      <c r="U449" s="16" t="s">
        <v>32</v>
      </c>
      <c r="V449" s="16" t="s">
        <v>32</v>
      </c>
      <c r="W449" s="17" t="s">
        <v>34</v>
      </c>
      <c r="X449" s="18">
        <v>50</v>
      </c>
      <c r="Y449" s="22">
        <f t="shared" si="60"/>
        <v>54</v>
      </c>
      <c r="Z449" s="23">
        <f>IFERROR(IF(Y449=0,"",ROUNDUP(Y449/H449,0)*0.00902),"")</f>
        <v>9.0200000000000002E-2</v>
      </c>
      <c r="AA449" s="24" t="s">
        <v>32</v>
      </c>
      <c r="AB449" s="25" t="s">
        <v>32</v>
      </c>
      <c r="AC449" s="26" t="s">
        <v>693</v>
      </c>
      <c r="AG449" s="29"/>
      <c r="AJ449" s="30" t="s">
        <v>32</v>
      </c>
      <c r="AK449" s="30">
        <v>0</v>
      </c>
      <c r="BB449" s="32" t="s">
        <v>36</v>
      </c>
      <c r="BM449" s="29">
        <v>0</v>
      </c>
      <c r="BN449" s="29">
        <v>0</v>
      </c>
      <c r="BO449" s="29">
        <v>0</v>
      </c>
      <c r="BP449" s="29">
        <f t="shared" si="61"/>
        <v>7.5757575757575746E-2</v>
      </c>
    </row>
    <row r="450" spans="1:68" ht="27" customHeight="1">
      <c r="A450" s="10" t="s">
        <v>690</v>
      </c>
      <c r="B450" s="10" t="s">
        <v>694</v>
      </c>
      <c r="C450" s="11">
        <v>4301031382</v>
      </c>
      <c r="D450" s="43">
        <v>4680115886117</v>
      </c>
      <c r="E450" s="43"/>
      <c r="F450" s="12">
        <v>0.9</v>
      </c>
      <c r="G450" s="13">
        <v>6</v>
      </c>
      <c r="H450" s="12">
        <v>5.4</v>
      </c>
      <c r="I450" s="12">
        <v>5.61</v>
      </c>
      <c r="J450" s="13">
        <v>132</v>
      </c>
      <c r="K450" s="13" t="s">
        <v>67</v>
      </c>
      <c r="L450" s="13" t="s">
        <v>32</v>
      </c>
      <c r="M450" s="14" t="s">
        <v>33</v>
      </c>
      <c r="N450" s="14"/>
      <c r="O450" s="13">
        <v>50</v>
      </c>
      <c r="P450" s="58" t="s">
        <v>692</v>
      </c>
      <c r="Q450" s="45"/>
      <c r="R450" s="45"/>
      <c r="S450" s="45"/>
      <c r="T450" s="46"/>
      <c r="U450" s="16" t="s">
        <v>32</v>
      </c>
      <c r="V450" s="16" t="s">
        <v>32</v>
      </c>
      <c r="W450" s="17" t="s">
        <v>34</v>
      </c>
      <c r="X450" s="18">
        <v>0</v>
      </c>
      <c r="Y450" s="22">
        <f t="shared" si="60"/>
        <v>0</v>
      </c>
      <c r="Z450" s="23" t="str">
        <f>IFERROR(IF(Y450=0,"",ROUNDUP(Y450/H450,0)*0.00902),"")</f>
        <v/>
      </c>
      <c r="AA450" s="24" t="s">
        <v>32</v>
      </c>
      <c r="AB450" s="25" t="s">
        <v>32</v>
      </c>
      <c r="AC450" s="26" t="s">
        <v>693</v>
      </c>
      <c r="AG450" s="29"/>
      <c r="AJ450" s="30" t="s">
        <v>32</v>
      </c>
      <c r="AK450" s="30">
        <v>0</v>
      </c>
      <c r="BB450" s="32" t="s">
        <v>36</v>
      </c>
      <c r="BM450" s="29">
        <v>0</v>
      </c>
      <c r="BN450" s="29">
        <v>0</v>
      </c>
      <c r="BO450" s="29">
        <v>0</v>
      </c>
      <c r="BP450" s="29">
        <f t="shared" si="61"/>
        <v>0</v>
      </c>
    </row>
    <row r="451" spans="1:68" ht="27" customHeight="1">
      <c r="A451" s="10" t="s">
        <v>695</v>
      </c>
      <c r="B451" s="10" t="s">
        <v>696</v>
      </c>
      <c r="C451" s="11">
        <v>4301031402</v>
      </c>
      <c r="D451" s="43">
        <v>4680115886124</v>
      </c>
      <c r="E451" s="43"/>
      <c r="F451" s="12">
        <v>0.9</v>
      </c>
      <c r="G451" s="13">
        <v>6</v>
      </c>
      <c r="H451" s="12">
        <v>5.4</v>
      </c>
      <c r="I451" s="12">
        <v>5.61</v>
      </c>
      <c r="J451" s="13">
        <v>132</v>
      </c>
      <c r="K451" s="13" t="s">
        <v>67</v>
      </c>
      <c r="L451" s="13" t="s">
        <v>32</v>
      </c>
      <c r="M451" s="14" t="s">
        <v>33</v>
      </c>
      <c r="N451" s="14"/>
      <c r="O451" s="13">
        <v>50</v>
      </c>
      <c r="P451" s="58" t="s">
        <v>697</v>
      </c>
      <c r="Q451" s="45"/>
      <c r="R451" s="45"/>
      <c r="S451" s="45"/>
      <c r="T451" s="46"/>
      <c r="U451" s="16" t="s">
        <v>32</v>
      </c>
      <c r="V451" s="16" t="s">
        <v>32</v>
      </c>
      <c r="W451" s="17" t="s">
        <v>34</v>
      </c>
      <c r="X451" s="18">
        <v>100</v>
      </c>
      <c r="Y451" s="22">
        <f t="shared" si="60"/>
        <v>102.60000000000001</v>
      </c>
      <c r="Z451" s="23">
        <f>IFERROR(IF(Y451=0,"",ROUNDUP(Y451/H451,0)*0.00902),"")</f>
        <v>0.17138</v>
      </c>
      <c r="AA451" s="24" t="s">
        <v>32</v>
      </c>
      <c r="AB451" s="25" t="s">
        <v>32</v>
      </c>
      <c r="AC451" s="26" t="s">
        <v>698</v>
      </c>
      <c r="AG451" s="29"/>
      <c r="AJ451" s="30" t="s">
        <v>32</v>
      </c>
      <c r="AK451" s="30">
        <v>0</v>
      </c>
      <c r="BB451" s="32" t="s">
        <v>36</v>
      </c>
      <c r="BM451" s="29">
        <v>0</v>
      </c>
      <c r="BN451" s="29">
        <v>0</v>
      </c>
      <c r="BO451" s="29">
        <v>0</v>
      </c>
      <c r="BP451" s="29">
        <f t="shared" si="61"/>
        <v>0.14393939393939395</v>
      </c>
    </row>
    <row r="452" spans="1:68" ht="27" customHeight="1">
      <c r="A452" s="10" t="s">
        <v>699</v>
      </c>
      <c r="B452" s="10" t="s">
        <v>700</v>
      </c>
      <c r="C452" s="11">
        <v>4301031335</v>
      </c>
      <c r="D452" s="43">
        <v>4680115883147</v>
      </c>
      <c r="E452" s="43"/>
      <c r="F452" s="12">
        <v>0.28000000000000003</v>
      </c>
      <c r="G452" s="13">
        <v>6</v>
      </c>
      <c r="H452" s="12">
        <v>1.68</v>
      </c>
      <c r="I452" s="12">
        <v>1.81</v>
      </c>
      <c r="J452" s="13">
        <v>234</v>
      </c>
      <c r="K452" s="13" t="s">
        <v>75</v>
      </c>
      <c r="L452" s="13" t="s">
        <v>32</v>
      </c>
      <c r="M452" s="14" t="s">
        <v>33</v>
      </c>
      <c r="N452" s="14"/>
      <c r="O452" s="13">
        <v>50</v>
      </c>
      <c r="P452" s="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45"/>
      <c r="R452" s="45"/>
      <c r="S452" s="45"/>
      <c r="T452" s="46"/>
      <c r="U452" s="16" t="s">
        <v>32</v>
      </c>
      <c r="V452" s="16" t="s">
        <v>32</v>
      </c>
      <c r="W452" s="17" t="s">
        <v>34</v>
      </c>
      <c r="X452" s="18">
        <v>0</v>
      </c>
      <c r="Y452" s="22">
        <f t="shared" si="60"/>
        <v>0</v>
      </c>
      <c r="Z452" s="23" t="str">
        <f t="shared" ref="Z452:Z461" si="62">IFERROR(IF(Y452=0,"",ROUNDUP(Y452/H452,0)*0.00502),"")</f>
        <v/>
      </c>
      <c r="AA452" s="24" t="s">
        <v>32</v>
      </c>
      <c r="AB452" s="25" t="s">
        <v>32</v>
      </c>
      <c r="AC452" s="26" t="s">
        <v>689</v>
      </c>
      <c r="AG452" s="29"/>
      <c r="AJ452" s="30" t="s">
        <v>32</v>
      </c>
      <c r="AK452" s="30">
        <v>0</v>
      </c>
      <c r="BB452" s="32" t="s">
        <v>36</v>
      </c>
      <c r="BM452" s="29">
        <v>0</v>
      </c>
      <c r="BN452" s="29">
        <v>0</v>
      </c>
      <c r="BO452" s="29">
        <v>0</v>
      </c>
      <c r="BP452" s="29">
        <f t="shared" si="61"/>
        <v>0</v>
      </c>
    </row>
    <row r="453" spans="1:68" ht="27" customHeight="1">
      <c r="A453" s="10" t="s">
        <v>699</v>
      </c>
      <c r="B453" s="10" t="s">
        <v>701</v>
      </c>
      <c r="C453" s="11">
        <v>4301031366</v>
      </c>
      <c r="D453" s="43">
        <v>4680115883147</v>
      </c>
      <c r="E453" s="43"/>
      <c r="F453" s="12">
        <v>0.28000000000000003</v>
      </c>
      <c r="G453" s="13">
        <v>6</v>
      </c>
      <c r="H453" s="12">
        <v>1.68</v>
      </c>
      <c r="I453" s="12">
        <v>1.81</v>
      </c>
      <c r="J453" s="13">
        <v>234</v>
      </c>
      <c r="K453" s="13" t="s">
        <v>75</v>
      </c>
      <c r="L453" s="13" t="s">
        <v>32</v>
      </c>
      <c r="M453" s="14" t="s">
        <v>33</v>
      </c>
      <c r="N453" s="14"/>
      <c r="O453" s="13">
        <v>50</v>
      </c>
      <c r="P453" s="58" t="s">
        <v>702</v>
      </c>
      <c r="Q453" s="45"/>
      <c r="R453" s="45"/>
      <c r="S453" s="45"/>
      <c r="T453" s="46"/>
      <c r="U453" s="16" t="s">
        <v>32</v>
      </c>
      <c r="V453" s="16" t="s">
        <v>32</v>
      </c>
      <c r="W453" s="17" t="s">
        <v>34</v>
      </c>
      <c r="X453" s="18">
        <v>0</v>
      </c>
      <c r="Y453" s="22">
        <f t="shared" si="60"/>
        <v>0</v>
      </c>
      <c r="Z453" s="23" t="str">
        <f t="shared" si="62"/>
        <v/>
      </c>
      <c r="AA453" s="24" t="s">
        <v>32</v>
      </c>
      <c r="AB453" s="25" t="s">
        <v>32</v>
      </c>
      <c r="AC453" s="26" t="s">
        <v>689</v>
      </c>
      <c r="AG453" s="29"/>
      <c r="AJ453" s="30" t="s">
        <v>32</v>
      </c>
      <c r="AK453" s="30">
        <v>0</v>
      </c>
      <c r="BB453" s="32" t="s">
        <v>36</v>
      </c>
      <c r="BM453" s="29">
        <v>0</v>
      </c>
      <c r="BN453" s="29">
        <v>0</v>
      </c>
      <c r="BO453" s="29">
        <v>0</v>
      </c>
      <c r="BP453" s="29">
        <f t="shared" si="61"/>
        <v>0</v>
      </c>
    </row>
    <row r="454" spans="1:68" ht="27" customHeight="1">
      <c r="A454" s="10" t="s">
        <v>703</v>
      </c>
      <c r="B454" s="10" t="s">
        <v>704</v>
      </c>
      <c r="C454" s="11">
        <v>4301031362</v>
      </c>
      <c r="D454" s="43">
        <v>4607091384338</v>
      </c>
      <c r="E454" s="43"/>
      <c r="F454" s="12">
        <v>0.35</v>
      </c>
      <c r="G454" s="13">
        <v>6</v>
      </c>
      <c r="H454" s="12">
        <v>2.1</v>
      </c>
      <c r="I454" s="12">
        <v>2.23</v>
      </c>
      <c r="J454" s="13">
        <v>234</v>
      </c>
      <c r="K454" s="13" t="s">
        <v>75</v>
      </c>
      <c r="L454" s="13" t="s">
        <v>32</v>
      </c>
      <c r="M454" s="14" t="s">
        <v>33</v>
      </c>
      <c r="N454" s="14"/>
      <c r="O454" s="13">
        <v>50</v>
      </c>
      <c r="P454" s="4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45"/>
      <c r="R454" s="45"/>
      <c r="S454" s="45"/>
      <c r="T454" s="46"/>
      <c r="U454" s="16" t="s">
        <v>32</v>
      </c>
      <c r="V454" s="16" t="s">
        <v>32</v>
      </c>
      <c r="W454" s="17" t="s">
        <v>34</v>
      </c>
      <c r="X454" s="18">
        <v>0</v>
      </c>
      <c r="Y454" s="22">
        <f t="shared" si="60"/>
        <v>0</v>
      </c>
      <c r="Z454" s="23" t="str">
        <f t="shared" si="62"/>
        <v/>
      </c>
      <c r="AA454" s="24" t="s">
        <v>32</v>
      </c>
      <c r="AB454" s="25" t="s">
        <v>32</v>
      </c>
      <c r="AC454" s="26" t="s">
        <v>689</v>
      </c>
      <c r="AG454" s="29"/>
      <c r="AJ454" s="30" t="s">
        <v>32</v>
      </c>
      <c r="AK454" s="30">
        <v>0</v>
      </c>
      <c r="BB454" s="32" t="s">
        <v>36</v>
      </c>
      <c r="BM454" s="29">
        <v>0</v>
      </c>
      <c r="BN454" s="29">
        <v>0</v>
      </c>
      <c r="BO454" s="29">
        <v>0</v>
      </c>
      <c r="BP454" s="29">
        <f t="shared" si="61"/>
        <v>0</v>
      </c>
    </row>
    <row r="455" spans="1:68" ht="37.5" customHeight="1">
      <c r="A455" s="10" t="s">
        <v>705</v>
      </c>
      <c r="B455" s="10" t="s">
        <v>706</v>
      </c>
      <c r="C455" s="11">
        <v>4301031336</v>
      </c>
      <c r="D455" s="43">
        <v>4680115883154</v>
      </c>
      <c r="E455" s="43"/>
      <c r="F455" s="12">
        <v>0.28000000000000003</v>
      </c>
      <c r="G455" s="13">
        <v>6</v>
      </c>
      <c r="H455" s="12">
        <v>1.68</v>
      </c>
      <c r="I455" s="12">
        <v>1.81</v>
      </c>
      <c r="J455" s="13">
        <v>234</v>
      </c>
      <c r="K455" s="13" t="s">
        <v>75</v>
      </c>
      <c r="L455" s="13" t="s">
        <v>32</v>
      </c>
      <c r="M455" s="14" t="s">
        <v>33</v>
      </c>
      <c r="N455" s="14"/>
      <c r="O455" s="13">
        <v>50</v>
      </c>
      <c r="P455" s="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45"/>
      <c r="R455" s="45"/>
      <c r="S455" s="45"/>
      <c r="T455" s="46"/>
      <c r="U455" s="16" t="s">
        <v>32</v>
      </c>
      <c r="V455" s="16" t="s">
        <v>32</v>
      </c>
      <c r="W455" s="17" t="s">
        <v>34</v>
      </c>
      <c r="X455" s="18">
        <v>0</v>
      </c>
      <c r="Y455" s="22">
        <f t="shared" si="60"/>
        <v>0</v>
      </c>
      <c r="Z455" s="23" t="str">
        <f t="shared" si="62"/>
        <v/>
      </c>
      <c r="AA455" s="24" t="s">
        <v>32</v>
      </c>
      <c r="AB455" s="25" t="s">
        <v>32</v>
      </c>
      <c r="AC455" s="26" t="s">
        <v>707</v>
      </c>
      <c r="AG455" s="29"/>
      <c r="AJ455" s="30" t="s">
        <v>32</v>
      </c>
      <c r="AK455" s="30">
        <v>0</v>
      </c>
      <c r="BB455" s="32" t="s">
        <v>36</v>
      </c>
      <c r="BM455" s="29">
        <v>0</v>
      </c>
      <c r="BN455" s="29">
        <v>0</v>
      </c>
      <c r="BO455" s="29">
        <v>0</v>
      </c>
      <c r="BP455" s="29">
        <f t="shared" si="61"/>
        <v>0</v>
      </c>
    </row>
    <row r="456" spans="1:68" ht="37.5" customHeight="1">
      <c r="A456" s="10" t="s">
        <v>705</v>
      </c>
      <c r="B456" s="10" t="s">
        <v>708</v>
      </c>
      <c r="C456" s="11">
        <v>4301031374</v>
      </c>
      <c r="D456" s="43">
        <v>4680115883154</v>
      </c>
      <c r="E456" s="43"/>
      <c r="F456" s="12">
        <v>0.28000000000000003</v>
      </c>
      <c r="G456" s="13">
        <v>6</v>
      </c>
      <c r="H456" s="12">
        <v>1.68</v>
      </c>
      <c r="I456" s="12">
        <v>1.81</v>
      </c>
      <c r="J456" s="13">
        <v>234</v>
      </c>
      <c r="K456" s="13" t="s">
        <v>75</v>
      </c>
      <c r="L456" s="13" t="s">
        <v>32</v>
      </c>
      <c r="M456" s="14" t="s">
        <v>33</v>
      </c>
      <c r="N456" s="14"/>
      <c r="O456" s="13">
        <v>50</v>
      </c>
      <c r="P456" s="58" t="s">
        <v>709</v>
      </c>
      <c r="Q456" s="45"/>
      <c r="R456" s="45"/>
      <c r="S456" s="45"/>
      <c r="T456" s="46"/>
      <c r="U456" s="16" t="s">
        <v>32</v>
      </c>
      <c r="V456" s="16" t="s">
        <v>32</v>
      </c>
      <c r="W456" s="17" t="s">
        <v>34</v>
      </c>
      <c r="X456" s="18">
        <v>0</v>
      </c>
      <c r="Y456" s="22">
        <f t="shared" si="60"/>
        <v>0</v>
      </c>
      <c r="Z456" s="23" t="str">
        <f t="shared" si="62"/>
        <v/>
      </c>
      <c r="AA456" s="24" t="s">
        <v>32</v>
      </c>
      <c r="AB456" s="25" t="s">
        <v>32</v>
      </c>
      <c r="AC456" s="26" t="s">
        <v>707</v>
      </c>
      <c r="AG456" s="29"/>
      <c r="AJ456" s="30" t="s">
        <v>32</v>
      </c>
      <c r="AK456" s="30">
        <v>0</v>
      </c>
      <c r="BB456" s="32" t="s">
        <v>36</v>
      </c>
      <c r="BM456" s="29">
        <v>0</v>
      </c>
      <c r="BN456" s="29">
        <v>0</v>
      </c>
      <c r="BO456" s="29">
        <v>0</v>
      </c>
      <c r="BP456" s="29">
        <f t="shared" si="61"/>
        <v>0</v>
      </c>
    </row>
    <row r="457" spans="1:68" ht="37.5" customHeight="1">
      <c r="A457" s="10" t="s">
        <v>710</v>
      </c>
      <c r="B457" s="10" t="s">
        <v>711</v>
      </c>
      <c r="C457" s="11">
        <v>4301031361</v>
      </c>
      <c r="D457" s="43">
        <v>4607091389524</v>
      </c>
      <c r="E457" s="43"/>
      <c r="F457" s="12">
        <v>0.35</v>
      </c>
      <c r="G457" s="13">
        <v>6</v>
      </c>
      <c r="H457" s="12">
        <v>2.1</v>
      </c>
      <c r="I457" s="12">
        <v>2.23</v>
      </c>
      <c r="J457" s="13">
        <v>234</v>
      </c>
      <c r="K457" s="13" t="s">
        <v>75</v>
      </c>
      <c r="L457" s="13" t="s">
        <v>32</v>
      </c>
      <c r="M457" s="14" t="s">
        <v>33</v>
      </c>
      <c r="N457" s="14"/>
      <c r="O457" s="13">
        <v>50</v>
      </c>
      <c r="P457" s="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45"/>
      <c r="R457" s="45"/>
      <c r="S457" s="45"/>
      <c r="T457" s="46"/>
      <c r="U457" s="16" t="s">
        <v>32</v>
      </c>
      <c r="V457" s="16" t="s">
        <v>32</v>
      </c>
      <c r="W457" s="17" t="s">
        <v>34</v>
      </c>
      <c r="X457" s="18">
        <v>0</v>
      </c>
      <c r="Y457" s="22">
        <f t="shared" si="60"/>
        <v>0</v>
      </c>
      <c r="Z457" s="23" t="str">
        <f t="shared" si="62"/>
        <v/>
      </c>
      <c r="AA457" s="24" t="s">
        <v>32</v>
      </c>
      <c r="AB457" s="25" t="s">
        <v>32</v>
      </c>
      <c r="AC457" s="26" t="s">
        <v>707</v>
      </c>
      <c r="AG457" s="29"/>
      <c r="AJ457" s="30" t="s">
        <v>32</v>
      </c>
      <c r="AK457" s="30">
        <v>0</v>
      </c>
      <c r="BB457" s="32" t="s">
        <v>36</v>
      </c>
      <c r="BM457" s="29">
        <v>0</v>
      </c>
      <c r="BN457" s="29">
        <v>0</v>
      </c>
      <c r="BO457" s="29">
        <v>0</v>
      </c>
      <c r="BP457" s="29">
        <f t="shared" si="61"/>
        <v>0</v>
      </c>
    </row>
    <row r="458" spans="1:68" ht="27" customHeight="1">
      <c r="A458" s="10" t="s">
        <v>712</v>
      </c>
      <c r="B458" s="10" t="s">
        <v>713</v>
      </c>
      <c r="C458" s="11">
        <v>4301031337</v>
      </c>
      <c r="D458" s="43">
        <v>4680115883161</v>
      </c>
      <c r="E458" s="43"/>
      <c r="F458" s="12">
        <v>0.28000000000000003</v>
      </c>
      <c r="G458" s="13">
        <v>6</v>
      </c>
      <c r="H458" s="12">
        <v>1.68</v>
      </c>
      <c r="I458" s="12">
        <v>1.81</v>
      </c>
      <c r="J458" s="13">
        <v>234</v>
      </c>
      <c r="K458" s="13" t="s">
        <v>75</v>
      </c>
      <c r="L458" s="13" t="s">
        <v>32</v>
      </c>
      <c r="M458" s="14" t="s">
        <v>33</v>
      </c>
      <c r="N458" s="14"/>
      <c r="O458" s="13">
        <v>50</v>
      </c>
      <c r="P458" s="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8" s="45"/>
      <c r="R458" s="45"/>
      <c r="S458" s="45"/>
      <c r="T458" s="46"/>
      <c r="U458" s="16" t="s">
        <v>32</v>
      </c>
      <c r="V458" s="16" t="s">
        <v>32</v>
      </c>
      <c r="W458" s="17" t="s">
        <v>34</v>
      </c>
      <c r="X458" s="18">
        <v>0</v>
      </c>
      <c r="Y458" s="22">
        <f t="shared" si="60"/>
        <v>0</v>
      </c>
      <c r="Z458" s="23" t="str">
        <f t="shared" si="62"/>
        <v/>
      </c>
      <c r="AA458" s="24" t="s">
        <v>32</v>
      </c>
      <c r="AB458" s="25" t="s">
        <v>32</v>
      </c>
      <c r="AC458" s="26" t="s">
        <v>714</v>
      </c>
      <c r="AG458" s="29"/>
      <c r="AJ458" s="30" t="s">
        <v>32</v>
      </c>
      <c r="AK458" s="30">
        <v>0</v>
      </c>
      <c r="BB458" s="32" t="s">
        <v>36</v>
      </c>
      <c r="BM458" s="29">
        <v>0</v>
      </c>
      <c r="BN458" s="29">
        <v>0</v>
      </c>
      <c r="BO458" s="29">
        <v>0</v>
      </c>
      <c r="BP458" s="29">
        <f t="shared" si="61"/>
        <v>0</v>
      </c>
    </row>
    <row r="459" spans="1:68" ht="27" customHeight="1">
      <c r="A459" s="10" t="s">
        <v>712</v>
      </c>
      <c r="B459" s="10" t="s">
        <v>715</v>
      </c>
      <c r="C459" s="11">
        <v>4301031364</v>
      </c>
      <c r="D459" s="43">
        <v>4680115883161</v>
      </c>
      <c r="E459" s="43"/>
      <c r="F459" s="12">
        <v>0.28000000000000003</v>
      </c>
      <c r="G459" s="13">
        <v>6</v>
      </c>
      <c r="H459" s="12">
        <v>1.68</v>
      </c>
      <c r="I459" s="12">
        <v>1.81</v>
      </c>
      <c r="J459" s="13">
        <v>234</v>
      </c>
      <c r="K459" s="13" t="s">
        <v>75</v>
      </c>
      <c r="L459" s="13" t="s">
        <v>32</v>
      </c>
      <c r="M459" s="14" t="s">
        <v>33</v>
      </c>
      <c r="N459" s="14"/>
      <c r="O459" s="13">
        <v>50</v>
      </c>
      <c r="P459" s="58" t="s">
        <v>716</v>
      </c>
      <c r="Q459" s="45"/>
      <c r="R459" s="45"/>
      <c r="S459" s="45"/>
      <c r="T459" s="46"/>
      <c r="U459" s="16" t="s">
        <v>32</v>
      </c>
      <c r="V459" s="16" t="s">
        <v>32</v>
      </c>
      <c r="W459" s="17" t="s">
        <v>34</v>
      </c>
      <c r="X459" s="18">
        <v>0</v>
      </c>
      <c r="Y459" s="22">
        <f t="shared" si="60"/>
        <v>0</v>
      </c>
      <c r="Z459" s="23" t="str">
        <f t="shared" si="62"/>
        <v/>
      </c>
      <c r="AA459" s="24" t="s">
        <v>32</v>
      </c>
      <c r="AB459" s="25" t="s">
        <v>32</v>
      </c>
      <c r="AC459" s="26" t="s">
        <v>714</v>
      </c>
      <c r="AG459" s="29"/>
      <c r="AJ459" s="30" t="s">
        <v>32</v>
      </c>
      <c r="AK459" s="30">
        <v>0</v>
      </c>
      <c r="BB459" s="32" t="s">
        <v>36</v>
      </c>
      <c r="BM459" s="29">
        <v>0</v>
      </c>
      <c r="BN459" s="29">
        <v>0</v>
      </c>
      <c r="BO459" s="29">
        <v>0</v>
      </c>
      <c r="BP459" s="29">
        <f t="shared" si="61"/>
        <v>0</v>
      </c>
    </row>
    <row r="460" spans="1:68" ht="27" customHeight="1">
      <c r="A460" s="10" t="s">
        <v>717</v>
      </c>
      <c r="B460" s="10" t="s">
        <v>718</v>
      </c>
      <c r="C460" s="11">
        <v>4301031358</v>
      </c>
      <c r="D460" s="43">
        <v>4607091389531</v>
      </c>
      <c r="E460" s="43"/>
      <c r="F460" s="12">
        <v>0.35</v>
      </c>
      <c r="G460" s="13">
        <v>6</v>
      </c>
      <c r="H460" s="12">
        <v>2.1</v>
      </c>
      <c r="I460" s="12">
        <v>2.23</v>
      </c>
      <c r="J460" s="13">
        <v>234</v>
      </c>
      <c r="K460" s="13" t="s">
        <v>75</v>
      </c>
      <c r="L460" s="13" t="s">
        <v>32</v>
      </c>
      <c r="M460" s="14" t="s">
        <v>33</v>
      </c>
      <c r="N460" s="14"/>
      <c r="O460" s="13">
        <v>50</v>
      </c>
      <c r="P460" s="4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45"/>
      <c r="R460" s="45"/>
      <c r="S460" s="45"/>
      <c r="T460" s="46"/>
      <c r="U460" s="16" t="s">
        <v>32</v>
      </c>
      <c r="V460" s="16" t="s">
        <v>32</v>
      </c>
      <c r="W460" s="17" t="s">
        <v>34</v>
      </c>
      <c r="X460" s="18">
        <v>0</v>
      </c>
      <c r="Y460" s="22">
        <f t="shared" si="60"/>
        <v>0</v>
      </c>
      <c r="Z460" s="23" t="str">
        <f t="shared" si="62"/>
        <v/>
      </c>
      <c r="AA460" s="24" t="s">
        <v>32</v>
      </c>
      <c r="AB460" s="25" t="s">
        <v>32</v>
      </c>
      <c r="AC460" s="26" t="s">
        <v>719</v>
      </c>
      <c r="AG460" s="29"/>
      <c r="AJ460" s="30" t="s">
        <v>32</v>
      </c>
      <c r="AK460" s="30">
        <v>0</v>
      </c>
      <c r="BB460" s="32" t="s">
        <v>36</v>
      </c>
      <c r="BM460" s="29">
        <v>0</v>
      </c>
      <c r="BN460" s="29">
        <v>0</v>
      </c>
      <c r="BO460" s="29">
        <v>0</v>
      </c>
      <c r="BP460" s="29">
        <f t="shared" si="61"/>
        <v>0</v>
      </c>
    </row>
    <row r="461" spans="1:68" ht="37.5" customHeight="1">
      <c r="A461" s="10" t="s">
        <v>720</v>
      </c>
      <c r="B461" s="10" t="s">
        <v>721</v>
      </c>
      <c r="C461" s="11">
        <v>4301031360</v>
      </c>
      <c r="D461" s="43">
        <v>4607091384345</v>
      </c>
      <c r="E461" s="43"/>
      <c r="F461" s="12">
        <v>0.35</v>
      </c>
      <c r="G461" s="13">
        <v>6</v>
      </c>
      <c r="H461" s="12">
        <v>2.1</v>
      </c>
      <c r="I461" s="12">
        <v>2.23</v>
      </c>
      <c r="J461" s="13">
        <v>234</v>
      </c>
      <c r="K461" s="13" t="s">
        <v>75</v>
      </c>
      <c r="L461" s="13" t="s">
        <v>32</v>
      </c>
      <c r="M461" s="14" t="s">
        <v>33</v>
      </c>
      <c r="N461" s="14"/>
      <c r="O461" s="13">
        <v>50</v>
      </c>
      <c r="P461" s="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1" s="45"/>
      <c r="R461" s="45"/>
      <c r="S461" s="45"/>
      <c r="T461" s="46"/>
      <c r="U461" s="16" t="s">
        <v>32</v>
      </c>
      <c r="V461" s="16" t="s">
        <v>32</v>
      </c>
      <c r="W461" s="17" t="s">
        <v>34</v>
      </c>
      <c r="X461" s="18">
        <v>0</v>
      </c>
      <c r="Y461" s="22">
        <f t="shared" si="60"/>
        <v>0</v>
      </c>
      <c r="Z461" s="23" t="str">
        <f t="shared" si="62"/>
        <v/>
      </c>
      <c r="AA461" s="24" t="s">
        <v>32</v>
      </c>
      <c r="AB461" s="25" t="s">
        <v>32</v>
      </c>
      <c r="AC461" s="26" t="s">
        <v>714</v>
      </c>
      <c r="AG461" s="29"/>
      <c r="AJ461" s="30" t="s">
        <v>32</v>
      </c>
      <c r="AK461" s="30">
        <v>0</v>
      </c>
      <c r="BB461" s="32" t="s">
        <v>36</v>
      </c>
      <c r="BM461" s="29">
        <v>0</v>
      </c>
      <c r="BN461" s="29">
        <v>0</v>
      </c>
      <c r="BO461" s="29">
        <v>0</v>
      </c>
      <c r="BP461" s="29">
        <f t="shared" si="61"/>
        <v>0</v>
      </c>
    </row>
    <row r="462" spans="1:68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3"/>
      <c r="P462" s="47" t="s">
        <v>46</v>
      </c>
      <c r="Q462" s="48"/>
      <c r="R462" s="48"/>
      <c r="S462" s="48"/>
      <c r="T462" s="48"/>
      <c r="U462" s="48"/>
      <c r="V462" s="49"/>
      <c r="W462" s="19" t="s">
        <v>47</v>
      </c>
      <c r="X462" s="20">
        <f>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</f>
        <v>27.777777777777779</v>
      </c>
      <c r="Y462" s="20">
        <f>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</f>
        <v>29</v>
      </c>
      <c r="Z462" s="20">
        <f>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</f>
        <v>0.26158000000000003</v>
      </c>
      <c r="AA462" s="27"/>
      <c r="AB462" s="27"/>
      <c r="AC462" s="27"/>
    </row>
    <row r="463" spans="1:68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3"/>
      <c r="P463" s="47" t="s">
        <v>46</v>
      </c>
      <c r="Q463" s="48"/>
      <c r="R463" s="48"/>
      <c r="S463" s="48"/>
      <c r="T463" s="48"/>
      <c r="U463" s="48"/>
      <c r="V463" s="49"/>
      <c r="W463" s="19" t="s">
        <v>34</v>
      </c>
      <c r="X463" s="20">
        <f>IFERROR(SUM(X448:X461),"0")</f>
        <v>150</v>
      </c>
      <c r="Y463" s="20">
        <f>IFERROR(SUM(Y448:Y461),"0")</f>
        <v>156.60000000000002</v>
      </c>
      <c r="Z463" s="19"/>
      <c r="AA463" s="27"/>
      <c r="AB463" s="27"/>
      <c r="AC463" s="27"/>
    </row>
    <row r="464" spans="1:68" ht="14.25" customHeight="1">
      <c r="A464" s="42" t="s">
        <v>28</v>
      </c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9"/>
      <c r="AB464" s="9"/>
      <c r="AC464" s="9"/>
    </row>
    <row r="465" spans="1:68" ht="27" customHeight="1">
      <c r="A465" s="10" t="s">
        <v>722</v>
      </c>
      <c r="B465" s="10" t="s">
        <v>723</v>
      </c>
      <c r="C465" s="11">
        <v>4301051284</v>
      </c>
      <c r="D465" s="43">
        <v>4607091384352</v>
      </c>
      <c r="E465" s="43"/>
      <c r="F465" s="12">
        <v>0.6</v>
      </c>
      <c r="G465" s="13">
        <v>4</v>
      </c>
      <c r="H465" s="12">
        <v>2.4</v>
      </c>
      <c r="I465" s="12">
        <v>2.6459999999999999</v>
      </c>
      <c r="J465" s="13">
        <v>132</v>
      </c>
      <c r="K465" s="13" t="s">
        <v>67</v>
      </c>
      <c r="L465" s="13" t="s">
        <v>32</v>
      </c>
      <c r="M465" s="14" t="s">
        <v>68</v>
      </c>
      <c r="N465" s="14"/>
      <c r="O465" s="13">
        <v>45</v>
      </c>
      <c r="P465" s="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5" s="45"/>
      <c r="R465" s="45"/>
      <c r="S465" s="45"/>
      <c r="T465" s="46"/>
      <c r="U465" s="16" t="s">
        <v>32</v>
      </c>
      <c r="V465" s="16" t="s">
        <v>32</v>
      </c>
      <c r="W465" s="17" t="s">
        <v>34</v>
      </c>
      <c r="X465" s="18">
        <v>0</v>
      </c>
      <c r="Y465" s="22">
        <f>IFERROR(IF(X465="",0,CEILING((X465/$H465),1)*$H465),"")</f>
        <v>0</v>
      </c>
      <c r="Z465" s="23" t="str">
        <f>IFERROR(IF(Y465=0,"",ROUNDUP(Y465/H465,0)*0.00902),"")</f>
        <v/>
      </c>
      <c r="AA465" s="24" t="s">
        <v>32</v>
      </c>
      <c r="AB465" s="25" t="s">
        <v>32</v>
      </c>
      <c r="AC465" s="26" t="s">
        <v>724</v>
      </c>
      <c r="AG465" s="29"/>
      <c r="AJ465" s="30" t="s">
        <v>32</v>
      </c>
      <c r="AK465" s="30">
        <v>0</v>
      </c>
      <c r="BB465" s="32" t="s">
        <v>36</v>
      </c>
      <c r="BM465" s="29">
        <v>0</v>
      </c>
      <c r="BN465" s="29">
        <v>0</v>
      </c>
      <c r="BO465" s="29">
        <v>0</v>
      </c>
      <c r="BP465" s="29">
        <f t="shared" ref="BP465:BP466" si="63">Y465/(H465*J465)</f>
        <v>0</v>
      </c>
    </row>
    <row r="466" spans="1:68" ht="27" customHeight="1">
      <c r="A466" s="10" t="s">
        <v>725</v>
      </c>
      <c r="B466" s="10" t="s">
        <v>726</v>
      </c>
      <c r="C466" s="11">
        <v>4301051431</v>
      </c>
      <c r="D466" s="43">
        <v>4607091389654</v>
      </c>
      <c r="E466" s="43"/>
      <c r="F466" s="12">
        <v>0.33</v>
      </c>
      <c r="G466" s="13">
        <v>6</v>
      </c>
      <c r="H466" s="12">
        <v>1.98</v>
      </c>
      <c r="I466" s="12">
        <v>2.238</v>
      </c>
      <c r="J466" s="13">
        <v>182</v>
      </c>
      <c r="K466" s="13" t="s">
        <v>31</v>
      </c>
      <c r="L466" s="13" t="s">
        <v>32</v>
      </c>
      <c r="M466" s="14" t="s">
        <v>68</v>
      </c>
      <c r="N466" s="14"/>
      <c r="O466" s="13">
        <v>45</v>
      </c>
      <c r="P466" s="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6" s="45"/>
      <c r="R466" s="45"/>
      <c r="S466" s="45"/>
      <c r="T466" s="46"/>
      <c r="U466" s="16" t="s">
        <v>32</v>
      </c>
      <c r="V466" s="16" t="s">
        <v>32</v>
      </c>
      <c r="W466" s="17" t="s">
        <v>34</v>
      </c>
      <c r="X466" s="18">
        <v>0</v>
      </c>
      <c r="Y466" s="22">
        <f>IFERROR(IF(X466="",0,CEILING((X466/$H466),1)*$H466),"")</f>
        <v>0</v>
      </c>
      <c r="Z466" s="23" t="str">
        <f>IFERROR(IF(Y466=0,"",ROUNDUP(Y466/H466,0)*0.00651),"")</f>
        <v/>
      </c>
      <c r="AA466" s="24" t="s">
        <v>32</v>
      </c>
      <c r="AB466" s="25" t="s">
        <v>32</v>
      </c>
      <c r="AC466" s="26" t="s">
        <v>727</v>
      </c>
      <c r="AG466" s="29"/>
      <c r="AJ466" s="30" t="s">
        <v>32</v>
      </c>
      <c r="AK466" s="30">
        <v>0</v>
      </c>
      <c r="BB466" s="32" t="s">
        <v>36</v>
      </c>
      <c r="BM466" s="29">
        <v>0</v>
      </c>
      <c r="BN466" s="29">
        <v>0</v>
      </c>
      <c r="BO466" s="29">
        <v>0</v>
      </c>
      <c r="BP466" s="29">
        <f t="shared" si="63"/>
        <v>0</v>
      </c>
    </row>
    <row r="467" spans="1:68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3"/>
      <c r="P467" s="47" t="s">
        <v>46</v>
      </c>
      <c r="Q467" s="48"/>
      <c r="R467" s="48"/>
      <c r="S467" s="48"/>
      <c r="T467" s="48"/>
      <c r="U467" s="48"/>
      <c r="V467" s="49"/>
      <c r="W467" s="19" t="s">
        <v>47</v>
      </c>
      <c r="X467" s="20">
        <f>IFERROR(X465/H465,"0")+IFERROR(X466/H466,"0")</f>
        <v>0</v>
      </c>
      <c r="Y467" s="20">
        <f>IFERROR(Y465/H465,"0")+IFERROR(Y466/H466,"0")</f>
        <v>0</v>
      </c>
      <c r="Z467" s="20">
        <f>IFERROR(IF(Z465="",0,Z465),"0")+IFERROR(IF(Z466="",0,Z466),"0")</f>
        <v>0</v>
      </c>
      <c r="AA467" s="27"/>
      <c r="AB467" s="27"/>
      <c r="AC467" s="27"/>
    </row>
    <row r="468" spans="1: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3"/>
      <c r="P468" s="47" t="s">
        <v>46</v>
      </c>
      <c r="Q468" s="48"/>
      <c r="R468" s="48"/>
      <c r="S468" s="48"/>
      <c r="T468" s="48"/>
      <c r="U468" s="48"/>
      <c r="V468" s="49"/>
      <c r="W468" s="19" t="s">
        <v>34</v>
      </c>
      <c r="X468" s="20">
        <f>IFERROR(SUM(X465:X466),"0")</f>
        <v>0</v>
      </c>
      <c r="Y468" s="20">
        <f>IFERROR(SUM(Y465:Y466),"0")</f>
        <v>0</v>
      </c>
      <c r="Z468" s="19"/>
      <c r="AA468" s="27"/>
      <c r="AB468" s="27"/>
      <c r="AC468" s="27"/>
    </row>
    <row r="469" spans="1:68" ht="16.5" customHeight="1">
      <c r="A469" s="41" t="s">
        <v>728</v>
      </c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8"/>
      <c r="AB469" s="8"/>
      <c r="AC469" s="8"/>
    </row>
    <row r="470" spans="1:68" ht="14.25" customHeight="1">
      <c r="A470" s="42" t="s">
        <v>101</v>
      </c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9"/>
      <c r="AB470" s="9"/>
      <c r="AC470" s="9"/>
    </row>
    <row r="471" spans="1:68" ht="27" customHeight="1">
      <c r="A471" s="10" t="s">
        <v>729</v>
      </c>
      <c r="B471" s="10" t="s">
        <v>730</v>
      </c>
      <c r="C471" s="11">
        <v>4301020319</v>
      </c>
      <c r="D471" s="43">
        <v>4680115885240</v>
      </c>
      <c r="E471" s="43"/>
      <c r="F471" s="12">
        <v>0.35</v>
      </c>
      <c r="G471" s="13">
        <v>6</v>
      </c>
      <c r="H471" s="12">
        <v>2.1</v>
      </c>
      <c r="I471" s="12">
        <v>2.31</v>
      </c>
      <c r="J471" s="13">
        <v>182</v>
      </c>
      <c r="K471" s="13" t="s">
        <v>31</v>
      </c>
      <c r="L471" s="13" t="s">
        <v>32</v>
      </c>
      <c r="M471" s="14" t="s">
        <v>33</v>
      </c>
      <c r="N471" s="14"/>
      <c r="O471" s="13">
        <v>40</v>
      </c>
      <c r="P471" s="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71" s="45"/>
      <c r="R471" s="45"/>
      <c r="S471" s="45"/>
      <c r="T471" s="46"/>
      <c r="U471" s="16" t="s">
        <v>32</v>
      </c>
      <c r="V471" s="16" t="s">
        <v>32</v>
      </c>
      <c r="W471" s="17" t="s">
        <v>34</v>
      </c>
      <c r="X471" s="18">
        <v>0</v>
      </c>
      <c r="Y471" s="22">
        <f>IFERROR(IF(X471="",0,CEILING((X471/$H471),1)*$H471),"")</f>
        <v>0</v>
      </c>
      <c r="Z471" s="23" t="str">
        <f>IFERROR(IF(Y471=0,"",ROUNDUP(Y471/H471,0)*0.00651),"")</f>
        <v/>
      </c>
      <c r="AA471" s="24" t="s">
        <v>32</v>
      </c>
      <c r="AB471" s="25" t="s">
        <v>32</v>
      </c>
      <c r="AC471" s="26" t="s">
        <v>731</v>
      </c>
      <c r="AG471" s="29"/>
      <c r="AJ471" s="30" t="s">
        <v>32</v>
      </c>
      <c r="AK471" s="30">
        <v>0</v>
      </c>
      <c r="BB471" s="32" t="s">
        <v>36</v>
      </c>
      <c r="BM471" s="29">
        <v>0</v>
      </c>
      <c r="BN471" s="29">
        <v>0</v>
      </c>
      <c r="BO471" s="29">
        <v>0</v>
      </c>
      <c r="BP471" s="29">
        <f t="shared" ref="BP471:BP472" si="64">Y471/(H471*J471)</f>
        <v>0</v>
      </c>
    </row>
    <row r="472" spans="1:68" ht="27" customHeight="1">
      <c r="A472" s="10" t="s">
        <v>732</v>
      </c>
      <c r="B472" s="10" t="s">
        <v>733</v>
      </c>
      <c r="C472" s="11">
        <v>4301020315</v>
      </c>
      <c r="D472" s="43">
        <v>4607091389364</v>
      </c>
      <c r="E472" s="43"/>
      <c r="F472" s="12">
        <v>0.42</v>
      </c>
      <c r="G472" s="13">
        <v>6</v>
      </c>
      <c r="H472" s="12">
        <v>2.52</v>
      </c>
      <c r="I472" s="12">
        <v>2.73</v>
      </c>
      <c r="J472" s="13">
        <v>182</v>
      </c>
      <c r="K472" s="13" t="s">
        <v>31</v>
      </c>
      <c r="L472" s="13" t="s">
        <v>32</v>
      </c>
      <c r="M472" s="14" t="s">
        <v>33</v>
      </c>
      <c r="N472" s="14"/>
      <c r="O472" s="13">
        <v>40</v>
      </c>
      <c r="P472" s="4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2" s="45"/>
      <c r="R472" s="45"/>
      <c r="S472" s="45"/>
      <c r="T472" s="46"/>
      <c r="U472" s="16" t="s">
        <v>32</v>
      </c>
      <c r="V472" s="16" t="s">
        <v>32</v>
      </c>
      <c r="W472" s="17" t="s">
        <v>34</v>
      </c>
      <c r="X472" s="18">
        <v>0</v>
      </c>
      <c r="Y472" s="22">
        <f>IFERROR(IF(X472="",0,CEILING((X472/$H472),1)*$H472),"")</f>
        <v>0</v>
      </c>
      <c r="Z472" s="23" t="str">
        <f>IFERROR(IF(Y472=0,"",ROUNDUP(Y472/H472,0)*0.00651),"")</f>
        <v/>
      </c>
      <c r="AA472" s="24" t="s">
        <v>32</v>
      </c>
      <c r="AB472" s="25" t="s">
        <v>32</v>
      </c>
      <c r="AC472" s="26" t="s">
        <v>734</v>
      </c>
      <c r="AG472" s="29"/>
      <c r="AJ472" s="30" t="s">
        <v>32</v>
      </c>
      <c r="AK472" s="30">
        <v>0</v>
      </c>
      <c r="BB472" s="32" t="s">
        <v>36</v>
      </c>
      <c r="BM472" s="29">
        <v>0</v>
      </c>
      <c r="BN472" s="29">
        <v>0</v>
      </c>
      <c r="BO472" s="29">
        <v>0</v>
      </c>
      <c r="BP472" s="29">
        <f t="shared" si="64"/>
        <v>0</v>
      </c>
    </row>
    <row r="473" spans="1:68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3"/>
      <c r="P473" s="47" t="s">
        <v>46</v>
      </c>
      <c r="Q473" s="48"/>
      <c r="R473" s="48"/>
      <c r="S473" s="48"/>
      <c r="T473" s="48"/>
      <c r="U473" s="48"/>
      <c r="V473" s="49"/>
      <c r="W473" s="19" t="s">
        <v>47</v>
      </c>
      <c r="X473" s="20">
        <f>IFERROR(X471/H471,"0")+IFERROR(X472/H472,"0")</f>
        <v>0</v>
      </c>
      <c r="Y473" s="20">
        <f>IFERROR(Y471/H471,"0")+IFERROR(Y472/H472,"0")</f>
        <v>0</v>
      </c>
      <c r="Z473" s="20">
        <f>IFERROR(IF(Z471="",0,Z471),"0")+IFERROR(IF(Z472="",0,Z472),"0")</f>
        <v>0</v>
      </c>
      <c r="AA473" s="27"/>
      <c r="AB473" s="27"/>
      <c r="AC473" s="27"/>
    </row>
    <row r="474" spans="1:68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3"/>
      <c r="P474" s="47" t="s">
        <v>46</v>
      </c>
      <c r="Q474" s="48"/>
      <c r="R474" s="48"/>
      <c r="S474" s="48"/>
      <c r="T474" s="48"/>
      <c r="U474" s="48"/>
      <c r="V474" s="49"/>
      <c r="W474" s="19" t="s">
        <v>34</v>
      </c>
      <c r="X474" s="20">
        <f>IFERROR(SUM(X471:X472),"0")</f>
        <v>0</v>
      </c>
      <c r="Y474" s="20">
        <f>IFERROR(SUM(Y471:Y472),"0")</f>
        <v>0</v>
      </c>
      <c r="Z474" s="19"/>
      <c r="AA474" s="27"/>
      <c r="AB474" s="27"/>
      <c r="AC474" s="27"/>
    </row>
    <row r="475" spans="1:68" ht="14.25" customHeight="1">
      <c r="A475" s="42" t="s">
        <v>112</v>
      </c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9"/>
      <c r="AB475" s="9"/>
      <c r="AC475" s="9"/>
    </row>
    <row r="476" spans="1:68" ht="27" customHeight="1">
      <c r="A476" s="10" t="s">
        <v>735</v>
      </c>
      <c r="B476" s="10" t="s">
        <v>736</v>
      </c>
      <c r="C476" s="11">
        <v>4301031403</v>
      </c>
      <c r="D476" s="43">
        <v>4680115886094</v>
      </c>
      <c r="E476" s="43"/>
      <c r="F476" s="12">
        <v>0.9</v>
      </c>
      <c r="G476" s="13">
        <v>6</v>
      </c>
      <c r="H476" s="12">
        <v>5.4</v>
      </c>
      <c r="I476" s="12">
        <v>5.61</v>
      </c>
      <c r="J476" s="13">
        <v>132</v>
      </c>
      <c r="K476" s="13" t="s">
        <v>67</v>
      </c>
      <c r="L476" s="13" t="s">
        <v>32</v>
      </c>
      <c r="M476" s="14" t="s">
        <v>60</v>
      </c>
      <c r="N476" s="14"/>
      <c r="O476" s="13">
        <v>50</v>
      </c>
      <c r="P476" s="58" t="s">
        <v>737</v>
      </c>
      <c r="Q476" s="45"/>
      <c r="R476" s="45"/>
      <c r="S476" s="45"/>
      <c r="T476" s="46"/>
      <c r="U476" s="16" t="s">
        <v>32</v>
      </c>
      <c r="V476" s="16" t="s">
        <v>32</v>
      </c>
      <c r="W476" s="17" t="s">
        <v>34</v>
      </c>
      <c r="X476" s="18">
        <v>0</v>
      </c>
      <c r="Y476" s="22">
        <f>IFERROR(IF(X476="",0,CEILING((X476/$H476),1)*$H476),"")</f>
        <v>0</v>
      </c>
      <c r="Z476" s="23" t="str">
        <f>IFERROR(IF(Y476=0,"",ROUNDUP(Y476/H476,0)*0.00902),"")</f>
        <v/>
      </c>
      <c r="AA476" s="24" t="s">
        <v>32</v>
      </c>
      <c r="AB476" s="25" t="s">
        <v>32</v>
      </c>
      <c r="AC476" s="26" t="s">
        <v>738</v>
      </c>
      <c r="AG476" s="29"/>
      <c r="AJ476" s="30" t="s">
        <v>32</v>
      </c>
      <c r="AK476" s="30">
        <v>0</v>
      </c>
      <c r="BB476" s="32" t="s">
        <v>36</v>
      </c>
      <c r="BM476" s="29">
        <v>0</v>
      </c>
      <c r="BN476" s="29">
        <v>0</v>
      </c>
      <c r="BO476" s="29">
        <v>0</v>
      </c>
      <c r="BP476" s="29">
        <f t="shared" ref="BP476:BP479" si="65">Y476/(H476*J476)</f>
        <v>0</v>
      </c>
    </row>
    <row r="477" spans="1:68" ht="27" customHeight="1">
      <c r="A477" s="10" t="s">
        <v>739</v>
      </c>
      <c r="B477" s="10" t="s">
        <v>740</v>
      </c>
      <c r="C477" s="11">
        <v>4301031363</v>
      </c>
      <c r="D477" s="43">
        <v>4607091389425</v>
      </c>
      <c r="E477" s="43"/>
      <c r="F477" s="12">
        <v>0.35</v>
      </c>
      <c r="G477" s="13">
        <v>6</v>
      </c>
      <c r="H477" s="12">
        <v>2.1</v>
      </c>
      <c r="I477" s="12">
        <v>2.23</v>
      </c>
      <c r="J477" s="13">
        <v>234</v>
      </c>
      <c r="K477" s="13" t="s">
        <v>75</v>
      </c>
      <c r="L477" s="13" t="s">
        <v>32</v>
      </c>
      <c r="M477" s="14" t="s">
        <v>33</v>
      </c>
      <c r="N477" s="14"/>
      <c r="O477" s="13">
        <v>50</v>
      </c>
      <c r="P477" s="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5"/>
      <c r="R477" s="45"/>
      <c r="S477" s="45"/>
      <c r="T477" s="46"/>
      <c r="U477" s="16" t="s">
        <v>32</v>
      </c>
      <c r="V477" s="16" t="s">
        <v>32</v>
      </c>
      <c r="W477" s="17" t="s">
        <v>34</v>
      </c>
      <c r="X477" s="18">
        <v>0</v>
      </c>
      <c r="Y477" s="22">
        <f>IFERROR(IF(X477="",0,CEILING((X477/$H477),1)*$H477),"")</f>
        <v>0</v>
      </c>
      <c r="Z477" s="23" t="str">
        <f>IFERROR(IF(Y477=0,"",ROUNDUP(Y477/H477,0)*0.00502),"")</f>
        <v/>
      </c>
      <c r="AA477" s="24" t="s">
        <v>32</v>
      </c>
      <c r="AB477" s="25" t="s">
        <v>32</v>
      </c>
      <c r="AC477" s="26" t="s">
        <v>741</v>
      </c>
      <c r="AG477" s="29"/>
      <c r="AJ477" s="30" t="s">
        <v>32</v>
      </c>
      <c r="AK477" s="30">
        <v>0</v>
      </c>
      <c r="BB477" s="32" t="s">
        <v>36</v>
      </c>
      <c r="BM477" s="29">
        <v>0</v>
      </c>
      <c r="BN477" s="29">
        <v>0</v>
      </c>
      <c r="BO477" s="29">
        <v>0</v>
      </c>
      <c r="BP477" s="29">
        <f t="shared" si="65"/>
        <v>0</v>
      </c>
    </row>
    <row r="478" spans="1:68" ht="27" customHeight="1">
      <c r="A478" s="10" t="s">
        <v>742</v>
      </c>
      <c r="B478" s="10" t="s">
        <v>743</v>
      </c>
      <c r="C478" s="11">
        <v>4301031373</v>
      </c>
      <c r="D478" s="43">
        <v>4680115880771</v>
      </c>
      <c r="E478" s="43"/>
      <c r="F478" s="12">
        <v>0.28000000000000003</v>
      </c>
      <c r="G478" s="13">
        <v>6</v>
      </c>
      <c r="H478" s="12">
        <v>1.68</v>
      </c>
      <c r="I478" s="12">
        <v>1.81</v>
      </c>
      <c r="J478" s="13">
        <v>234</v>
      </c>
      <c r="K478" s="13" t="s">
        <v>75</v>
      </c>
      <c r="L478" s="13" t="s">
        <v>32</v>
      </c>
      <c r="M478" s="14" t="s">
        <v>33</v>
      </c>
      <c r="N478" s="14"/>
      <c r="O478" s="13">
        <v>50</v>
      </c>
      <c r="P478" s="58" t="s">
        <v>744</v>
      </c>
      <c r="Q478" s="45"/>
      <c r="R478" s="45"/>
      <c r="S478" s="45"/>
      <c r="T478" s="46"/>
      <c r="U478" s="16" t="s">
        <v>32</v>
      </c>
      <c r="V478" s="16" t="s">
        <v>32</v>
      </c>
      <c r="W478" s="17" t="s">
        <v>34</v>
      </c>
      <c r="X478" s="18">
        <v>0</v>
      </c>
      <c r="Y478" s="22">
        <f>IFERROR(IF(X478="",0,CEILING((X478/$H478),1)*$H478),"")</f>
        <v>0</v>
      </c>
      <c r="Z478" s="23" t="str">
        <f>IFERROR(IF(Y478=0,"",ROUNDUP(Y478/H478,0)*0.00502),"")</f>
        <v/>
      </c>
      <c r="AA478" s="24" t="s">
        <v>32</v>
      </c>
      <c r="AB478" s="25" t="s">
        <v>32</v>
      </c>
      <c r="AC478" s="26" t="s">
        <v>745</v>
      </c>
      <c r="AG478" s="29"/>
      <c r="AJ478" s="30" t="s">
        <v>32</v>
      </c>
      <c r="AK478" s="30">
        <v>0</v>
      </c>
      <c r="BB478" s="32" t="s">
        <v>36</v>
      </c>
      <c r="BM478" s="29">
        <v>0</v>
      </c>
      <c r="BN478" s="29">
        <v>0</v>
      </c>
      <c r="BO478" s="29">
        <v>0</v>
      </c>
      <c r="BP478" s="29">
        <f t="shared" si="65"/>
        <v>0</v>
      </c>
    </row>
    <row r="479" spans="1:68" ht="27" customHeight="1">
      <c r="A479" s="10" t="s">
        <v>746</v>
      </c>
      <c r="B479" s="10" t="s">
        <v>747</v>
      </c>
      <c r="C479" s="11">
        <v>4301031359</v>
      </c>
      <c r="D479" s="43">
        <v>4607091389500</v>
      </c>
      <c r="E479" s="43"/>
      <c r="F479" s="12">
        <v>0.35</v>
      </c>
      <c r="G479" s="13">
        <v>6</v>
      </c>
      <c r="H479" s="12">
        <v>2.1</v>
      </c>
      <c r="I479" s="12">
        <v>2.23</v>
      </c>
      <c r="J479" s="13">
        <v>234</v>
      </c>
      <c r="K479" s="13" t="s">
        <v>75</v>
      </c>
      <c r="L479" s="13" t="s">
        <v>32</v>
      </c>
      <c r="M479" s="14" t="s">
        <v>33</v>
      </c>
      <c r="N479" s="14"/>
      <c r="O479" s="13">
        <v>50</v>
      </c>
      <c r="P479" s="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5"/>
      <c r="R479" s="45"/>
      <c r="S479" s="45"/>
      <c r="T479" s="46"/>
      <c r="U479" s="16" t="s">
        <v>32</v>
      </c>
      <c r="V479" s="16" t="s">
        <v>32</v>
      </c>
      <c r="W479" s="17" t="s">
        <v>34</v>
      </c>
      <c r="X479" s="18">
        <v>0</v>
      </c>
      <c r="Y479" s="22">
        <f>IFERROR(IF(X479="",0,CEILING((X479/$H479),1)*$H479),"")</f>
        <v>0</v>
      </c>
      <c r="Z479" s="23" t="str">
        <f>IFERROR(IF(Y479=0,"",ROUNDUP(Y479/H479,0)*0.00502),"")</f>
        <v/>
      </c>
      <c r="AA479" s="24" t="s">
        <v>32</v>
      </c>
      <c r="AB479" s="25" t="s">
        <v>32</v>
      </c>
      <c r="AC479" s="26" t="s">
        <v>745</v>
      </c>
      <c r="AG479" s="29"/>
      <c r="AJ479" s="30" t="s">
        <v>32</v>
      </c>
      <c r="AK479" s="30">
        <v>0</v>
      </c>
      <c r="BB479" s="32" t="s">
        <v>36</v>
      </c>
      <c r="BM479" s="29">
        <v>0</v>
      </c>
      <c r="BN479" s="29">
        <v>0</v>
      </c>
      <c r="BO479" s="29">
        <v>0</v>
      </c>
      <c r="BP479" s="29">
        <f t="shared" si="65"/>
        <v>0</v>
      </c>
    </row>
    <row r="480" spans="1:68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3"/>
      <c r="P480" s="47" t="s">
        <v>46</v>
      </c>
      <c r="Q480" s="48"/>
      <c r="R480" s="48"/>
      <c r="S480" s="48"/>
      <c r="T480" s="48"/>
      <c r="U480" s="48"/>
      <c r="V480" s="49"/>
      <c r="W480" s="19" t="s">
        <v>47</v>
      </c>
      <c r="X480" s="20">
        <f>IFERROR(X476/H476,"0")+IFERROR(X477/H477,"0")+IFERROR(X478/H478,"0")+IFERROR(X479/H479,"0")</f>
        <v>0</v>
      </c>
      <c r="Y480" s="20">
        <f>IFERROR(Y476/H476,"0")+IFERROR(Y477/H477,"0")+IFERROR(Y478/H478,"0")+IFERROR(Y479/H479,"0")</f>
        <v>0</v>
      </c>
      <c r="Z480" s="20">
        <f>IFERROR(IF(Z476="",0,Z476),"0")+IFERROR(IF(Z477="",0,Z477),"0")+IFERROR(IF(Z478="",0,Z478),"0")+IFERROR(IF(Z479="",0,Z479),"0")</f>
        <v>0</v>
      </c>
      <c r="AA480" s="27"/>
      <c r="AB480" s="27"/>
      <c r="AC480" s="27"/>
    </row>
    <row r="481" spans="1:68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3"/>
      <c r="P481" s="47" t="s">
        <v>46</v>
      </c>
      <c r="Q481" s="48"/>
      <c r="R481" s="48"/>
      <c r="S481" s="48"/>
      <c r="T481" s="48"/>
      <c r="U481" s="48"/>
      <c r="V481" s="49"/>
      <c r="W481" s="19" t="s">
        <v>34</v>
      </c>
      <c r="X481" s="20">
        <f>IFERROR(SUM(X476:X479),"0")</f>
        <v>0</v>
      </c>
      <c r="Y481" s="20">
        <f>IFERROR(SUM(Y476:Y479),"0")</f>
        <v>0</v>
      </c>
      <c r="Z481" s="19"/>
      <c r="AA481" s="27"/>
      <c r="AB481" s="27"/>
      <c r="AC481" s="27"/>
    </row>
    <row r="482" spans="1:68" ht="16.5" customHeight="1">
      <c r="A482" s="41" t="s">
        <v>748</v>
      </c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8"/>
      <c r="AB482" s="8"/>
      <c r="AC482" s="8"/>
    </row>
    <row r="483" spans="1:68" ht="14.25" customHeight="1">
      <c r="A483" s="42" t="s">
        <v>112</v>
      </c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9"/>
      <c r="AB483" s="9"/>
      <c r="AC483" s="9"/>
    </row>
    <row r="484" spans="1:68" ht="27" customHeight="1">
      <c r="A484" s="10" t="s">
        <v>749</v>
      </c>
      <c r="B484" s="10" t="s">
        <v>750</v>
      </c>
      <c r="C484" s="11">
        <v>4301031294</v>
      </c>
      <c r="D484" s="43">
        <v>4680115885189</v>
      </c>
      <c r="E484" s="43"/>
      <c r="F484" s="12">
        <v>0.2</v>
      </c>
      <c r="G484" s="13">
        <v>6</v>
      </c>
      <c r="H484" s="12">
        <v>1.2</v>
      </c>
      <c r="I484" s="12">
        <v>1.3720000000000001</v>
      </c>
      <c r="J484" s="13">
        <v>234</v>
      </c>
      <c r="K484" s="13" t="s">
        <v>75</v>
      </c>
      <c r="L484" s="13" t="s">
        <v>32</v>
      </c>
      <c r="M484" s="14" t="s">
        <v>33</v>
      </c>
      <c r="N484" s="14"/>
      <c r="O484" s="13">
        <v>40</v>
      </c>
      <c r="P484" s="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"/>
      <c r="R484" s="45"/>
      <c r="S484" s="45"/>
      <c r="T484" s="46"/>
      <c r="U484" s="16" t="s">
        <v>32</v>
      </c>
      <c r="V484" s="16" t="s">
        <v>32</v>
      </c>
      <c r="W484" s="17" t="s">
        <v>34</v>
      </c>
      <c r="X484" s="18">
        <v>0</v>
      </c>
      <c r="Y484" s="22">
        <f>IFERROR(IF(X484="",0,CEILING((X484/$H484),1)*$H484),"")</f>
        <v>0</v>
      </c>
      <c r="Z484" s="23" t="str">
        <f>IFERROR(IF(Y484=0,"",ROUNDUP(Y484/H484,0)*0.00502),"")</f>
        <v/>
      </c>
      <c r="AA484" s="24" t="s">
        <v>32</v>
      </c>
      <c r="AB484" s="25" t="s">
        <v>32</v>
      </c>
      <c r="AC484" s="26" t="s">
        <v>751</v>
      </c>
      <c r="AG484" s="29"/>
      <c r="AJ484" s="30" t="s">
        <v>32</v>
      </c>
      <c r="AK484" s="30">
        <v>0</v>
      </c>
      <c r="BB484" s="32" t="s">
        <v>36</v>
      </c>
      <c r="BM484" s="29">
        <v>0</v>
      </c>
      <c r="BN484" s="29">
        <v>0</v>
      </c>
      <c r="BO484" s="29">
        <v>0</v>
      </c>
      <c r="BP484" s="29">
        <f t="shared" ref="BP484:BP485" si="66">Y484/(H484*J484)</f>
        <v>0</v>
      </c>
    </row>
    <row r="485" spans="1:68" ht="27" customHeight="1">
      <c r="A485" s="10" t="s">
        <v>752</v>
      </c>
      <c r="B485" s="10" t="s">
        <v>753</v>
      </c>
      <c r="C485" s="11">
        <v>4301031347</v>
      </c>
      <c r="D485" s="43">
        <v>4680115885110</v>
      </c>
      <c r="E485" s="43"/>
      <c r="F485" s="12">
        <v>0.2</v>
      </c>
      <c r="G485" s="13">
        <v>6</v>
      </c>
      <c r="H485" s="12">
        <v>1.2</v>
      </c>
      <c r="I485" s="12">
        <v>2.1</v>
      </c>
      <c r="J485" s="13">
        <v>182</v>
      </c>
      <c r="K485" s="13" t="s">
        <v>31</v>
      </c>
      <c r="L485" s="13" t="s">
        <v>32</v>
      </c>
      <c r="M485" s="14" t="s">
        <v>33</v>
      </c>
      <c r="N485" s="14"/>
      <c r="O485" s="13">
        <v>50</v>
      </c>
      <c r="P485" s="58" t="s">
        <v>754</v>
      </c>
      <c r="Q485" s="45"/>
      <c r="R485" s="45"/>
      <c r="S485" s="45"/>
      <c r="T485" s="46"/>
      <c r="U485" s="16" t="s">
        <v>32</v>
      </c>
      <c r="V485" s="16" t="s">
        <v>32</v>
      </c>
      <c r="W485" s="17" t="s">
        <v>34</v>
      </c>
      <c r="X485" s="18">
        <v>0</v>
      </c>
      <c r="Y485" s="22">
        <f>IFERROR(IF(X485="",0,CEILING((X485/$H485),1)*$H485),"")</f>
        <v>0</v>
      </c>
      <c r="Z485" s="23" t="str">
        <f>IFERROR(IF(Y485=0,"",ROUNDUP(Y485/H485,0)*0.00651),"")</f>
        <v/>
      </c>
      <c r="AA485" s="24" t="s">
        <v>32</v>
      </c>
      <c r="AB485" s="25" t="s">
        <v>32</v>
      </c>
      <c r="AC485" s="26" t="s">
        <v>755</v>
      </c>
      <c r="AG485" s="29"/>
      <c r="AJ485" s="30" t="s">
        <v>32</v>
      </c>
      <c r="AK485" s="30">
        <v>0</v>
      </c>
      <c r="BB485" s="32" t="s">
        <v>36</v>
      </c>
      <c r="BM485" s="29">
        <v>0</v>
      </c>
      <c r="BN485" s="29">
        <v>0</v>
      </c>
      <c r="BO485" s="29">
        <v>0</v>
      </c>
      <c r="BP485" s="29">
        <f t="shared" si="66"/>
        <v>0</v>
      </c>
    </row>
    <row r="486" spans="1:68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3"/>
      <c r="P486" s="47" t="s">
        <v>46</v>
      </c>
      <c r="Q486" s="48"/>
      <c r="R486" s="48"/>
      <c r="S486" s="48"/>
      <c r="T486" s="48"/>
      <c r="U486" s="48"/>
      <c r="V486" s="49"/>
      <c r="W486" s="19" t="s">
        <v>47</v>
      </c>
      <c r="X486" s="20">
        <f>IFERROR(X484/H484,"0")+IFERROR(X485/H485,"0")</f>
        <v>0</v>
      </c>
      <c r="Y486" s="20">
        <f>IFERROR(Y484/H484,"0")+IFERROR(Y485/H485,"0")</f>
        <v>0</v>
      </c>
      <c r="Z486" s="20">
        <f>IFERROR(IF(Z484="",0,Z484),"0")+IFERROR(IF(Z485="",0,Z485),"0")</f>
        <v>0</v>
      </c>
      <c r="AA486" s="27"/>
      <c r="AB486" s="27"/>
      <c r="AC486" s="27"/>
    </row>
    <row r="487" spans="1:68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3"/>
      <c r="P487" s="47" t="s">
        <v>46</v>
      </c>
      <c r="Q487" s="48"/>
      <c r="R487" s="48"/>
      <c r="S487" s="48"/>
      <c r="T487" s="48"/>
      <c r="U487" s="48"/>
      <c r="V487" s="49"/>
      <c r="W487" s="19" t="s">
        <v>34</v>
      </c>
      <c r="X487" s="20">
        <f>IFERROR(SUM(X484:X485),"0")</f>
        <v>0</v>
      </c>
      <c r="Y487" s="20">
        <f>IFERROR(SUM(Y484:Y485),"0")</f>
        <v>0</v>
      </c>
      <c r="Z487" s="19"/>
      <c r="AA487" s="27"/>
      <c r="AB487" s="27"/>
      <c r="AC487" s="27"/>
    </row>
    <row r="488" spans="1:68" ht="16.5" customHeight="1">
      <c r="A488" s="41" t="s">
        <v>756</v>
      </c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8"/>
      <c r="AB488" s="8"/>
      <c r="AC488" s="8"/>
    </row>
    <row r="489" spans="1:68" ht="14.25" customHeight="1">
      <c r="A489" s="42" t="s">
        <v>112</v>
      </c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9"/>
      <c r="AB489" s="9"/>
      <c r="AC489" s="9"/>
    </row>
    <row r="490" spans="1:68" ht="27" customHeight="1">
      <c r="A490" s="10" t="s">
        <v>757</v>
      </c>
      <c r="B490" s="10" t="s">
        <v>758</v>
      </c>
      <c r="C490" s="11">
        <v>4301031261</v>
      </c>
      <c r="D490" s="43">
        <v>4680115885103</v>
      </c>
      <c r="E490" s="43"/>
      <c r="F490" s="12">
        <v>0.27</v>
      </c>
      <c r="G490" s="13">
        <v>6</v>
      </c>
      <c r="H490" s="12">
        <v>1.62</v>
      </c>
      <c r="I490" s="12">
        <v>1.8</v>
      </c>
      <c r="J490" s="13">
        <v>182</v>
      </c>
      <c r="K490" s="13" t="s">
        <v>31</v>
      </c>
      <c r="L490" s="13" t="s">
        <v>32</v>
      </c>
      <c r="M490" s="14" t="s">
        <v>33</v>
      </c>
      <c r="N490" s="14"/>
      <c r="O490" s="13">
        <v>40</v>
      </c>
      <c r="P490" s="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0" s="45"/>
      <c r="R490" s="45"/>
      <c r="S490" s="45"/>
      <c r="T490" s="46"/>
      <c r="U490" s="16" t="s">
        <v>32</v>
      </c>
      <c r="V490" s="16" t="s">
        <v>32</v>
      </c>
      <c r="W490" s="17" t="s">
        <v>34</v>
      </c>
      <c r="X490" s="18">
        <v>0</v>
      </c>
      <c r="Y490" s="22">
        <f>IFERROR(IF(X490="",0,CEILING((X490/$H490),1)*$H490),"")</f>
        <v>0</v>
      </c>
      <c r="Z490" s="23" t="str">
        <f>IFERROR(IF(Y490=0,"",ROUNDUP(Y490/H490,0)*0.00651),"")</f>
        <v/>
      </c>
      <c r="AA490" s="24" t="s">
        <v>32</v>
      </c>
      <c r="AB490" s="25" t="s">
        <v>32</v>
      </c>
      <c r="AC490" s="26" t="s">
        <v>759</v>
      </c>
      <c r="AG490" s="29"/>
      <c r="AJ490" s="30" t="s">
        <v>32</v>
      </c>
      <c r="AK490" s="30">
        <v>0</v>
      </c>
      <c r="BB490" s="32" t="s">
        <v>36</v>
      </c>
      <c r="BM490" s="29">
        <v>0</v>
      </c>
      <c r="BN490" s="29">
        <v>0</v>
      </c>
      <c r="BO490" s="29">
        <v>0</v>
      </c>
      <c r="BP490" s="29">
        <f>Y490/(H490*J490)</f>
        <v>0</v>
      </c>
    </row>
    <row r="491" spans="1:68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3"/>
      <c r="P491" s="47" t="s">
        <v>46</v>
      </c>
      <c r="Q491" s="48"/>
      <c r="R491" s="48"/>
      <c r="S491" s="48"/>
      <c r="T491" s="48"/>
      <c r="U491" s="48"/>
      <c r="V491" s="49"/>
      <c r="W491" s="19" t="s">
        <v>47</v>
      </c>
      <c r="X491" s="20">
        <f>IFERROR(X490/H490,"0")</f>
        <v>0</v>
      </c>
      <c r="Y491" s="20">
        <f>IFERROR(Y490/H490,"0")</f>
        <v>0</v>
      </c>
      <c r="Z491" s="20">
        <f>IFERROR(IF(Z490="",0,Z490),"0")</f>
        <v>0</v>
      </c>
      <c r="AA491" s="27"/>
      <c r="AB491" s="27"/>
      <c r="AC491" s="27"/>
    </row>
    <row r="492" spans="1:68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3"/>
      <c r="P492" s="47" t="s">
        <v>46</v>
      </c>
      <c r="Q492" s="48"/>
      <c r="R492" s="48"/>
      <c r="S492" s="48"/>
      <c r="T492" s="48"/>
      <c r="U492" s="48"/>
      <c r="V492" s="49"/>
      <c r="W492" s="19" t="s">
        <v>34</v>
      </c>
      <c r="X492" s="20">
        <f>IFERROR(SUM(X490:X490),"0")</f>
        <v>0</v>
      </c>
      <c r="Y492" s="20">
        <f>IFERROR(SUM(Y490:Y490),"0")</f>
        <v>0</v>
      </c>
      <c r="Z492" s="19"/>
      <c r="AA492" s="27"/>
      <c r="AB492" s="27"/>
      <c r="AC492" s="27"/>
    </row>
    <row r="493" spans="1:68" ht="14.25" customHeight="1">
      <c r="A493" s="42" t="s">
        <v>141</v>
      </c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9"/>
      <c r="AB493" s="9"/>
      <c r="AC493" s="9"/>
    </row>
    <row r="494" spans="1:68" ht="27" customHeight="1">
      <c r="A494" s="10" t="s">
        <v>760</v>
      </c>
      <c r="B494" s="10" t="s">
        <v>761</v>
      </c>
      <c r="C494" s="11">
        <v>4301060412</v>
      </c>
      <c r="D494" s="43">
        <v>4680115885509</v>
      </c>
      <c r="E494" s="43"/>
      <c r="F494" s="12">
        <v>0.27</v>
      </c>
      <c r="G494" s="13">
        <v>6</v>
      </c>
      <c r="H494" s="12">
        <v>1.62</v>
      </c>
      <c r="I494" s="12">
        <v>1.8660000000000001</v>
      </c>
      <c r="J494" s="13">
        <v>182</v>
      </c>
      <c r="K494" s="13" t="s">
        <v>31</v>
      </c>
      <c r="L494" s="13" t="s">
        <v>32</v>
      </c>
      <c r="M494" s="14" t="s">
        <v>33</v>
      </c>
      <c r="N494" s="14"/>
      <c r="O494" s="13">
        <v>35</v>
      </c>
      <c r="P494" s="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94" s="45"/>
      <c r="R494" s="45"/>
      <c r="S494" s="45"/>
      <c r="T494" s="46"/>
      <c r="U494" s="16" t="s">
        <v>32</v>
      </c>
      <c r="V494" s="16" t="s">
        <v>32</v>
      </c>
      <c r="W494" s="17" t="s">
        <v>34</v>
      </c>
      <c r="X494" s="18">
        <v>0</v>
      </c>
      <c r="Y494" s="22">
        <f>IFERROR(IF(X494="",0,CEILING((X494/$H494),1)*$H494),"")</f>
        <v>0</v>
      </c>
      <c r="Z494" s="23" t="str">
        <f>IFERROR(IF(Y494=0,"",ROUNDUP(Y494/H494,0)*0.00651),"")</f>
        <v/>
      </c>
      <c r="AA494" s="24" t="s">
        <v>32</v>
      </c>
      <c r="AB494" s="25" t="s">
        <v>32</v>
      </c>
      <c r="AC494" s="26" t="s">
        <v>762</v>
      </c>
      <c r="AG494" s="29"/>
      <c r="AJ494" s="30" t="s">
        <v>32</v>
      </c>
      <c r="AK494" s="30">
        <v>0</v>
      </c>
      <c r="BB494" s="32" t="s">
        <v>36</v>
      </c>
      <c r="BM494" s="29">
        <v>0</v>
      </c>
      <c r="BN494" s="29">
        <v>0</v>
      </c>
      <c r="BO494" s="29">
        <v>0</v>
      </c>
      <c r="BP494" s="29">
        <f>Y494/(H494*J494)</f>
        <v>0</v>
      </c>
    </row>
    <row r="495" spans="1:68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3"/>
      <c r="P495" s="47" t="s">
        <v>46</v>
      </c>
      <c r="Q495" s="48"/>
      <c r="R495" s="48"/>
      <c r="S495" s="48"/>
      <c r="T495" s="48"/>
      <c r="U495" s="48"/>
      <c r="V495" s="49"/>
      <c r="W495" s="19" t="s">
        <v>47</v>
      </c>
      <c r="X495" s="20">
        <f>IFERROR(X494/H494,"0")</f>
        <v>0</v>
      </c>
      <c r="Y495" s="20">
        <f>IFERROR(Y494/H494,"0")</f>
        <v>0</v>
      </c>
      <c r="Z495" s="20">
        <f>IFERROR(IF(Z494="",0,Z494),"0")</f>
        <v>0</v>
      </c>
      <c r="AA495" s="27"/>
      <c r="AB495" s="27"/>
      <c r="AC495" s="27"/>
    </row>
    <row r="496" spans="1:68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3"/>
      <c r="P496" s="47" t="s">
        <v>46</v>
      </c>
      <c r="Q496" s="48"/>
      <c r="R496" s="48"/>
      <c r="S496" s="48"/>
      <c r="T496" s="48"/>
      <c r="U496" s="48"/>
      <c r="V496" s="49"/>
      <c r="W496" s="19" t="s">
        <v>34</v>
      </c>
      <c r="X496" s="20">
        <f>IFERROR(SUM(X494:X494),"0")</f>
        <v>0</v>
      </c>
      <c r="Y496" s="20">
        <f>IFERROR(SUM(Y494:Y494),"0")</f>
        <v>0</v>
      </c>
      <c r="Z496" s="19"/>
      <c r="AA496" s="27"/>
      <c r="AB496" s="27"/>
      <c r="AC496" s="27"/>
    </row>
    <row r="497" spans="1:68" ht="27.75" customHeight="1">
      <c r="A497" s="40" t="s">
        <v>763</v>
      </c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21"/>
      <c r="AB497" s="21"/>
      <c r="AC497" s="21"/>
    </row>
    <row r="498" spans="1:68" ht="16.5" customHeight="1">
      <c r="A498" s="41" t="s">
        <v>763</v>
      </c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8"/>
      <c r="AB498" s="8"/>
      <c r="AC498" s="8"/>
    </row>
    <row r="499" spans="1:68" ht="14.25" customHeight="1">
      <c r="A499" s="42" t="s">
        <v>56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9"/>
      <c r="AB499" s="9"/>
      <c r="AC499" s="9"/>
    </row>
    <row r="500" spans="1:68" ht="16.5" customHeight="1">
      <c r="A500" s="10" t="s">
        <v>764</v>
      </c>
      <c r="B500" s="10" t="s">
        <v>765</v>
      </c>
      <c r="C500" s="11">
        <v>4301011795</v>
      </c>
      <c r="D500" s="43">
        <v>4607091389067</v>
      </c>
      <c r="E500" s="43"/>
      <c r="F500" s="12">
        <v>0.88</v>
      </c>
      <c r="G500" s="13">
        <v>6</v>
      </c>
      <c r="H500" s="12">
        <v>5.28</v>
      </c>
      <c r="I500" s="12">
        <v>5.64</v>
      </c>
      <c r="J500" s="13">
        <v>104</v>
      </c>
      <c r="K500" s="13" t="s">
        <v>59</v>
      </c>
      <c r="L500" s="13" t="s">
        <v>32</v>
      </c>
      <c r="M500" s="14" t="s">
        <v>60</v>
      </c>
      <c r="N500" s="14"/>
      <c r="O500" s="13">
        <v>60</v>
      </c>
      <c r="P500" s="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45"/>
      <c r="R500" s="45"/>
      <c r="S500" s="45"/>
      <c r="T500" s="46"/>
      <c r="U500" s="16" t="s">
        <v>32</v>
      </c>
      <c r="V500" s="16" t="s">
        <v>32</v>
      </c>
      <c r="W500" s="17" t="s">
        <v>34</v>
      </c>
      <c r="X500" s="18">
        <v>0</v>
      </c>
      <c r="Y500" s="22">
        <f t="shared" ref="Y500:Y515" si="67">IFERROR(IF(X500="",0,CEILING((X500/$H500),1)*$H500),"")</f>
        <v>0</v>
      </c>
      <c r="Z500" s="23" t="str">
        <f t="shared" ref="Z500:Z505" si="68">IFERROR(IF(Y500=0,"",ROUNDUP(Y500/H500,0)*0.01196),"")</f>
        <v/>
      </c>
      <c r="AA500" s="24" t="s">
        <v>32</v>
      </c>
      <c r="AB500" s="25" t="s">
        <v>32</v>
      </c>
      <c r="AC500" s="26" t="s">
        <v>766</v>
      </c>
      <c r="AG500" s="29"/>
      <c r="AJ500" s="30" t="s">
        <v>32</v>
      </c>
      <c r="AK500" s="30">
        <v>0</v>
      </c>
      <c r="BB500" s="32" t="s">
        <v>36</v>
      </c>
      <c r="BM500" s="29">
        <v>0</v>
      </c>
      <c r="BN500" s="29">
        <v>0</v>
      </c>
      <c r="BO500" s="29">
        <v>0</v>
      </c>
      <c r="BP500" s="29">
        <f t="shared" ref="BP500:BP515" si="69">Y500/(H500*J500)</f>
        <v>0</v>
      </c>
    </row>
    <row r="501" spans="1:68" ht="27" customHeight="1">
      <c r="A501" s="10" t="s">
        <v>767</v>
      </c>
      <c r="B501" s="10" t="s">
        <v>768</v>
      </c>
      <c r="C501" s="11">
        <v>4301011961</v>
      </c>
      <c r="D501" s="43">
        <v>4680115885271</v>
      </c>
      <c r="E501" s="43"/>
      <c r="F501" s="12">
        <v>0.88</v>
      </c>
      <c r="G501" s="13">
        <v>6</v>
      </c>
      <c r="H501" s="12">
        <v>5.28</v>
      </c>
      <c r="I501" s="12">
        <v>5.64</v>
      </c>
      <c r="J501" s="13">
        <v>104</v>
      </c>
      <c r="K501" s="13" t="s">
        <v>59</v>
      </c>
      <c r="L501" s="13" t="s">
        <v>32</v>
      </c>
      <c r="M501" s="14" t="s">
        <v>60</v>
      </c>
      <c r="N501" s="14"/>
      <c r="O501" s="13">
        <v>60</v>
      </c>
      <c r="P501" s="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45"/>
      <c r="R501" s="45"/>
      <c r="S501" s="45"/>
      <c r="T501" s="46"/>
      <c r="U501" s="16" t="s">
        <v>32</v>
      </c>
      <c r="V501" s="16" t="s">
        <v>32</v>
      </c>
      <c r="W501" s="17" t="s">
        <v>34</v>
      </c>
      <c r="X501" s="18">
        <v>150</v>
      </c>
      <c r="Y501" s="22">
        <f t="shared" si="67"/>
        <v>153.12</v>
      </c>
      <c r="Z501" s="23">
        <f t="shared" si="68"/>
        <v>0.34683999999999998</v>
      </c>
      <c r="AA501" s="24" t="s">
        <v>32</v>
      </c>
      <c r="AB501" s="25" t="s">
        <v>32</v>
      </c>
      <c r="AC501" s="26" t="s">
        <v>769</v>
      </c>
      <c r="AG501" s="29"/>
      <c r="AJ501" s="30" t="s">
        <v>32</v>
      </c>
      <c r="AK501" s="30">
        <v>0</v>
      </c>
      <c r="BB501" s="32" t="s">
        <v>36</v>
      </c>
      <c r="BM501" s="29">
        <v>0</v>
      </c>
      <c r="BN501" s="29">
        <v>0</v>
      </c>
      <c r="BO501" s="29">
        <v>0</v>
      </c>
      <c r="BP501" s="29">
        <f t="shared" si="69"/>
        <v>0.27884615384615385</v>
      </c>
    </row>
    <row r="502" spans="1:68" ht="27" customHeight="1">
      <c r="A502" s="10" t="s">
        <v>770</v>
      </c>
      <c r="B502" s="10" t="s">
        <v>771</v>
      </c>
      <c r="C502" s="11">
        <v>4301011376</v>
      </c>
      <c r="D502" s="43">
        <v>4680115885226</v>
      </c>
      <c r="E502" s="43"/>
      <c r="F502" s="12">
        <v>0.88</v>
      </c>
      <c r="G502" s="13">
        <v>6</v>
      </c>
      <c r="H502" s="12">
        <v>5.28</v>
      </c>
      <c r="I502" s="12">
        <v>5.64</v>
      </c>
      <c r="J502" s="13">
        <v>104</v>
      </c>
      <c r="K502" s="13" t="s">
        <v>59</v>
      </c>
      <c r="L502" s="13" t="s">
        <v>32</v>
      </c>
      <c r="M502" s="14" t="s">
        <v>68</v>
      </c>
      <c r="N502" s="14"/>
      <c r="O502" s="13">
        <v>60</v>
      </c>
      <c r="P502" s="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"/>
      <c r="R502" s="45"/>
      <c r="S502" s="45"/>
      <c r="T502" s="46"/>
      <c r="U502" s="16" t="s">
        <v>32</v>
      </c>
      <c r="V502" s="16" t="s">
        <v>32</v>
      </c>
      <c r="W502" s="17" t="s">
        <v>34</v>
      </c>
      <c r="X502" s="18">
        <v>800</v>
      </c>
      <c r="Y502" s="22">
        <f t="shared" si="67"/>
        <v>802.56000000000006</v>
      </c>
      <c r="Z502" s="23">
        <f t="shared" si="68"/>
        <v>1.81792</v>
      </c>
      <c r="AA502" s="24" t="s">
        <v>32</v>
      </c>
      <c r="AB502" s="25" t="s">
        <v>32</v>
      </c>
      <c r="AC502" s="26" t="s">
        <v>772</v>
      </c>
      <c r="AG502" s="29"/>
      <c r="AJ502" s="30" t="s">
        <v>32</v>
      </c>
      <c r="AK502" s="30">
        <v>0</v>
      </c>
      <c r="BB502" s="32" t="s">
        <v>36</v>
      </c>
      <c r="BM502" s="29">
        <v>0</v>
      </c>
      <c r="BN502" s="29">
        <v>0</v>
      </c>
      <c r="BO502" s="29">
        <v>0</v>
      </c>
      <c r="BP502" s="29">
        <f t="shared" si="69"/>
        <v>1.4615384615384617</v>
      </c>
    </row>
    <row r="503" spans="1:68" ht="16.5" customHeight="1">
      <c r="A503" s="10" t="s">
        <v>773</v>
      </c>
      <c r="B503" s="10" t="s">
        <v>774</v>
      </c>
      <c r="C503" s="11">
        <v>4301011774</v>
      </c>
      <c r="D503" s="43">
        <v>4680115884502</v>
      </c>
      <c r="E503" s="43"/>
      <c r="F503" s="12">
        <v>0.88</v>
      </c>
      <c r="G503" s="13">
        <v>6</v>
      </c>
      <c r="H503" s="12">
        <v>5.28</v>
      </c>
      <c r="I503" s="12">
        <v>5.64</v>
      </c>
      <c r="J503" s="13">
        <v>104</v>
      </c>
      <c r="K503" s="13" t="s">
        <v>59</v>
      </c>
      <c r="L503" s="13" t="s">
        <v>32</v>
      </c>
      <c r="M503" s="14" t="s">
        <v>60</v>
      </c>
      <c r="N503" s="14"/>
      <c r="O503" s="13">
        <v>60</v>
      </c>
      <c r="P503" s="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3" s="45"/>
      <c r="R503" s="45"/>
      <c r="S503" s="45"/>
      <c r="T503" s="46"/>
      <c r="U503" s="16" t="s">
        <v>32</v>
      </c>
      <c r="V503" s="16" t="s">
        <v>32</v>
      </c>
      <c r="W503" s="17" t="s">
        <v>34</v>
      </c>
      <c r="X503" s="18">
        <v>0</v>
      </c>
      <c r="Y503" s="22">
        <f t="shared" si="67"/>
        <v>0</v>
      </c>
      <c r="Z503" s="23" t="str">
        <f t="shared" si="68"/>
        <v/>
      </c>
      <c r="AA503" s="24" t="s">
        <v>32</v>
      </c>
      <c r="AB503" s="25" t="s">
        <v>32</v>
      </c>
      <c r="AC503" s="26" t="s">
        <v>775</v>
      </c>
      <c r="AG503" s="29"/>
      <c r="AJ503" s="30" t="s">
        <v>32</v>
      </c>
      <c r="AK503" s="30">
        <v>0</v>
      </c>
      <c r="BB503" s="32" t="s">
        <v>36</v>
      </c>
      <c r="BM503" s="29">
        <v>0</v>
      </c>
      <c r="BN503" s="29">
        <v>0</v>
      </c>
      <c r="BO503" s="29">
        <v>0</v>
      </c>
      <c r="BP503" s="29">
        <f t="shared" si="69"/>
        <v>0</v>
      </c>
    </row>
    <row r="504" spans="1:68" ht="27" customHeight="1">
      <c r="A504" s="10" t="s">
        <v>776</v>
      </c>
      <c r="B504" s="10" t="s">
        <v>777</v>
      </c>
      <c r="C504" s="11">
        <v>4301011771</v>
      </c>
      <c r="D504" s="43">
        <v>4607091389104</v>
      </c>
      <c r="E504" s="43"/>
      <c r="F504" s="12">
        <v>0.88</v>
      </c>
      <c r="G504" s="13">
        <v>6</v>
      </c>
      <c r="H504" s="12">
        <v>5.28</v>
      </c>
      <c r="I504" s="12">
        <v>5.64</v>
      </c>
      <c r="J504" s="13">
        <v>104</v>
      </c>
      <c r="K504" s="13" t="s">
        <v>59</v>
      </c>
      <c r="L504" s="13" t="s">
        <v>32</v>
      </c>
      <c r="M504" s="14" t="s">
        <v>60</v>
      </c>
      <c r="N504" s="14"/>
      <c r="O504" s="13">
        <v>60</v>
      </c>
      <c r="P504" s="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4" s="45"/>
      <c r="R504" s="45"/>
      <c r="S504" s="45"/>
      <c r="T504" s="46"/>
      <c r="U504" s="16" t="s">
        <v>32</v>
      </c>
      <c r="V504" s="16" t="s">
        <v>32</v>
      </c>
      <c r="W504" s="17" t="s">
        <v>34</v>
      </c>
      <c r="X504" s="18">
        <v>1000</v>
      </c>
      <c r="Y504" s="22">
        <f t="shared" si="67"/>
        <v>1003.2</v>
      </c>
      <c r="Z504" s="23">
        <f t="shared" si="68"/>
        <v>2.2724000000000002</v>
      </c>
      <c r="AA504" s="24" t="s">
        <v>32</v>
      </c>
      <c r="AB504" s="25" t="s">
        <v>32</v>
      </c>
      <c r="AC504" s="26" t="s">
        <v>778</v>
      </c>
      <c r="AG504" s="29"/>
      <c r="AJ504" s="30" t="s">
        <v>32</v>
      </c>
      <c r="AK504" s="30">
        <v>0</v>
      </c>
      <c r="BB504" s="32" t="s">
        <v>36</v>
      </c>
      <c r="BM504" s="29">
        <v>0</v>
      </c>
      <c r="BN504" s="29">
        <v>0</v>
      </c>
      <c r="BO504" s="29">
        <v>0</v>
      </c>
      <c r="BP504" s="29">
        <f t="shared" si="69"/>
        <v>1.8269230769230771</v>
      </c>
    </row>
    <row r="505" spans="1:68" ht="16.5" customHeight="1">
      <c r="A505" s="10" t="s">
        <v>779</v>
      </c>
      <c r="B505" s="10" t="s">
        <v>780</v>
      </c>
      <c r="C505" s="11">
        <v>4301011799</v>
      </c>
      <c r="D505" s="43">
        <v>4680115884519</v>
      </c>
      <c r="E505" s="43"/>
      <c r="F505" s="12">
        <v>0.88</v>
      </c>
      <c r="G505" s="13">
        <v>6</v>
      </c>
      <c r="H505" s="12">
        <v>5.28</v>
      </c>
      <c r="I505" s="12">
        <v>5.64</v>
      </c>
      <c r="J505" s="13">
        <v>104</v>
      </c>
      <c r="K505" s="13" t="s">
        <v>59</v>
      </c>
      <c r="L505" s="13" t="s">
        <v>32</v>
      </c>
      <c r="M505" s="14" t="s">
        <v>68</v>
      </c>
      <c r="N505" s="14"/>
      <c r="O505" s="13">
        <v>60</v>
      </c>
      <c r="P505" s="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5" s="45"/>
      <c r="R505" s="45"/>
      <c r="S505" s="45"/>
      <c r="T505" s="46"/>
      <c r="U505" s="16" t="s">
        <v>32</v>
      </c>
      <c r="V505" s="16" t="s">
        <v>32</v>
      </c>
      <c r="W505" s="17" t="s">
        <v>34</v>
      </c>
      <c r="X505" s="18">
        <v>0</v>
      </c>
      <c r="Y505" s="22">
        <f t="shared" si="67"/>
        <v>0</v>
      </c>
      <c r="Z505" s="23" t="str">
        <f t="shared" si="68"/>
        <v/>
      </c>
      <c r="AA505" s="24" t="s">
        <v>32</v>
      </c>
      <c r="AB505" s="25" t="s">
        <v>32</v>
      </c>
      <c r="AC505" s="26" t="s">
        <v>781</v>
      </c>
      <c r="AG505" s="29"/>
      <c r="AJ505" s="30" t="s">
        <v>32</v>
      </c>
      <c r="AK505" s="30">
        <v>0</v>
      </c>
      <c r="BB505" s="32" t="s">
        <v>36</v>
      </c>
      <c r="BM505" s="29">
        <v>0</v>
      </c>
      <c r="BN505" s="29">
        <v>0</v>
      </c>
      <c r="BO505" s="29">
        <v>0</v>
      </c>
      <c r="BP505" s="29">
        <f t="shared" si="69"/>
        <v>0</v>
      </c>
    </row>
    <row r="506" spans="1:68" ht="27" customHeight="1">
      <c r="A506" s="10" t="s">
        <v>782</v>
      </c>
      <c r="B506" s="10" t="s">
        <v>783</v>
      </c>
      <c r="C506" s="11">
        <v>4301012125</v>
      </c>
      <c r="D506" s="43">
        <v>4680115886391</v>
      </c>
      <c r="E506" s="43"/>
      <c r="F506" s="12">
        <v>0.4</v>
      </c>
      <c r="G506" s="13">
        <v>6</v>
      </c>
      <c r="H506" s="12">
        <v>2.4</v>
      </c>
      <c r="I506" s="12">
        <v>2.58</v>
      </c>
      <c r="J506" s="13">
        <v>182</v>
      </c>
      <c r="K506" s="13" t="s">
        <v>31</v>
      </c>
      <c r="L506" s="13" t="s">
        <v>32</v>
      </c>
      <c r="M506" s="14" t="s">
        <v>68</v>
      </c>
      <c r="N506" s="14"/>
      <c r="O506" s="13">
        <v>60</v>
      </c>
      <c r="P506" s="58" t="s">
        <v>784</v>
      </c>
      <c r="Q506" s="45"/>
      <c r="R506" s="45"/>
      <c r="S506" s="45"/>
      <c r="T506" s="46"/>
      <c r="U506" s="16" t="s">
        <v>32</v>
      </c>
      <c r="V506" s="16" t="s">
        <v>32</v>
      </c>
      <c r="W506" s="17" t="s">
        <v>34</v>
      </c>
      <c r="X506" s="18">
        <v>0</v>
      </c>
      <c r="Y506" s="22">
        <f t="shared" si="67"/>
        <v>0</v>
      </c>
      <c r="Z506" s="23" t="str">
        <f>IFERROR(IF(Y506=0,"",ROUNDUP(Y506/H506,0)*0.00651),"")</f>
        <v/>
      </c>
      <c r="AA506" s="24" t="s">
        <v>32</v>
      </c>
      <c r="AB506" s="25" t="s">
        <v>32</v>
      </c>
      <c r="AC506" s="26" t="s">
        <v>766</v>
      </c>
      <c r="AG506" s="29"/>
      <c r="AJ506" s="30" t="s">
        <v>32</v>
      </c>
      <c r="AK506" s="30">
        <v>0</v>
      </c>
      <c r="BB506" s="32" t="s">
        <v>36</v>
      </c>
      <c r="BM506" s="29">
        <v>0</v>
      </c>
      <c r="BN506" s="29">
        <v>0</v>
      </c>
      <c r="BO506" s="29">
        <v>0</v>
      </c>
      <c r="BP506" s="29">
        <f t="shared" si="69"/>
        <v>0</v>
      </c>
    </row>
    <row r="507" spans="1:68" ht="27" customHeight="1">
      <c r="A507" s="10" t="s">
        <v>785</v>
      </c>
      <c r="B507" s="10" t="s">
        <v>786</v>
      </c>
      <c r="C507" s="11">
        <v>4301011778</v>
      </c>
      <c r="D507" s="43">
        <v>4680115880603</v>
      </c>
      <c r="E507" s="43"/>
      <c r="F507" s="12">
        <v>0.6</v>
      </c>
      <c r="G507" s="13">
        <v>6</v>
      </c>
      <c r="H507" s="12">
        <v>3.6</v>
      </c>
      <c r="I507" s="12">
        <v>3.81</v>
      </c>
      <c r="J507" s="13">
        <v>132</v>
      </c>
      <c r="K507" s="13" t="s">
        <v>67</v>
      </c>
      <c r="L507" s="13" t="s">
        <v>32</v>
      </c>
      <c r="M507" s="14" t="s">
        <v>60</v>
      </c>
      <c r="N507" s="14"/>
      <c r="O507" s="13">
        <v>60</v>
      </c>
      <c r="P507" s="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7" s="45"/>
      <c r="R507" s="45"/>
      <c r="S507" s="45"/>
      <c r="T507" s="46"/>
      <c r="U507" s="16" t="s">
        <v>32</v>
      </c>
      <c r="V507" s="16" t="s">
        <v>32</v>
      </c>
      <c r="W507" s="17" t="s">
        <v>34</v>
      </c>
      <c r="X507" s="18">
        <v>0</v>
      </c>
      <c r="Y507" s="22">
        <f t="shared" si="67"/>
        <v>0</v>
      </c>
      <c r="Z507" s="23" t="str">
        <f>IFERROR(IF(Y507=0,"",ROUNDUP(Y507/H507,0)*0.00902),"")</f>
        <v/>
      </c>
      <c r="AA507" s="24" t="s">
        <v>32</v>
      </c>
      <c r="AB507" s="25" t="s">
        <v>32</v>
      </c>
      <c r="AC507" s="26" t="s">
        <v>766</v>
      </c>
      <c r="AG507" s="29"/>
      <c r="AJ507" s="30" t="s">
        <v>32</v>
      </c>
      <c r="AK507" s="30">
        <v>0</v>
      </c>
      <c r="BB507" s="32" t="s">
        <v>36</v>
      </c>
      <c r="BM507" s="29">
        <v>0</v>
      </c>
      <c r="BN507" s="29">
        <v>0</v>
      </c>
      <c r="BO507" s="29">
        <v>0</v>
      </c>
      <c r="BP507" s="29">
        <f t="shared" si="69"/>
        <v>0</v>
      </c>
    </row>
    <row r="508" spans="1:68" ht="27" customHeight="1">
      <c r="A508" s="10" t="s">
        <v>785</v>
      </c>
      <c r="B508" s="10" t="s">
        <v>787</v>
      </c>
      <c r="C508" s="11">
        <v>4301012035</v>
      </c>
      <c r="D508" s="43">
        <v>4680115880603</v>
      </c>
      <c r="E508" s="43"/>
      <c r="F508" s="12">
        <v>0.6</v>
      </c>
      <c r="G508" s="13">
        <v>8</v>
      </c>
      <c r="H508" s="12">
        <v>4.8</v>
      </c>
      <c r="I508" s="12">
        <v>6.96</v>
      </c>
      <c r="J508" s="13">
        <v>120</v>
      </c>
      <c r="K508" s="13" t="s">
        <v>67</v>
      </c>
      <c r="L508" s="13" t="s">
        <v>32</v>
      </c>
      <c r="M508" s="14" t="s">
        <v>60</v>
      </c>
      <c r="N508" s="14"/>
      <c r="O508" s="13">
        <v>60</v>
      </c>
      <c r="P508" s="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08" s="45"/>
      <c r="R508" s="45"/>
      <c r="S508" s="45"/>
      <c r="T508" s="46"/>
      <c r="U508" s="16" t="s">
        <v>32</v>
      </c>
      <c r="V508" s="16" t="s">
        <v>32</v>
      </c>
      <c r="W508" s="17" t="s">
        <v>34</v>
      </c>
      <c r="X508" s="18">
        <v>0</v>
      </c>
      <c r="Y508" s="22">
        <f t="shared" si="67"/>
        <v>0</v>
      </c>
      <c r="Z508" s="23" t="str">
        <f>IFERROR(IF(Y508=0,"",ROUNDUP(Y508/H508,0)*0.00937),"")</f>
        <v/>
      </c>
      <c r="AA508" s="24" t="s">
        <v>32</v>
      </c>
      <c r="AB508" s="25" t="s">
        <v>32</v>
      </c>
      <c r="AC508" s="26" t="s">
        <v>766</v>
      </c>
      <c r="AG508" s="29"/>
      <c r="AJ508" s="30" t="s">
        <v>32</v>
      </c>
      <c r="AK508" s="30">
        <v>0</v>
      </c>
      <c r="BB508" s="32" t="s">
        <v>36</v>
      </c>
      <c r="BM508" s="29">
        <v>0</v>
      </c>
      <c r="BN508" s="29">
        <v>0</v>
      </c>
      <c r="BO508" s="29">
        <v>0</v>
      </c>
      <c r="BP508" s="29">
        <f t="shared" si="69"/>
        <v>0</v>
      </c>
    </row>
    <row r="509" spans="1:68" ht="27" customHeight="1">
      <c r="A509" s="10" t="s">
        <v>788</v>
      </c>
      <c r="B509" s="10" t="s">
        <v>789</v>
      </c>
      <c r="C509" s="11">
        <v>4301012036</v>
      </c>
      <c r="D509" s="43">
        <v>4680115882782</v>
      </c>
      <c r="E509" s="43"/>
      <c r="F509" s="12">
        <v>0.6</v>
      </c>
      <c r="G509" s="13">
        <v>8</v>
      </c>
      <c r="H509" s="12">
        <v>4.8</v>
      </c>
      <c r="I509" s="12">
        <v>6.96</v>
      </c>
      <c r="J509" s="13">
        <v>120</v>
      </c>
      <c r="K509" s="13" t="s">
        <v>67</v>
      </c>
      <c r="L509" s="13" t="s">
        <v>32</v>
      </c>
      <c r="M509" s="14" t="s">
        <v>60</v>
      </c>
      <c r="N509" s="14"/>
      <c r="O509" s="13">
        <v>60</v>
      </c>
      <c r="P509" s="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09" s="45"/>
      <c r="R509" s="45"/>
      <c r="S509" s="45"/>
      <c r="T509" s="46"/>
      <c r="U509" s="16" t="s">
        <v>32</v>
      </c>
      <c r="V509" s="16" t="s">
        <v>32</v>
      </c>
      <c r="W509" s="17" t="s">
        <v>34</v>
      </c>
      <c r="X509" s="18">
        <v>0</v>
      </c>
      <c r="Y509" s="22">
        <f t="shared" si="67"/>
        <v>0</v>
      </c>
      <c r="Z509" s="23" t="str">
        <f>IFERROR(IF(Y509=0,"",ROUNDUP(Y509/H509,0)*0.00937),"")</f>
        <v/>
      </c>
      <c r="AA509" s="24" t="s">
        <v>32</v>
      </c>
      <c r="AB509" s="25" t="s">
        <v>32</v>
      </c>
      <c r="AC509" s="26" t="s">
        <v>769</v>
      </c>
      <c r="AG509" s="29"/>
      <c r="AJ509" s="30" t="s">
        <v>32</v>
      </c>
      <c r="AK509" s="30">
        <v>0</v>
      </c>
      <c r="BB509" s="32" t="s">
        <v>36</v>
      </c>
      <c r="BM509" s="29">
        <v>0</v>
      </c>
      <c r="BN509" s="29">
        <v>0</v>
      </c>
      <c r="BO509" s="29">
        <v>0</v>
      </c>
      <c r="BP509" s="29">
        <f t="shared" si="69"/>
        <v>0</v>
      </c>
    </row>
    <row r="510" spans="1:68" ht="27" customHeight="1">
      <c r="A510" s="10" t="s">
        <v>790</v>
      </c>
      <c r="B510" s="10" t="s">
        <v>791</v>
      </c>
      <c r="C510" s="11">
        <v>4301012055</v>
      </c>
      <c r="D510" s="43">
        <v>4680115886469</v>
      </c>
      <c r="E510" s="43"/>
      <c r="F510" s="12">
        <v>0.55000000000000004</v>
      </c>
      <c r="G510" s="13">
        <v>8</v>
      </c>
      <c r="H510" s="12">
        <v>4.4000000000000004</v>
      </c>
      <c r="I510" s="12">
        <v>4.6100000000000003</v>
      </c>
      <c r="J510" s="13">
        <v>132</v>
      </c>
      <c r="K510" s="13" t="s">
        <v>67</v>
      </c>
      <c r="L510" s="13" t="s">
        <v>32</v>
      </c>
      <c r="M510" s="14" t="s">
        <v>60</v>
      </c>
      <c r="N510" s="14"/>
      <c r="O510" s="13">
        <v>60</v>
      </c>
      <c r="P510" s="58" t="s">
        <v>792</v>
      </c>
      <c r="Q510" s="45"/>
      <c r="R510" s="45"/>
      <c r="S510" s="45"/>
      <c r="T510" s="46"/>
      <c r="U510" s="16" t="s">
        <v>32</v>
      </c>
      <c r="V510" s="16" t="s">
        <v>32</v>
      </c>
      <c r="W510" s="17" t="s">
        <v>34</v>
      </c>
      <c r="X510" s="18">
        <v>0</v>
      </c>
      <c r="Y510" s="22">
        <f t="shared" si="67"/>
        <v>0</v>
      </c>
      <c r="Z510" s="23" t="str">
        <f>IFERROR(IF(Y510=0,"",ROUNDUP(Y510/H510,0)*0.00902),"")</f>
        <v/>
      </c>
      <c r="AA510" s="24" t="s">
        <v>32</v>
      </c>
      <c r="AB510" s="25" t="s">
        <v>32</v>
      </c>
      <c r="AC510" s="26" t="s">
        <v>772</v>
      </c>
      <c r="AG510" s="29"/>
      <c r="AJ510" s="30" t="s">
        <v>32</v>
      </c>
      <c r="AK510" s="30">
        <v>0</v>
      </c>
      <c r="BB510" s="32" t="s">
        <v>36</v>
      </c>
      <c r="BM510" s="29">
        <v>0</v>
      </c>
      <c r="BN510" s="29">
        <v>0</v>
      </c>
      <c r="BO510" s="29">
        <v>0</v>
      </c>
      <c r="BP510" s="29">
        <f t="shared" si="69"/>
        <v>0</v>
      </c>
    </row>
    <row r="511" spans="1:68" ht="27" customHeight="1">
      <c r="A511" s="10" t="s">
        <v>793</v>
      </c>
      <c r="B511" s="10" t="s">
        <v>794</v>
      </c>
      <c r="C511" s="11">
        <v>4301012050</v>
      </c>
      <c r="D511" s="43">
        <v>4680115885479</v>
      </c>
      <c r="E511" s="43"/>
      <c r="F511" s="12">
        <v>0.4</v>
      </c>
      <c r="G511" s="13">
        <v>6</v>
      </c>
      <c r="H511" s="12">
        <v>2.4</v>
      </c>
      <c r="I511" s="12">
        <v>2.58</v>
      </c>
      <c r="J511" s="13">
        <v>182</v>
      </c>
      <c r="K511" s="13" t="s">
        <v>31</v>
      </c>
      <c r="L511" s="13" t="s">
        <v>32</v>
      </c>
      <c r="M511" s="14" t="s">
        <v>60</v>
      </c>
      <c r="N511" s="14"/>
      <c r="O511" s="13">
        <v>60</v>
      </c>
      <c r="P511" s="58" t="s">
        <v>795</v>
      </c>
      <c r="Q511" s="45"/>
      <c r="R511" s="45"/>
      <c r="S511" s="45"/>
      <c r="T511" s="46"/>
      <c r="U511" s="16" t="s">
        <v>32</v>
      </c>
      <c r="V511" s="16" t="s">
        <v>32</v>
      </c>
      <c r="W511" s="17" t="s">
        <v>34</v>
      </c>
      <c r="X511" s="18">
        <v>0</v>
      </c>
      <c r="Y511" s="22">
        <f t="shared" si="67"/>
        <v>0</v>
      </c>
      <c r="Z511" s="23" t="str">
        <f>IFERROR(IF(Y511=0,"",ROUNDUP(Y511/H511,0)*0.00651),"")</f>
        <v/>
      </c>
      <c r="AA511" s="24" t="s">
        <v>32</v>
      </c>
      <c r="AB511" s="25" t="s">
        <v>32</v>
      </c>
      <c r="AC511" s="26" t="s">
        <v>796</v>
      </c>
      <c r="AG511" s="29"/>
      <c r="AJ511" s="30" t="s">
        <v>32</v>
      </c>
      <c r="AK511" s="30">
        <v>0</v>
      </c>
      <c r="BB511" s="32" t="s">
        <v>36</v>
      </c>
      <c r="BM511" s="29">
        <v>0</v>
      </c>
      <c r="BN511" s="29">
        <v>0</v>
      </c>
      <c r="BO511" s="29">
        <v>0</v>
      </c>
      <c r="BP511" s="29">
        <f t="shared" si="69"/>
        <v>0</v>
      </c>
    </row>
    <row r="512" spans="1:68" ht="27" customHeight="1">
      <c r="A512" s="10" t="s">
        <v>797</v>
      </c>
      <c r="B512" s="10" t="s">
        <v>798</v>
      </c>
      <c r="C512" s="11">
        <v>4301011784</v>
      </c>
      <c r="D512" s="43">
        <v>4607091389982</v>
      </c>
      <c r="E512" s="43"/>
      <c r="F512" s="12">
        <v>0.6</v>
      </c>
      <c r="G512" s="13">
        <v>6</v>
      </c>
      <c r="H512" s="12">
        <v>3.6</v>
      </c>
      <c r="I512" s="12">
        <v>3.81</v>
      </c>
      <c r="J512" s="13">
        <v>132</v>
      </c>
      <c r="K512" s="13" t="s">
        <v>67</v>
      </c>
      <c r="L512" s="13" t="s">
        <v>32</v>
      </c>
      <c r="M512" s="14" t="s">
        <v>60</v>
      </c>
      <c r="N512" s="14"/>
      <c r="O512" s="13">
        <v>60</v>
      </c>
      <c r="P512" s="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2" s="45"/>
      <c r="R512" s="45"/>
      <c r="S512" s="45"/>
      <c r="T512" s="46"/>
      <c r="U512" s="16" t="s">
        <v>32</v>
      </c>
      <c r="V512" s="16" t="s">
        <v>32</v>
      </c>
      <c r="W512" s="17" t="s">
        <v>34</v>
      </c>
      <c r="X512" s="18">
        <v>500</v>
      </c>
      <c r="Y512" s="22">
        <f t="shared" si="67"/>
        <v>500.40000000000003</v>
      </c>
      <c r="Z512" s="23">
        <f>IFERROR(IF(Y512=0,"",ROUNDUP(Y512/H512,0)*0.00902),"")</f>
        <v>1.2537800000000001</v>
      </c>
      <c r="AA512" s="24" t="s">
        <v>32</v>
      </c>
      <c r="AB512" s="25" t="s">
        <v>32</v>
      </c>
      <c r="AC512" s="26" t="s">
        <v>778</v>
      </c>
      <c r="AG512" s="29"/>
      <c r="AJ512" s="30" t="s">
        <v>32</v>
      </c>
      <c r="AK512" s="30">
        <v>0</v>
      </c>
      <c r="BB512" s="32" t="s">
        <v>36</v>
      </c>
      <c r="BM512" s="29">
        <v>0</v>
      </c>
      <c r="BN512" s="29">
        <v>0</v>
      </c>
      <c r="BO512" s="29">
        <v>0</v>
      </c>
      <c r="BP512" s="29">
        <f t="shared" si="69"/>
        <v>1.0530303030303032</v>
      </c>
    </row>
    <row r="513" spans="1:68" ht="27" customHeight="1">
      <c r="A513" s="10" t="s">
        <v>797</v>
      </c>
      <c r="B513" s="10" t="s">
        <v>799</v>
      </c>
      <c r="C513" s="11">
        <v>4301012034</v>
      </c>
      <c r="D513" s="43">
        <v>4607091389982</v>
      </c>
      <c r="E513" s="43"/>
      <c r="F513" s="12">
        <v>0.6</v>
      </c>
      <c r="G513" s="13">
        <v>8</v>
      </c>
      <c r="H513" s="12">
        <v>4.8</v>
      </c>
      <c r="I513" s="12">
        <v>6.96</v>
      </c>
      <c r="J513" s="13">
        <v>120</v>
      </c>
      <c r="K513" s="13" t="s">
        <v>67</v>
      </c>
      <c r="L513" s="13" t="s">
        <v>32</v>
      </c>
      <c r="M513" s="14" t="s">
        <v>60</v>
      </c>
      <c r="N513" s="14"/>
      <c r="O513" s="13">
        <v>60</v>
      </c>
      <c r="P513" s="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3" s="45"/>
      <c r="R513" s="45"/>
      <c r="S513" s="45"/>
      <c r="T513" s="46"/>
      <c r="U513" s="16" t="s">
        <v>32</v>
      </c>
      <c r="V513" s="16" t="s">
        <v>32</v>
      </c>
      <c r="W513" s="17" t="s">
        <v>34</v>
      </c>
      <c r="X513" s="18">
        <v>0</v>
      </c>
      <c r="Y513" s="22">
        <f t="shared" si="67"/>
        <v>0</v>
      </c>
      <c r="Z513" s="23" t="str">
        <f>IFERROR(IF(Y513=0,"",ROUNDUP(Y513/H513,0)*0.00937),"")</f>
        <v/>
      </c>
      <c r="AA513" s="24" t="s">
        <v>32</v>
      </c>
      <c r="AB513" s="25" t="s">
        <v>32</v>
      </c>
      <c r="AC513" s="26" t="s">
        <v>778</v>
      </c>
      <c r="AG513" s="29"/>
      <c r="AJ513" s="30" t="s">
        <v>32</v>
      </c>
      <c r="AK513" s="30">
        <v>0</v>
      </c>
      <c r="BB513" s="32" t="s">
        <v>36</v>
      </c>
      <c r="BM513" s="29">
        <v>0</v>
      </c>
      <c r="BN513" s="29">
        <v>0</v>
      </c>
      <c r="BO513" s="29">
        <v>0</v>
      </c>
      <c r="BP513" s="29">
        <f t="shared" si="69"/>
        <v>0</v>
      </c>
    </row>
    <row r="514" spans="1:68" ht="16.5" customHeight="1">
      <c r="A514" s="10" t="s">
        <v>800</v>
      </c>
      <c r="B514" s="10" t="s">
        <v>801</v>
      </c>
      <c r="C514" s="11">
        <v>4301012057</v>
      </c>
      <c r="D514" s="43">
        <v>4680115886483</v>
      </c>
      <c r="E514" s="43"/>
      <c r="F514" s="12">
        <v>0.55000000000000004</v>
      </c>
      <c r="G514" s="13">
        <v>8</v>
      </c>
      <c r="H514" s="12">
        <v>4.4000000000000004</v>
      </c>
      <c r="I514" s="12">
        <v>4.6100000000000003</v>
      </c>
      <c r="J514" s="13">
        <v>132</v>
      </c>
      <c r="K514" s="13" t="s">
        <v>67</v>
      </c>
      <c r="L514" s="13" t="s">
        <v>32</v>
      </c>
      <c r="M514" s="14" t="s">
        <v>60</v>
      </c>
      <c r="N514" s="14"/>
      <c r="O514" s="13">
        <v>60</v>
      </c>
      <c r="P514" s="58" t="s">
        <v>802</v>
      </c>
      <c r="Q514" s="45"/>
      <c r="R514" s="45"/>
      <c r="S514" s="45"/>
      <c r="T514" s="46"/>
      <c r="U514" s="16" t="s">
        <v>32</v>
      </c>
      <c r="V514" s="16" t="s">
        <v>32</v>
      </c>
      <c r="W514" s="17" t="s">
        <v>34</v>
      </c>
      <c r="X514" s="18">
        <v>0</v>
      </c>
      <c r="Y514" s="22">
        <f t="shared" si="67"/>
        <v>0</v>
      </c>
      <c r="Z514" s="23" t="str">
        <f>IFERROR(IF(Y514=0,"",ROUNDUP(Y514/H514,0)*0.00902),"")</f>
        <v/>
      </c>
      <c r="AA514" s="24" t="s">
        <v>32</v>
      </c>
      <c r="AB514" s="25" t="s">
        <v>32</v>
      </c>
      <c r="AC514" s="26" t="s">
        <v>775</v>
      </c>
      <c r="AG514" s="29"/>
      <c r="AJ514" s="30" t="s">
        <v>32</v>
      </c>
      <c r="AK514" s="30">
        <v>0</v>
      </c>
      <c r="BB514" s="32" t="s">
        <v>36</v>
      </c>
      <c r="BM514" s="29">
        <v>0</v>
      </c>
      <c r="BN514" s="29">
        <v>0</v>
      </c>
      <c r="BO514" s="29">
        <v>0</v>
      </c>
      <c r="BP514" s="29">
        <f t="shared" si="69"/>
        <v>0</v>
      </c>
    </row>
    <row r="515" spans="1:68" ht="16.5" customHeight="1">
      <c r="A515" s="10" t="s">
        <v>803</v>
      </c>
      <c r="B515" s="10" t="s">
        <v>804</v>
      </c>
      <c r="C515" s="11">
        <v>4301012058</v>
      </c>
      <c r="D515" s="43">
        <v>4680115886490</v>
      </c>
      <c r="E515" s="43"/>
      <c r="F515" s="12">
        <v>0.55000000000000004</v>
      </c>
      <c r="G515" s="13">
        <v>8</v>
      </c>
      <c r="H515" s="12">
        <v>4.4000000000000004</v>
      </c>
      <c r="I515" s="12">
        <v>4.6100000000000003</v>
      </c>
      <c r="J515" s="13">
        <v>132</v>
      </c>
      <c r="K515" s="13" t="s">
        <v>67</v>
      </c>
      <c r="L515" s="13" t="s">
        <v>32</v>
      </c>
      <c r="M515" s="14" t="s">
        <v>60</v>
      </c>
      <c r="N515" s="14"/>
      <c r="O515" s="13">
        <v>60</v>
      </c>
      <c r="P515" s="4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15" s="45"/>
      <c r="R515" s="45"/>
      <c r="S515" s="45"/>
      <c r="T515" s="46"/>
      <c r="U515" s="16" t="s">
        <v>32</v>
      </c>
      <c r="V515" s="16" t="s">
        <v>32</v>
      </c>
      <c r="W515" s="17" t="s">
        <v>34</v>
      </c>
      <c r="X515" s="18">
        <v>0</v>
      </c>
      <c r="Y515" s="22">
        <f t="shared" si="67"/>
        <v>0</v>
      </c>
      <c r="Z515" s="23" t="str">
        <f>IFERROR(IF(Y515=0,"",ROUNDUP(Y515/H515,0)*0.00902),"")</f>
        <v/>
      </c>
      <c r="AA515" s="24" t="s">
        <v>32</v>
      </c>
      <c r="AB515" s="25" t="s">
        <v>32</v>
      </c>
      <c r="AC515" s="26" t="s">
        <v>781</v>
      </c>
      <c r="AG515" s="29"/>
      <c r="AJ515" s="30" t="s">
        <v>32</v>
      </c>
      <c r="AK515" s="30">
        <v>0</v>
      </c>
      <c r="BB515" s="32" t="s">
        <v>36</v>
      </c>
      <c r="BM515" s="29">
        <v>0</v>
      </c>
      <c r="BN515" s="29">
        <v>0</v>
      </c>
      <c r="BO515" s="29">
        <v>0</v>
      </c>
      <c r="BP515" s="29">
        <f t="shared" si="69"/>
        <v>0</v>
      </c>
    </row>
    <row r="516" spans="1:68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3"/>
      <c r="P516" s="47" t="s">
        <v>46</v>
      </c>
      <c r="Q516" s="48"/>
      <c r="R516" s="48"/>
      <c r="S516" s="48"/>
      <c r="T516" s="48"/>
      <c r="U516" s="48"/>
      <c r="V516" s="49"/>
      <c r="W516" s="19" t="s">
        <v>47</v>
      </c>
      <c r="X516" s="20">
        <f>IFERROR(X500/H500,"0")+IFERROR(X501/H501,"0")+IFERROR(X502/H502,"0")+IFERROR(X503/H503,"0")+IFERROR(X504/H504,"0")+IFERROR(X505/H505,"0")+IFERROR(X506/H506,"0")+IFERROR(X507/H507,"0")+IFERROR(X508/H508,"0")+IFERROR(X509/H509,"0")+IFERROR(X510/H510,"0")+IFERROR(X511/H511,"0")+IFERROR(X512/H512,"0")+IFERROR(X513/H513,"0")+IFERROR(X514/H514,"0")+IFERROR(X515/H515,"0")</f>
        <v>508.20707070707067</v>
      </c>
      <c r="Y516" s="20">
        <f>IFERROR(Y500/H500,"0")+IFERROR(Y501/H501,"0")+IFERROR(Y502/H502,"0")+IFERROR(Y503/H503,"0")+IFERROR(Y504/H504,"0")+IFERROR(Y505/H505,"0")+IFERROR(Y506/H506,"0")+IFERROR(Y507/H507,"0")+IFERROR(Y508/H508,"0")+IFERROR(Y509/H509,"0")+IFERROR(Y510/H510,"0")+IFERROR(Y511/H511,"0")+IFERROR(Y512/H512,"0")+IFERROR(Y513/H513,"0")+IFERROR(Y514/H514,"0")+IFERROR(Y515/H515,"0")</f>
        <v>510</v>
      </c>
      <c r="Z516" s="20">
        <f>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</f>
        <v>5.6909400000000003</v>
      </c>
      <c r="AA516" s="27"/>
      <c r="AB516" s="27"/>
      <c r="AC516" s="27"/>
    </row>
    <row r="517" spans="1:68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3"/>
      <c r="P517" s="47" t="s">
        <v>46</v>
      </c>
      <c r="Q517" s="48"/>
      <c r="R517" s="48"/>
      <c r="S517" s="48"/>
      <c r="T517" s="48"/>
      <c r="U517" s="48"/>
      <c r="V517" s="49"/>
      <c r="W517" s="19" t="s">
        <v>34</v>
      </c>
      <c r="X517" s="20">
        <f>IFERROR(SUM(X500:X515),"0")</f>
        <v>2450</v>
      </c>
      <c r="Y517" s="20">
        <f>IFERROR(SUM(Y500:Y515),"0")</f>
        <v>2459.2800000000002</v>
      </c>
      <c r="Z517" s="19"/>
      <c r="AA517" s="27"/>
      <c r="AB517" s="27"/>
      <c r="AC517" s="27"/>
    </row>
    <row r="518" spans="1:68" ht="14.25" customHeight="1">
      <c r="A518" s="42" t="s">
        <v>101</v>
      </c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9"/>
      <c r="AB518" s="9"/>
      <c r="AC518" s="9"/>
    </row>
    <row r="519" spans="1:68" ht="16.5" customHeight="1">
      <c r="A519" s="10" t="s">
        <v>805</v>
      </c>
      <c r="B519" s="10" t="s">
        <v>806</v>
      </c>
      <c r="C519" s="11">
        <v>4301020222</v>
      </c>
      <c r="D519" s="43">
        <v>4607091388930</v>
      </c>
      <c r="E519" s="43"/>
      <c r="F519" s="12">
        <v>0.88</v>
      </c>
      <c r="G519" s="13">
        <v>6</v>
      </c>
      <c r="H519" s="12">
        <v>5.28</v>
      </c>
      <c r="I519" s="12">
        <v>5.64</v>
      </c>
      <c r="J519" s="13">
        <v>104</v>
      </c>
      <c r="K519" s="13" t="s">
        <v>59</v>
      </c>
      <c r="L519" s="13" t="s">
        <v>32</v>
      </c>
      <c r="M519" s="14" t="s">
        <v>60</v>
      </c>
      <c r="N519" s="14"/>
      <c r="O519" s="13">
        <v>55</v>
      </c>
      <c r="P519" s="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9" s="45"/>
      <c r="R519" s="45"/>
      <c r="S519" s="45"/>
      <c r="T519" s="46"/>
      <c r="U519" s="16" t="s">
        <v>32</v>
      </c>
      <c r="V519" s="16" t="s">
        <v>32</v>
      </c>
      <c r="W519" s="17" t="s">
        <v>34</v>
      </c>
      <c r="X519" s="18">
        <v>400</v>
      </c>
      <c r="Y519" s="22">
        <f>IFERROR(IF(X519="",0,CEILING((X519/$H519),1)*$H519),"")</f>
        <v>401.28000000000003</v>
      </c>
      <c r="Z519" s="23">
        <f>IFERROR(IF(Y519=0,"",ROUNDUP(Y519/H519,0)*0.01196),"")</f>
        <v>0.90895999999999999</v>
      </c>
      <c r="AA519" s="24" t="s">
        <v>32</v>
      </c>
      <c r="AB519" s="25" t="s">
        <v>32</v>
      </c>
      <c r="AC519" s="26" t="s">
        <v>807</v>
      </c>
      <c r="AG519" s="29"/>
      <c r="AJ519" s="30" t="s">
        <v>32</v>
      </c>
      <c r="AK519" s="30">
        <v>0</v>
      </c>
      <c r="BB519" s="32" t="s">
        <v>36</v>
      </c>
      <c r="BM519" s="29">
        <v>0</v>
      </c>
      <c r="BN519" s="29">
        <v>0</v>
      </c>
      <c r="BO519" s="29">
        <v>0</v>
      </c>
      <c r="BP519" s="29">
        <f t="shared" ref="BP519:BP522" si="70">Y519/(H519*J519)</f>
        <v>0.73076923076923084</v>
      </c>
    </row>
    <row r="520" spans="1:68" ht="16.5" customHeight="1">
      <c r="A520" s="10" t="s">
        <v>805</v>
      </c>
      <c r="B520" s="10" t="s">
        <v>808</v>
      </c>
      <c r="C520" s="11">
        <v>4301020334</v>
      </c>
      <c r="D520" s="43">
        <v>4607091388930</v>
      </c>
      <c r="E520" s="43"/>
      <c r="F520" s="12">
        <v>0.88</v>
      </c>
      <c r="G520" s="13">
        <v>6</v>
      </c>
      <c r="H520" s="12">
        <v>5.28</v>
      </c>
      <c r="I520" s="12">
        <v>5.64</v>
      </c>
      <c r="J520" s="13">
        <v>104</v>
      </c>
      <c r="K520" s="13" t="s">
        <v>59</v>
      </c>
      <c r="L520" s="13" t="s">
        <v>32</v>
      </c>
      <c r="M520" s="14" t="s">
        <v>68</v>
      </c>
      <c r="N520" s="14"/>
      <c r="O520" s="13">
        <v>70</v>
      </c>
      <c r="P520" s="58" t="s">
        <v>809</v>
      </c>
      <c r="Q520" s="45"/>
      <c r="R520" s="45"/>
      <c r="S520" s="45"/>
      <c r="T520" s="46"/>
      <c r="U520" s="16" t="s">
        <v>32</v>
      </c>
      <c r="V520" s="16" t="s">
        <v>32</v>
      </c>
      <c r="W520" s="17" t="s">
        <v>34</v>
      </c>
      <c r="X520" s="18">
        <v>0</v>
      </c>
      <c r="Y520" s="22">
        <f>IFERROR(IF(X520="",0,CEILING((X520/$H520),1)*$H520),"")</f>
        <v>0</v>
      </c>
      <c r="Z520" s="23" t="str">
        <f>IFERROR(IF(Y520=0,"",ROUNDUP(Y520/H520,0)*0.01196),"")</f>
        <v/>
      </c>
      <c r="AA520" s="24" t="s">
        <v>32</v>
      </c>
      <c r="AB520" s="25" t="s">
        <v>32</v>
      </c>
      <c r="AC520" s="26" t="s">
        <v>810</v>
      </c>
      <c r="AG520" s="29"/>
      <c r="AJ520" s="30" t="s">
        <v>32</v>
      </c>
      <c r="AK520" s="30">
        <v>0</v>
      </c>
      <c r="BB520" s="32" t="s">
        <v>36</v>
      </c>
      <c r="BM520" s="29">
        <v>0</v>
      </c>
      <c r="BN520" s="29">
        <v>0</v>
      </c>
      <c r="BO520" s="29">
        <v>0</v>
      </c>
      <c r="BP520" s="29">
        <f t="shared" si="70"/>
        <v>0</v>
      </c>
    </row>
    <row r="521" spans="1:68" ht="16.5" customHeight="1">
      <c r="A521" s="10" t="s">
        <v>811</v>
      </c>
      <c r="B521" s="10" t="s">
        <v>812</v>
      </c>
      <c r="C521" s="11">
        <v>4301020384</v>
      </c>
      <c r="D521" s="43">
        <v>4680115886407</v>
      </c>
      <c r="E521" s="43"/>
      <c r="F521" s="12">
        <v>0.4</v>
      </c>
      <c r="G521" s="13">
        <v>6</v>
      </c>
      <c r="H521" s="12">
        <v>2.4</v>
      </c>
      <c r="I521" s="12">
        <v>2.58</v>
      </c>
      <c r="J521" s="13">
        <v>182</v>
      </c>
      <c r="K521" s="13" t="s">
        <v>31</v>
      </c>
      <c r="L521" s="13" t="s">
        <v>32</v>
      </c>
      <c r="M521" s="14" t="s">
        <v>68</v>
      </c>
      <c r="N521" s="14"/>
      <c r="O521" s="13">
        <v>70</v>
      </c>
      <c r="P521" s="58" t="s">
        <v>813</v>
      </c>
      <c r="Q521" s="45"/>
      <c r="R521" s="45"/>
      <c r="S521" s="45"/>
      <c r="T521" s="46"/>
      <c r="U521" s="16" t="s">
        <v>32</v>
      </c>
      <c r="V521" s="16" t="s">
        <v>32</v>
      </c>
      <c r="W521" s="17" t="s">
        <v>34</v>
      </c>
      <c r="X521" s="18">
        <v>0</v>
      </c>
      <c r="Y521" s="22">
        <f>IFERROR(IF(X521="",0,CEILING((X521/$H521),1)*$H521),"")</f>
        <v>0</v>
      </c>
      <c r="Z521" s="23" t="str">
        <f>IFERROR(IF(Y521=0,"",ROUNDUP(Y521/H521,0)*0.00651),"")</f>
        <v/>
      </c>
      <c r="AA521" s="24" t="s">
        <v>32</v>
      </c>
      <c r="AB521" s="25" t="s">
        <v>32</v>
      </c>
      <c r="AC521" s="26" t="s">
        <v>810</v>
      </c>
      <c r="AG521" s="29"/>
      <c r="AJ521" s="30" t="s">
        <v>32</v>
      </c>
      <c r="AK521" s="30">
        <v>0</v>
      </c>
      <c r="BB521" s="32" t="s">
        <v>36</v>
      </c>
      <c r="BM521" s="29">
        <v>0</v>
      </c>
      <c r="BN521" s="29">
        <v>0</v>
      </c>
      <c r="BO521" s="29">
        <v>0</v>
      </c>
      <c r="BP521" s="29">
        <f t="shared" si="70"/>
        <v>0</v>
      </c>
    </row>
    <row r="522" spans="1:68" ht="16.5" customHeight="1">
      <c r="A522" s="10" t="s">
        <v>814</v>
      </c>
      <c r="B522" s="10" t="s">
        <v>815</v>
      </c>
      <c r="C522" s="11">
        <v>4301020385</v>
      </c>
      <c r="D522" s="43">
        <v>4680115880054</v>
      </c>
      <c r="E522" s="43"/>
      <c r="F522" s="12">
        <v>0.6</v>
      </c>
      <c r="G522" s="13">
        <v>8</v>
      </c>
      <c r="H522" s="12">
        <v>4.8</v>
      </c>
      <c r="I522" s="12">
        <v>6.93</v>
      </c>
      <c r="J522" s="13">
        <v>132</v>
      </c>
      <c r="K522" s="13" t="s">
        <v>67</v>
      </c>
      <c r="L522" s="13" t="s">
        <v>32</v>
      </c>
      <c r="M522" s="14" t="s">
        <v>60</v>
      </c>
      <c r="N522" s="14"/>
      <c r="O522" s="13">
        <v>70</v>
      </c>
      <c r="P522" s="58" t="s">
        <v>816</v>
      </c>
      <c r="Q522" s="45"/>
      <c r="R522" s="45"/>
      <c r="S522" s="45"/>
      <c r="T522" s="46"/>
      <c r="U522" s="16" t="s">
        <v>32</v>
      </c>
      <c r="V522" s="16" t="s">
        <v>32</v>
      </c>
      <c r="W522" s="17" t="s">
        <v>34</v>
      </c>
      <c r="X522" s="18">
        <v>0</v>
      </c>
      <c r="Y522" s="22">
        <f>IFERROR(IF(X522="",0,CEILING((X522/$H522),1)*$H522),"")</f>
        <v>0</v>
      </c>
      <c r="Z522" s="23" t="str">
        <f>IFERROR(IF(Y522=0,"",ROUNDUP(Y522/H522,0)*0.00902),"")</f>
        <v/>
      </c>
      <c r="AA522" s="24" t="s">
        <v>32</v>
      </c>
      <c r="AB522" s="25" t="s">
        <v>32</v>
      </c>
      <c r="AC522" s="26" t="s">
        <v>810</v>
      </c>
      <c r="AG522" s="29"/>
      <c r="AJ522" s="30" t="s">
        <v>32</v>
      </c>
      <c r="AK522" s="30">
        <v>0</v>
      </c>
      <c r="BB522" s="32" t="s">
        <v>36</v>
      </c>
      <c r="BM522" s="29">
        <v>0</v>
      </c>
      <c r="BN522" s="29">
        <v>0</v>
      </c>
      <c r="BO522" s="29">
        <v>0</v>
      </c>
      <c r="BP522" s="29">
        <f t="shared" si="70"/>
        <v>0</v>
      </c>
    </row>
    <row r="523" spans="1:68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3"/>
      <c r="P523" s="47" t="s">
        <v>46</v>
      </c>
      <c r="Q523" s="48"/>
      <c r="R523" s="48"/>
      <c r="S523" s="48"/>
      <c r="T523" s="48"/>
      <c r="U523" s="48"/>
      <c r="V523" s="49"/>
      <c r="W523" s="19" t="s">
        <v>47</v>
      </c>
      <c r="X523" s="20">
        <f>IFERROR(X519/H519,"0")+IFERROR(X520/H520,"0")+IFERROR(X521/H521,"0")+IFERROR(X522/H522,"0")</f>
        <v>75.757575757575751</v>
      </c>
      <c r="Y523" s="20">
        <f>IFERROR(Y519/H519,"0")+IFERROR(Y520/H520,"0")+IFERROR(Y521/H521,"0")+IFERROR(Y522/H522,"0")</f>
        <v>76</v>
      </c>
      <c r="Z523" s="20">
        <f>IFERROR(IF(Z519="",0,Z519),"0")+IFERROR(IF(Z520="",0,Z520),"0")+IFERROR(IF(Z521="",0,Z521),"0")+IFERROR(IF(Z522="",0,Z522),"0")</f>
        <v>0.90895999999999999</v>
      </c>
      <c r="AA523" s="27"/>
      <c r="AB523" s="27"/>
      <c r="AC523" s="27"/>
    </row>
    <row r="524" spans="1:68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3"/>
      <c r="P524" s="47" t="s">
        <v>46</v>
      </c>
      <c r="Q524" s="48"/>
      <c r="R524" s="48"/>
      <c r="S524" s="48"/>
      <c r="T524" s="48"/>
      <c r="U524" s="48"/>
      <c r="V524" s="49"/>
      <c r="W524" s="19" t="s">
        <v>34</v>
      </c>
      <c r="X524" s="20">
        <f>IFERROR(SUM(X519:X522),"0")</f>
        <v>400</v>
      </c>
      <c r="Y524" s="20">
        <f>IFERROR(SUM(Y519:Y522),"0")</f>
        <v>401.28000000000003</v>
      </c>
      <c r="Z524" s="19"/>
      <c r="AA524" s="27"/>
      <c r="AB524" s="27"/>
      <c r="AC524" s="27"/>
    </row>
    <row r="525" spans="1:68" ht="14.25" customHeight="1">
      <c r="A525" s="42" t="s">
        <v>112</v>
      </c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9"/>
      <c r="AB525" s="9"/>
      <c r="AC525" s="9"/>
    </row>
    <row r="526" spans="1:68" ht="27" customHeight="1">
      <c r="A526" s="10" t="s">
        <v>817</v>
      </c>
      <c r="B526" s="10" t="s">
        <v>818</v>
      </c>
      <c r="C526" s="11">
        <v>4301031349</v>
      </c>
      <c r="D526" s="43">
        <v>4680115883116</v>
      </c>
      <c r="E526" s="43"/>
      <c r="F526" s="12">
        <v>0.88</v>
      </c>
      <c r="G526" s="13">
        <v>6</v>
      </c>
      <c r="H526" s="12">
        <v>5.28</v>
      </c>
      <c r="I526" s="12">
        <v>5.64</v>
      </c>
      <c r="J526" s="13">
        <v>104</v>
      </c>
      <c r="K526" s="13" t="s">
        <v>59</v>
      </c>
      <c r="L526" s="13" t="s">
        <v>32</v>
      </c>
      <c r="M526" s="14" t="s">
        <v>60</v>
      </c>
      <c r="N526" s="14"/>
      <c r="O526" s="13">
        <v>70</v>
      </c>
      <c r="P526" s="58" t="s">
        <v>819</v>
      </c>
      <c r="Q526" s="45"/>
      <c r="R526" s="45"/>
      <c r="S526" s="45"/>
      <c r="T526" s="46"/>
      <c r="U526" s="16" t="s">
        <v>32</v>
      </c>
      <c r="V526" s="16" t="s">
        <v>32</v>
      </c>
      <c r="W526" s="17" t="s">
        <v>34</v>
      </c>
      <c r="X526" s="18">
        <v>250</v>
      </c>
      <c r="Y526" s="22">
        <f t="shared" ref="Y526:Y537" si="71">IFERROR(IF(X526="",0,CEILING((X526/$H526),1)*$H526),"")</f>
        <v>253.44</v>
      </c>
      <c r="Z526" s="23">
        <f>IFERROR(IF(Y526=0,"",ROUNDUP(Y526/H526,0)*0.01196),"")</f>
        <v>0.57408000000000003</v>
      </c>
      <c r="AA526" s="24" t="s">
        <v>32</v>
      </c>
      <c r="AB526" s="25" t="s">
        <v>32</v>
      </c>
      <c r="AC526" s="26" t="s">
        <v>820</v>
      </c>
      <c r="AG526" s="29"/>
      <c r="AJ526" s="30" t="s">
        <v>32</v>
      </c>
      <c r="AK526" s="30">
        <v>0</v>
      </c>
      <c r="BB526" s="32" t="s">
        <v>36</v>
      </c>
      <c r="BM526" s="29">
        <v>0</v>
      </c>
      <c r="BN526" s="29">
        <v>0</v>
      </c>
      <c r="BO526" s="29">
        <v>0</v>
      </c>
      <c r="BP526" s="29">
        <f t="shared" ref="BP526:BP537" si="72">Y526/(H526*J526)</f>
        <v>0.46153846153846151</v>
      </c>
    </row>
    <row r="527" spans="1:68" ht="27" customHeight="1">
      <c r="A527" s="10" t="s">
        <v>821</v>
      </c>
      <c r="B527" s="10" t="s">
        <v>822</v>
      </c>
      <c r="C527" s="11">
        <v>4301031350</v>
      </c>
      <c r="D527" s="43">
        <v>4680115883093</v>
      </c>
      <c r="E527" s="43"/>
      <c r="F527" s="12">
        <v>0.88</v>
      </c>
      <c r="G527" s="13">
        <v>6</v>
      </c>
      <c r="H527" s="12">
        <v>5.28</v>
      </c>
      <c r="I527" s="12">
        <v>5.64</v>
      </c>
      <c r="J527" s="13">
        <v>104</v>
      </c>
      <c r="K527" s="13" t="s">
        <v>59</v>
      </c>
      <c r="L527" s="13" t="s">
        <v>32</v>
      </c>
      <c r="M527" s="14" t="s">
        <v>33</v>
      </c>
      <c r="N527" s="14"/>
      <c r="O527" s="13">
        <v>70</v>
      </c>
      <c r="P527" s="58" t="s">
        <v>823</v>
      </c>
      <c r="Q527" s="45"/>
      <c r="R527" s="45"/>
      <c r="S527" s="45"/>
      <c r="T527" s="46"/>
      <c r="U527" s="16" t="s">
        <v>32</v>
      </c>
      <c r="V527" s="16" t="s">
        <v>32</v>
      </c>
      <c r="W527" s="17" t="s">
        <v>34</v>
      </c>
      <c r="X527" s="18">
        <v>250</v>
      </c>
      <c r="Y527" s="22">
        <f t="shared" si="71"/>
        <v>253.44</v>
      </c>
      <c r="Z527" s="23">
        <f>IFERROR(IF(Y527=0,"",ROUNDUP(Y527/H527,0)*0.01196),"")</f>
        <v>0.57408000000000003</v>
      </c>
      <c r="AA527" s="24" t="s">
        <v>32</v>
      </c>
      <c r="AB527" s="25" t="s">
        <v>32</v>
      </c>
      <c r="AC527" s="26" t="s">
        <v>824</v>
      </c>
      <c r="AG527" s="29"/>
      <c r="AJ527" s="30" t="s">
        <v>32</v>
      </c>
      <c r="AK527" s="30">
        <v>0</v>
      </c>
      <c r="BB527" s="32" t="s">
        <v>36</v>
      </c>
      <c r="BM527" s="29">
        <v>0</v>
      </c>
      <c r="BN527" s="29">
        <v>0</v>
      </c>
      <c r="BO527" s="29">
        <v>0</v>
      </c>
      <c r="BP527" s="29">
        <f t="shared" si="72"/>
        <v>0.46153846153846151</v>
      </c>
    </row>
    <row r="528" spans="1:68" ht="27" customHeight="1">
      <c r="A528" s="10" t="s">
        <v>825</v>
      </c>
      <c r="B528" s="10" t="s">
        <v>826</v>
      </c>
      <c r="C528" s="11">
        <v>4301031353</v>
      </c>
      <c r="D528" s="43">
        <v>4680115883109</v>
      </c>
      <c r="E528" s="43"/>
      <c r="F528" s="12">
        <v>0.88</v>
      </c>
      <c r="G528" s="13">
        <v>6</v>
      </c>
      <c r="H528" s="12">
        <v>5.28</v>
      </c>
      <c r="I528" s="12">
        <v>5.64</v>
      </c>
      <c r="J528" s="13">
        <v>104</v>
      </c>
      <c r="K528" s="13" t="s">
        <v>59</v>
      </c>
      <c r="L528" s="13" t="s">
        <v>32</v>
      </c>
      <c r="M528" s="14" t="s">
        <v>33</v>
      </c>
      <c r="N528" s="14"/>
      <c r="O528" s="13">
        <v>70</v>
      </c>
      <c r="P528" s="58" t="s">
        <v>827</v>
      </c>
      <c r="Q528" s="45"/>
      <c r="R528" s="45"/>
      <c r="S528" s="45"/>
      <c r="T528" s="46"/>
      <c r="U528" s="16" t="s">
        <v>32</v>
      </c>
      <c r="V528" s="16" t="s">
        <v>32</v>
      </c>
      <c r="W528" s="17" t="s">
        <v>34</v>
      </c>
      <c r="X528" s="18">
        <v>500</v>
      </c>
      <c r="Y528" s="22">
        <f t="shared" si="71"/>
        <v>501.6</v>
      </c>
      <c r="Z528" s="23">
        <f>IFERROR(IF(Y528=0,"",ROUNDUP(Y528/H528,0)*0.01196),"")</f>
        <v>1.1362000000000001</v>
      </c>
      <c r="AA528" s="24" t="s">
        <v>32</v>
      </c>
      <c r="AB528" s="25" t="s">
        <v>32</v>
      </c>
      <c r="AC528" s="26" t="s">
        <v>828</v>
      </c>
      <c r="AG528" s="29"/>
      <c r="AJ528" s="30" t="s">
        <v>32</v>
      </c>
      <c r="AK528" s="30">
        <v>0</v>
      </c>
      <c r="BB528" s="32" t="s">
        <v>36</v>
      </c>
      <c r="BM528" s="29">
        <v>0</v>
      </c>
      <c r="BN528" s="29">
        <v>0</v>
      </c>
      <c r="BO528" s="29">
        <v>0</v>
      </c>
      <c r="BP528" s="29">
        <f t="shared" si="72"/>
        <v>0.91346153846153855</v>
      </c>
    </row>
    <row r="529" spans="1:68" ht="27" customHeight="1">
      <c r="A529" s="10" t="s">
        <v>829</v>
      </c>
      <c r="B529" s="10" t="s">
        <v>830</v>
      </c>
      <c r="C529" s="11">
        <v>4301031409</v>
      </c>
      <c r="D529" s="43">
        <v>4680115886438</v>
      </c>
      <c r="E529" s="43"/>
      <c r="F529" s="12">
        <v>0.4</v>
      </c>
      <c r="G529" s="13">
        <v>6</v>
      </c>
      <c r="H529" s="12">
        <v>2.4</v>
      </c>
      <c r="I529" s="12">
        <v>2.58</v>
      </c>
      <c r="J529" s="13">
        <v>182</v>
      </c>
      <c r="K529" s="13" t="s">
        <v>31</v>
      </c>
      <c r="L529" s="13" t="s">
        <v>32</v>
      </c>
      <c r="M529" s="14" t="s">
        <v>60</v>
      </c>
      <c r="N529" s="14"/>
      <c r="O529" s="13">
        <v>70</v>
      </c>
      <c r="P529" s="58" t="s">
        <v>831</v>
      </c>
      <c r="Q529" s="45"/>
      <c r="R529" s="45"/>
      <c r="S529" s="45"/>
      <c r="T529" s="46"/>
      <c r="U529" s="16" t="s">
        <v>32</v>
      </c>
      <c r="V529" s="16" t="s">
        <v>32</v>
      </c>
      <c r="W529" s="17" t="s">
        <v>34</v>
      </c>
      <c r="X529" s="18">
        <v>0</v>
      </c>
      <c r="Y529" s="22">
        <f t="shared" si="71"/>
        <v>0</v>
      </c>
      <c r="Z529" s="23" t="str">
        <f>IFERROR(IF(Y529=0,"",ROUNDUP(Y529/H529,0)*0.00651),"")</f>
        <v/>
      </c>
      <c r="AA529" s="24" t="s">
        <v>32</v>
      </c>
      <c r="AB529" s="25" t="s">
        <v>32</v>
      </c>
      <c r="AC529" s="26" t="s">
        <v>820</v>
      </c>
      <c r="AG529" s="29"/>
      <c r="AJ529" s="30" t="s">
        <v>32</v>
      </c>
      <c r="AK529" s="30">
        <v>0</v>
      </c>
      <c r="BB529" s="32" t="s">
        <v>36</v>
      </c>
      <c r="BM529" s="29">
        <v>0</v>
      </c>
      <c r="BN529" s="29">
        <v>0</v>
      </c>
      <c r="BO529" s="29">
        <v>0</v>
      </c>
      <c r="BP529" s="29">
        <f t="shared" si="72"/>
        <v>0</v>
      </c>
    </row>
    <row r="530" spans="1:68" ht="27" customHeight="1">
      <c r="A530" s="10" t="s">
        <v>832</v>
      </c>
      <c r="B530" s="10" t="s">
        <v>833</v>
      </c>
      <c r="C530" s="11">
        <v>4301031419</v>
      </c>
      <c r="D530" s="43">
        <v>4680115882072</v>
      </c>
      <c r="E530" s="43"/>
      <c r="F530" s="12">
        <v>0.6</v>
      </c>
      <c r="G530" s="13">
        <v>8</v>
      </c>
      <c r="H530" s="12">
        <v>4.8</v>
      </c>
      <c r="I530" s="12">
        <v>6.93</v>
      </c>
      <c r="J530" s="13">
        <v>132</v>
      </c>
      <c r="K530" s="13" t="s">
        <v>67</v>
      </c>
      <c r="L530" s="13" t="s">
        <v>32</v>
      </c>
      <c r="M530" s="14" t="s">
        <v>60</v>
      </c>
      <c r="N530" s="14"/>
      <c r="O530" s="13">
        <v>70</v>
      </c>
      <c r="P530" s="58" t="s">
        <v>834</v>
      </c>
      <c r="Q530" s="45"/>
      <c r="R530" s="45"/>
      <c r="S530" s="45"/>
      <c r="T530" s="46"/>
      <c r="U530" s="16" t="s">
        <v>32</v>
      </c>
      <c r="V530" s="16" t="s">
        <v>32</v>
      </c>
      <c r="W530" s="17" t="s">
        <v>34</v>
      </c>
      <c r="X530" s="18">
        <v>0</v>
      </c>
      <c r="Y530" s="22">
        <f t="shared" si="71"/>
        <v>0</v>
      </c>
      <c r="Z530" s="23" t="str">
        <f>IFERROR(IF(Y530=0,"",ROUNDUP(Y530/H530,0)*0.00902),"")</f>
        <v/>
      </c>
      <c r="AA530" s="24" t="s">
        <v>32</v>
      </c>
      <c r="AB530" s="25" t="s">
        <v>32</v>
      </c>
      <c r="AC530" s="26" t="s">
        <v>820</v>
      </c>
      <c r="AG530" s="29"/>
      <c r="AJ530" s="30" t="s">
        <v>32</v>
      </c>
      <c r="AK530" s="30">
        <v>0</v>
      </c>
      <c r="BB530" s="32" t="s">
        <v>36</v>
      </c>
      <c r="BM530" s="29">
        <v>0</v>
      </c>
      <c r="BN530" s="29">
        <v>0</v>
      </c>
      <c r="BO530" s="29">
        <v>0</v>
      </c>
      <c r="BP530" s="29">
        <f t="shared" si="72"/>
        <v>0</v>
      </c>
    </row>
    <row r="531" spans="1:68" ht="27" customHeight="1">
      <c r="A531" s="10" t="s">
        <v>832</v>
      </c>
      <c r="B531" s="10" t="s">
        <v>835</v>
      </c>
      <c r="C531" s="11">
        <v>4301031351</v>
      </c>
      <c r="D531" s="43">
        <v>4680115882072</v>
      </c>
      <c r="E531" s="43"/>
      <c r="F531" s="12">
        <v>0.6</v>
      </c>
      <c r="G531" s="13">
        <v>6</v>
      </c>
      <c r="H531" s="12">
        <v>3.6</v>
      </c>
      <c r="I531" s="12">
        <v>3.81</v>
      </c>
      <c r="J531" s="13">
        <v>132</v>
      </c>
      <c r="K531" s="13" t="s">
        <v>67</v>
      </c>
      <c r="L531" s="13" t="s">
        <v>32</v>
      </c>
      <c r="M531" s="14" t="s">
        <v>60</v>
      </c>
      <c r="N531" s="14"/>
      <c r="O531" s="13">
        <v>70</v>
      </c>
      <c r="P531" s="58" t="s">
        <v>836</v>
      </c>
      <c r="Q531" s="45"/>
      <c r="R531" s="45"/>
      <c r="S531" s="45"/>
      <c r="T531" s="46"/>
      <c r="U531" s="16" t="s">
        <v>32</v>
      </c>
      <c r="V531" s="16" t="s">
        <v>32</v>
      </c>
      <c r="W531" s="17" t="s">
        <v>34</v>
      </c>
      <c r="X531" s="18">
        <v>0</v>
      </c>
      <c r="Y531" s="22">
        <f t="shared" si="71"/>
        <v>0</v>
      </c>
      <c r="Z531" s="23" t="str">
        <f>IFERROR(IF(Y531=0,"",ROUNDUP(Y531/H531,0)*0.00902),"")</f>
        <v/>
      </c>
      <c r="AA531" s="24" t="s">
        <v>32</v>
      </c>
      <c r="AB531" s="25" t="s">
        <v>32</v>
      </c>
      <c r="AC531" s="26" t="s">
        <v>820</v>
      </c>
      <c r="AG531" s="29"/>
      <c r="AJ531" s="30" t="s">
        <v>32</v>
      </c>
      <c r="AK531" s="30">
        <v>0</v>
      </c>
      <c r="BB531" s="32" t="s">
        <v>36</v>
      </c>
      <c r="BM531" s="29">
        <v>0</v>
      </c>
      <c r="BN531" s="29">
        <v>0</v>
      </c>
      <c r="BO531" s="29">
        <v>0</v>
      </c>
      <c r="BP531" s="29">
        <f t="shared" si="72"/>
        <v>0</v>
      </c>
    </row>
    <row r="532" spans="1:68" ht="27" customHeight="1">
      <c r="A532" s="10" t="s">
        <v>832</v>
      </c>
      <c r="B532" s="10" t="s">
        <v>837</v>
      </c>
      <c r="C532" s="11">
        <v>4301031383</v>
      </c>
      <c r="D532" s="43">
        <v>4680115882072</v>
      </c>
      <c r="E532" s="43"/>
      <c r="F532" s="12">
        <v>0.6</v>
      </c>
      <c r="G532" s="13">
        <v>8</v>
      </c>
      <c r="H532" s="12">
        <v>4.8</v>
      </c>
      <c r="I532" s="12">
        <v>6.96</v>
      </c>
      <c r="J532" s="13">
        <v>120</v>
      </c>
      <c r="K532" s="13" t="s">
        <v>67</v>
      </c>
      <c r="L532" s="13" t="s">
        <v>32</v>
      </c>
      <c r="M532" s="14" t="s">
        <v>60</v>
      </c>
      <c r="N532" s="14"/>
      <c r="O532" s="13">
        <v>60</v>
      </c>
      <c r="P532" s="4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5"/>
      <c r="R532" s="45"/>
      <c r="S532" s="45"/>
      <c r="T532" s="46"/>
      <c r="U532" s="16" t="s">
        <v>32</v>
      </c>
      <c r="V532" s="16" t="s">
        <v>32</v>
      </c>
      <c r="W532" s="17" t="s">
        <v>34</v>
      </c>
      <c r="X532" s="18">
        <v>0</v>
      </c>
      <c r="Y532" s="22">
        <f t="shared" si="71"/>
        <v>0</v>
      </c>
      <c r="Z532" s="23" t="str">
        <f>IFERROR(IF(Y532=0,"",ROUNDUP(Y532/H532,0)*0.00937),"")</f>
        <v/>
      </c>
      <c r="AA532" s="24" t="s">
        <v>32</v>
      </c>
      <c r="AB532" s="25" t="s">
        <v>32</v>
      </c>
      <c r="AC532" s="26" t="s">
        <v>838</v>
      </c>
      <c r="AG532" s="29"/>
      <c r="AJ532" s="30" t="s">
        <v>32</v>
      </c>
      <c r="AK532" s="30">
        <v>0</v>
      </c>
      <c r="BB532" s="32" t="s">
        <v>36</v>
      </c>
      <c r="BM532" s="29">
        <v>0</v>
      </c>
      <c r="BN532" s="29">
        <v>0</v>
      </c>
      <c r="BO532" s="29">
        <v>0</v>
      </c>
      <c r="BP532" s="29">
        <f t="shared" si="72"/>
        <v>0</v>
      </c>
    </row>
    <row r="533" spans="1:68" ht="27" customHeight="1">
      <c r="A533" s="10" t="s">
        <v>839</v>
      </c>
      <c r="B533" s="10" t="s">
        <v>840</v>
      </c>
      <c r="C533" s="11">
        <v>4301031251</v>
      </c>
      <c r="D533" s="43">
        <v>4680115882102</v>
      </c>
      <c r="E533" s="43"/>
      <c r="F533" s="12">
        <v>0.6</v>
      </c>
      <c r="G533" s="13">
        <v>6</v>
      </c>
      <c r="H533" s="12">
        <v>3.6</v>
      </c>
      <c r="I533" s="12">
        <v>3.81</v>
      </c>
      <c r="J533" s="13">
        <v>132</v>
      </c>
      <c r="K533" s="13" t="s">
        <v>67</v>
      </c>
      <c r="L533" s="13" t="s">
        <v>32</v>
      </c>
      <c r="M533" s="14" t="s">
        <v>33</v>
      </c>
      <c r="N533" s="14"/>
      <c r="O533" s="13">
        <v>60</v>
      </c>
      <c r="P533" s="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5"/>
      <c r="R533" s="45"/>
      <c r="S533" s="45"/>
      <c r="T533" s="46"/>
      <c r="U533" s="16" t="s">
        <v>32</v>
      </c>
      <c r="V533" s="16" t="s">
        <v>32</v>
      </c>
      <c r="W533" s="17" t="s">
        <v>34</v>
      </c>
      <c r="X533" s="18">
        <v>0</v>
      </c>
      <c r="Y533" s="22">
        <f t="shared" si="71"/>
        <v>0</v>
      </c>
      <c r="Z533" s="23" t="str">
        <f>IFERROR(IF(Y533=0,"",ROUNDUP(Y533/H533,0)*0.00902),"")</f>
        <v/>
      </c>
      <c r="AA533" s="24" t="s">
        <v>32</v>
      </c>
      <c r="AB533" s="25" t="s">
        <v>32</v>
      </c>
      <c r="AC533" s="26" t="s">
        <v>841</v>
      </c>
      <c r="AG533" s="29"/>
      <c r="AJ533" s="30" t="s">
        <v>32</v>
      </c>
      <c r="AK533" s="30">
        <v>0</v>
      </c>
      <c r="BB533" s="32" t="s">
        <v>36</v>
      </c>
      <c r="BM533" s="29">
        <v>0</v>
      </c>
      <c r="BN533" s="29">
        <v>0</v>
      </c>
      <c r="BO533" s="29">
        <v>0</v>
      </c>
      <c r="BP533" s="29">
        <f t="shared" si="72"/>
        <v>0</v>
      </c>
    </row>
    <row r="534" spans="1:68" ht="27" customHeight="1">
      <c r="A534" s="10" t="s">
        <v>839</v>
      </c>
      <c r="B534" s="10" t="s">
        <v>842</v>
      </c>
      <c r="C534" s="11">
        <v>4301031418</v>
      </c>
      <c r="D534" s="43">
        <v>4680115882102</v>
      </c>
      <c r="E534" s="43"/>
      <c r="F534" s="12">
        <v>0.6</v>
      </c>
      <c r="G534" s="13">
        <v>8</v>
      </c>
      <c r="H534" s="12">
        <v>4.8</v>
      </c>
      <c r="I534" s="12">
        <v>6.69</v>
      </c>
      <c r="J534" s="13">
        <v>132</v>
      </c>
      <c r="K534" s="13" t="s">
        <v>67</v>
      </c>
      <c r="L534" s="13" t="s">
        <v>32</v>
      </c>
      <c r="M534" s="14" t="s">
        <v>33</v>
      </c>
      <c r="N534" s="14"/>
      <c r="O534" s="13">
        <v>70</v>
      </c>
      <c r="P534" s="58" t="s">
        <v>843</v>
      </c>
      <c r="Q534" s="45"/>
      <c r="R534" s="45"/>
      <c r="S534" s="45"/>
      <c r="T534" s="46"/>
      <c r="U534" s="16" t="s">
        <v>32</v>
      </c>
      <c r="V534" s="16" t="s">
        <v>32</v>
      </c>
      <c r="W534" s="17" t="s">
        <v>34</v>
      </c>
      <c r="X534" s="18">
        <v>0</v>
      </c>
      <c r="Y534" s="22">
        <f t="shared" si="71"/>
        <v>0</v>
      </c>
      <c r="Z534" s="23" t="str">
        <f>IFERROR(IF(Y534=0,"",ROUNDUP(Y534/H534,0)*0.00902),"")</f>
        <v/>
      </c>
      <c r="AA534" s="24" t="s">
        <v>32</v>
      </c>
      <c r="AB534" s="25" t="s">
        <v>32</v>
      </c>
      <c r="AC534" s="26" t="s">
        <v>824</v>
      </c>
      <c r="AG534" s="29"/>
      <c r="AJ534" s="30" t="s">
        <v>32</v>
      </c>
      <c r="AK534" s="30">
        <v>0</v>
      </c>
      <c r="BB534" s="32" t="s">
        <v>36</v>
      </c>
      <c r="BM534" s="29">
        <v>0</v>
      </c>
      <c r="BN534" s="29">
        <v>0</v>
      </c>
      <c r="BO534" s="29">
        <v>0</v>
      </c>
      <c r="BP534" s="29">
        <f t="shared" si="72"/>
        <v>0</v>
      </c>
    </row>
    <row r="535" spans="1:68" ht="27" customHeight="1">
      <c r="A535" s="10" t="s">
        <v>844</v>
      </c>
      <c r="B535" s="10" t="s">
        <v>845</v>
      </c>
      <c r="C535" s="11">
        <v>4301031253</v>
      </c>
      <c r="D535" s="43">
        <v>4680115882096</v>
      </c>
      <c r="E535" s="43"/>
      <c r="F535" s="12">
        <v>0.6</v>
      </c>
      <c r="G535" s="13">
        <v>6</v>
      </c>
      <c r="H535" s="12">
        <v>3.6</v>
      </c>
      <c r="I535" s="12">
        <v>3.81</v>
      </c>
      <c r="J535" s="13">
        <v>132</v>
      </c>
      <c r="K535" s="13" t="s">
        <v>67</v>
      </c>
      <c r="L535" s="13" t="s">
        <v>32</v>
      </c>
      <c r="M535" s="14" t="s">
        <v>33</v>
      </c>
      <c r="N535" s="14"/>
      <c r="O535" s="13">
        <v>60</v>
      </c>
      <c r="P535" s="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5" s="45"/>
      <c r="R535" s="45"/>
      <c r="S535" s="45"/>
      <c r="T535" s="46"/>
      <c r="U535" s="16" t="s">
        <v>32</v>
      </c>
      <c r="V535" s="16" t="s">
        <v>32</v>
      </c>
      <c r="W535" s="17" t="s">
        <v>34</v>
      </c>
      <c r="X535" s="18">
        <v>0</v>
      </c>
      <c r="Y535" s="22">
        <f t="shared" si="71"/>
        <v>0</v>
      </c>
      <c r="Z535" s="23" t="str">
        <f>IFERROR(IF(Y535=0,"",ROUNDUP(Y535/H535,0)*0.00902),"")</f>
        <v/>
      </c>
      <c r="AA535" s="24" t="s">
        <v>32</v>
      </c>
      <c r="AB535" s="25" t="s">
        <v>32</v>
      </c>
      <c r="AC535" s="26" t="s">
        <v>846</v>
      </c>
      <c r="AG535" s="29"/>
      <c r="AJ535" s="30" t="s">
        <v>32</v>
      </c>
      <c r="AK535" s="30">
        <v>0</v>
      </c>
      <c r="BB535" s="32" t="s">
        <v>36</v>
      </c>
      <c r="BM535" s="29">
        <v>0</v>
      </c>
      <c r="BN535" s="29">
        <v>0</v>
      </c>
      <c r="BO535" s="29">
        <v>0</v>
      </c>
      <c r="BP535" s="29">
        <f t="shared" si="72"/>
        <v>0</v>
      </c>
    </row>
    <row r="536" spans="1:68" ht="27" customHeight="1">
      <c r="A536" s="10" t="s">
        <v>844</v>
      </c>
      <c r="B536" s="10" t="s">
        <v>847</v>
      </c>
      <c r="C536" s="11">
        <v>4301031417</v>
      </c>
      <c r="D536" s="43">
        <v>4680115882096</v>
      </c>
      <c r="E536" s="43"/>
      <c r="F536" s="12">
        <v>0.6</v>
      </c>
      <c r="G536" s="13">
        <v>8</v>
      </c>
      <c r="H536" s="12">
        <v>4.8</v>
      </c>
      <c r="I536" s="12">
        <v>6.69</v>
      </c>
      <c r="J536" s="13">
        <v>132</v>
      </c>
      <c r="K536" s="13" t="s">
        <v>67</v>
      </c>
      <c r="L536" s="13" t="s">
        <v>32</v>
      </c>
      <c r="M536" s="14" t="s">
        <v>33</v>
      </c>
      <c r="N536" s="14"/>
      <c r="O536" s="13">
        <v>70</v>
      </c>
      <c r="P536" s="58" t="s">
        <v>848</v>
      </c>
      <c r="Q536" s="45"/>
      <c r="R536" s="45"/>
      <c r="S536" s="45"/>
      <c r="T536" s="46"/>
      <c r="U536" s="16" t="s">
        <v>32</v>
      </c>
      <c r="V536" s="16" t="s">
        <v>32</v>
      </c>
      <c r="W536" s="17" t="s">
        <v>34</v>
      </c>
      <c r="X536" s="18">
        <v>0</v>
      </c>
      <c r="Y536" s="22">
        <f t="shared" si="71"/>
        <v>0</v>
      </c>
      <c r="Z536" s="23" t="str">
        <f>IFERROR(IF(Y536=0,"",ROUNDUP(Y536/H536,0)*0.00902),"")</f>
        <v/>
      </c>
      <c r="AA536" s="24" t="s">
        <v>32</v>
      </c>
      <c r="AB536" s="25" t="s">
        <v>32</v>
      </c>
      <c r="AC536" s="26" t="s">
        <v>828</v>
      </c>
      <c r="AG536" s="29"/>
      <c r="AJ536" s="30" t="s">
        <v>32</v>
      </c>
      <c r="AK536" s="30">
        <v>0</v>
      </c>
      <c r="BB536" s="32" t="s">
        <v>36</v>
      </c>
      <c r="BM536" s="29">
        <v>0</v>
      </c>
      <c r="BN536" s="29">
        <v>0</v>
      </c>
      <c r="BO536" s="29">
        <v>0</v>
      </c>
      <c r="BP536" s="29">
        <f t="shared" si="72"/>
        <v>0</v>
      </c>
    </row>
    <row r="537" spans="1:68" ht="27" customHeight="1">
      <c r="A537" s="10" t="s">
        <v>844</v>
      </c>
      <c r="B537" s="10" t="s">
        <v>849</v>
      </c>
      <c r="C537" s="11">
        <v>4301031384</v>
      </c>
      <c r="D537" s="43">
        <v>4680115882096</v>
      </c>
      <c r="E537" s="43"/>
      <c r="F537" s="12">
        <v>0.6</v>
      </c>
      <c r="G537" s="13">
        <v>8</v>
      </c>
      <c r="H537" s="12">
        <v>4.8</v>
      </c>
      <c r="I537" s="12">
        <v>6.69</v>
      </c>
      <c r="J537" s="13">
        <v>120</v>
      </c>
      <c r="K537" s="13" t="s">
        <v>67</v>
      </c>
      <c r="L537" s="13" t="s">
        <v>32</v>
      </c>
      <c r="M537" s="14" t="s">
        <v>33</v>
      </c>
      <c r="N537" s="14"/>
      <c r="O537" s="13">
        <v>60</v>
      </c>
      <c r="P537" s="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37" s="45"/>
      <c r="R537" s="45"/>
      <c r="S537" s="45"/>
      <c r="T537" s="46"/>
      <c r="U537" s="16" t="s">
        <v>32</v>
      </c>
      <c r="V537" s="16" t="s">
        <v>32</v>
      </c>
      <c r="W537" s="17" t="s">
        <v>34</v>
      </c>
      <c r="X537" s="18">
        <v>0</v>
      </c>
      <c r="Y537" s="22">
        <f t="shared" si="71"/>
        <v>0</v>
      </c>
      <c r="Z537" s="23" t="str">
        <f>IFERROR(IF(Y537=0,"",ROUNDUP(Y537/H537,0)*0.00937),"")</f>
        <v/>
      </c>
      <c r="AA537" s="24" t="s">
        <v>32</v>
      </c>
      <c r="AB537" s="25" t="s">
        <v>32</v>
      </c>
      <c r="AC537" s="26" t="s">
        <v>828</v>
      </c>
      <c r="AG537" s="29"/>
      <c r="AJ537" s="30" t="s">
        <v>32</v>
      </c>
      <c r="AK537" s="30">
        <v>0</v>
      </c>
      <c r="BB537" s="32" t="s">
        <v>36</v>
      </c>
      <c r="BM537" s="29">
        <v>0</v>
      </c>
      <c r="BN537" s="29">
        <v>0</v>
      </c>
      <c r="BO537" s="29">
        <v>0</v>
      </c>
      <c r="BP537" s="29">
        <f t="shared" si="72"/>
        <v>0</v>
      </c>
    </row>
    <row r="538" spans="1:6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3"/>
      <c r="P538" s="47" t="s">
        <v>46</v>
      </c>
      <c r="Q538" s="48"/>
      <c r="R538" s="48"/>
      <c r="S538" s="48"/>
      <c r="T538" s="48"/>
      <c r="U538" s="48"/>
      <c r="V538" s="49"/>
      <c r="W538" s="19" t="s">
        <v>47</v>
      </c>
      <c r="X538" s="20">
        <f>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189.39393939393938</v>
      </c>
      <c r="Y538" s="20">
        <f>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191</v>
      </c>
      <c r="Z538" s="20">
        <f>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2.2843600000000004</v>
      </c>
      <c r="AA538" s="27"/>
      <c r="AB538" s="27"/>
      <c r="AC538" s="27"/>
    </row>
    <row r="539" spans="1:68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3"/>
      <c r="P539" s="47" t="s">
        <v>46</v>
      </c>
      <c r="Q539" s="48"/>
      <c r="R539" s="48"/>
      <c r="S539" s="48"/>
      <c r="T539" s="48"/>
      <c r="U539" s="48"/>
      <c r="V539" s="49"/>
      <c r="W539" s="19" t="s">
        <v>34</v>
      </c>
      <c r="X539" s="20">
        <f>IFERROR(SUM(X526:X537),"0")</f>
        <v>1000</v>
      </c>
      <c r="Y539" s="20">
        <f>IFERROR(SUM(Y526:Y537),"0")</f>
        <v>1008.48</v>
      </c>
      <c r="Z539" s="19"/>
      <c r="AA539" s="27"/>
      <c r="AB539" s="27"/>
      <c r="AC539" s="27"/>
    </row>
    <row r="540" spans="1:68" ht="14.25" customHeight="1">
      <c r="A540" s="42" t="s">
        <v>28</v>
      </c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9"/>
      <c r="AB540" s="9"/>
      <c r="AC540" s="9"/>
    </row>
    <row r="541" spans="1:68" ht="16.5" customHeight="1">
      <c r="A541" s="10" t="s">
        <v>850</v>
      </c>
      <c r="B541" s="10" t="s">
        <v>851</v>
      </c>
      <c r="C541" s="11">
        <v>4301051232</v>
      </c>
      <c r="D541" s="43">
        <v>4607091383409</v>
      </c>
      <c r="E541" s="43"/>
      <c r="F541" s="12">
        <v>1.3</v>
      </c>
      <c r="G541" s="13">
        <v>6</v>
      </c>
      <c r="H541" s="12">
        <v>7.8</v>
      </c>
      <c r="I541" s="12">
        <v>8.3010000000000002</v>
      </c>
      <c r="J541" s="13">
        <v>64</v>
      </c>
      <c r="K541" s="13" t="s">
        <v>59</v>
      </c>
      <c r="L541" s="13" t="s">
        <v>32</v>
      </c>
      <c r="M541" s="14" t="s">
        <v>68</v>
      </c>
      <c r="N541" s="14"/>
      <c r="O541" s="13">
        <v>45</v>
      </c>
      <c r="P541" s="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41" s="45"/>
      <c r="R541" s="45"/>
      <c r="S541" s="45"/>
      <c r="T541" s="46"/>
      <c r="U541" s="16" t="s">
        <v>32</v>
      </c>
      <c r="V541" s="16" t="s">
        <v>32</v>
      </c>
      <c r="W541" s="17" t="s">
        <v>34</v>
      </c>
      <c r="X541" s="18">
        <v>0</v>
      </c>
      <c r="Y541" s="22">
        <f>IFERROR(IF(X541="",0,CEILING((X541/$H541),1)*$H541),"")</f>
        <v>0</v>
      </c>
      <c r="Z541" s="23" t="str">
        <f>IFERROR(IF(Y541=0,"",ROUNDUP(Y541/H541,0)*0.01898),"")</f>
        <v/>
      </c>
      <c r="AA541" s="24" t="s">
        <v>32</v>
      </c>
      <c r="AB541" s="25" t="s">
        <v>32</v>
      </c>
      <c r="AC541" s="26" t="s">
        <v>852</v>
      </c>
      <c r="AG541" s="29"/>
      <c r="AJ541" s="30" t="s">
        <v>32</v>
      </c>
      <c r="AK541" s="30">
        <v>0</v>
      </c>
      <c r="BB541" s="32" t="s">
        <v>36</v>
      </c>
      <c r="BM541" s="29">
        <v>0</v>
      </c>
      <c r="BN541" s="29">
        <v>0</v>
      </c>
      <c r="BO541" s="29">
        <v>0</v>
      </c>
      <c r="BP541" s="29">
        <f t="shared" ref="BP541:BP543" si="73">Y541/(H541*J541)</f>
        <v>0</v>
      </c>
    </row>
    <row r="542" spans="1:68" ht="27" customHeight="1">
      <c r="A542" s="10" t="s">
        <v>853</v>
      </c>
      <c r="B542" s="10" t="s">
        <v>854</v>
      </c>
      <c r="C542" s="11">
        <v>4301051231</v>
      </c>
      <c r="D542" s="43">
        <v>4607091383416</v>
      </c>
      <c r="E542" s="43"/>
      <c r="F542" s="12">
        <v>1.3</v>
      </c>
      <c r="G542" s="13">
        <v>6</v>
      </c>
      <c r="H542" s="12">
        <v>7.8</v>
      </c>
      <c r="I542" s="12">
        <v>8.3010000000000002</v>
      </c>
      <c r="J542" s="13">
        <v>64</v>
      </c>
      <c r="K542" s="13" t="s">
        <v>59</v>
      </c>
      <c r="L542" s="13" t="s">
        <v>32</v>
      </c>
      <c r="M542" s="14" t="s">
        <v>33</v>
      </c>
      <c r="N542" s="14"/>
      <c r="O542" s="13">
        <v>45</v>
      </c>
      <c r="P542" s="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42" s="45"/>
      <c r="R542" s="45"/>
      <c r="S542" s="45"/>
      <c r="T542" s="46"/>
      <c r="U542" s="16" t="s">
        <v>32</v>
      </c>
      <c r="V542" s="16" t="s">
        <v>32</v>
      </c>
      <c r="W542" s="17" t="s">
        <v>34</v>
      </c>
      <c r="X542" s="18">
        <v>0</v>
      </c>
      <c r="Y542" s="22">
        <f>IFERROR(IF(X542="",0,CEILING((X542/$H542),1)*$H542),"")</f>
        <v>0</v>
      </c>
      <c r="Z542" s="23" t="str">
        <f>IFERROR(IF(Y542=0,"",ROUNDUP(Y542/H542,0)*0.01898),"")</f>
        <v/>
      </c>
      <c r="AA542" s="24" t="s">
        <v>32</v>
      </c>
      <c r="AB542" s="25" t="s">
        <v>32</v>
      </c>
      <c r="AC542" s="26" t="s">
        <v>855</v>
      </c>
      <c r="AG542" s="29"/>
      <c r="AJ542" s="30" t="s">
        <v>32</v>
      </c>
      <c r="AK542" s="30">
        <v>0</v>
      </c>
      <c r="BB542" s="32" t="s">
        <v>36</v>
      </c>
      <c r="BM542" s="29">
        <v>0</v>
      </c>
      <c r="BN542" s="29">
        <v>0</v>
      </c>
      <c r="BO542" s="29">
        <v>0</v>
      </c>
      <c r="BP542" s="29">
        <f t="shared" si="73"/>
        <v>0</v>
      </c>
    </row>
    <row r="543" spans="1:68" ht="27" customHeight="1">
      <c r="A543" s="10" t="s">
        <v>856</v>
      </c>
      <c r="B543" s="10" t="s">
        <v>857</v>
      </c>
      <c r="C543" s="11">
        <v>4301051064</v>
      </c>
      <c r="D543" s="43">
        <v>4680115883536</v>
      </c>
      <c r="E543" s="43"/>
      <c r="F543" s="12">
        <v>0.3</v>
      </c>
      <c r="G543" s="13">
        <v>6</v>
      </c>
      <c r="H543" s="12">
        <v>1.8</v>
      </c>
      <c r="I543" s="12">
        <v>2.0459999999999998</v>
      </c>
      <c r="J543" s="13">
        <v>182</v>
      </c>
      <c r="K543" s="13" t="s">
        <v>31</v>
      </c>
      <c r="L543" s="13" t="s">
        <v>32</v>
      </c>
      <c r="M543" s="14" t="s">
        <v>68</v>
      </c>
      <c r="N543" s="14"/>
      <c r="O543" s="13">
        <v>45</v>
      </c>
      <c r="P543" s="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45"/>
      <c r="R543" s="45"/>
      <c r="S543" s="45"/>
      <c r="T543" s="46"/>
      <c r="U543" s="16" t="s">
        <v>32</v>
      </c>
      <c r="V543" s="16" t="s">
        <v>32</v>
      </c>
      <c r="W543" s="17" t="s">
        <v>34</v>
      </c>
      <c r="X543" s="18">
        <v>0</v>
      </c>
      <c r="Y543" s="22">
        <f>IFERROR(IF(X543="",0,CEILING((X543/$H543),1)*$H543),"")</f>
        <v>0</v>
      </c>
      <c r="Z543" s="23" t="str">
        <f>IFERROR(IF(Y543=0,"",ROUNDUP(Y543/H543,0)*0.00651),"")</f>
        <v/>
      </c>
      <c r="AA543" s="24" t="s">
        <v>32</v>
      </c>
      <c r="AB543" s="25" t="s">
        <v>32</v>
      </c>
      <c r="AC543" s="26" t="s">
        <v>858</v>
      </c>
      <c r="AG543" s="29"/>
      <c r="AJ543" s="30" t="s">
        <v>32</v>
      </c>
      <c r="AK543" s="30">
        <v>0</v>
      </c>
      <c r="BB543" s="32" t="s">
        <v>36</v>
      </c>
      <c r="BM543" s="29">
        <v>0</v>
      </c>
      <c r="BN543" s="29">
        <v>0</v>
      </c>
      <c r="BO543" s="29">
        <v>0</v>
      </c>
      <c r="BP543" s="29">
        <f t="shared" si="73"/>
        <v>0</v>
      </c>
    </row>
    <row r="544" spans="1:68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3"/>
      <c r="P544" s="47" t="s">
        <v>46</v>
      </c>
      <c r="Q544" s="48"/>
      <c r="R544" s="48"/>
      <c r="S544" s="48"/>
      <c r="T544" s="48"/>
      <c r="U544" s="48"/>
      <c r="V544" s="49"/>
      <c r="W544" s="19" t="s">
        <v>47</v>
      </c>
      <c r="X544" s="20">
        <f>IFERROR(X541/H541,"0")+IFERROR(X542/H542,"0")+IFERROR(X543/H543,"0")</f>
        <v>0</v>
      </c>
      <c r="Y544" s="20">
        <f>IFERROR(Y541/H541,"0")+IFERROR(Y542/H542,"0")+IFERROR(Y543/H543,"0")</f>
        <v>0</v>
      </c>
      <c r="Z544" s="20">
        <f>IFERROR(IF(Z541="",0,Z541),"0")+IFERROR(IF(Z542="",0,Z542),"0")+IFERROR(IF(Z543="",0,Z543),"0")</f>
        <v>0</v>
      </c>
      <c r="AA544" s="27"/>
      <c r="AB544" s="27"/>
      <c r="AC544" s="27"/>
    </row>
    <row r="545" spans="1:68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3"/>
      <c r="P545" s="47" t="s">
        <v>46</v>
      </c>
      <c r="Q545" s="48"/>
      <c r="R545" s="48"/>
      <c r="S545" s="48"/>
      <c r="T545" s="48"/>
      <c r="U545" s="48"/>
      <c r="V545" s="49"/>
      <c r="W545" s="19" t="s">
        <v>34</v>
      </c>
      <c r="X545" s="20">
        <f>IFERROR(SUM(X541:X543),"0")</f>
        <v>0</v>
      </c>
      <c r="Y545" s="20">
        <f>IFERROR(SUM(Y541:Y543),"0")</f>
        <v>0</v>
      </c>
      <c r="Z545" s="19"/>
      <c r="AA545" s="27"/>
      <c r="AB545" s="27"/>
      <c r="AC545" s="27"/>
    </row>
    <row r="546" spans="1:68" ht="14.25" customHeight="1">
      <c r="A546" s="42" t="s">
        <v>141</v>
      </c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9"/>
      <c r="AB546" s="9"/>
      <c r="AC546" s="9"/>
    </row>
    <row r="547" spans="1:68" ht="37.5" customHeight="1">
      <c r="A547" s="10" t="s">
        <v>859</v>
      </c>
      <c r="B547" s="10" t="s">
        <v>860</v>
      </c>
      <c r="C547" s="11">
        <v>4301060363</v>
      </c>
      <c r="D547" s="43">
        <v>4680115885035</v>
      </c>
      <c r="E547" s="43"/>
      <c r="F547" s="12">
        <v>1</v>
      </c>
      <c r="G547" s="13">
        <v>4</v>
      </c>
      <c r="H547" s="12">
        <v>4</v>
      </c>
      <c r="I547" s="12">
        <v>4.4160000000000004</v>
      </c>
      <c r="J547" s="13">
        <v>104</v>
      </c>
      <c r="K547" s="13" t="s">
        <v>59</v>
      </c>
      <c r="L547" s="13" t="s">
        <v>32</v>
      </c>
      <c r="M547" s="14" t="s">
        <v>33</v>
      </c>
      <c r="N547" s="14"/>
      <c r="O547" s="13">
        <v>35</v>
      </c>
      <c r="P547" s="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45"/>
      <c r="R547" s="45"/>
      <c r="S547" s="45"/>
      <c r="T547" s="46"/>
      <c r="U547" s="16" t="s">
        <v>32</v>
      </c>
      <c r="V547" s="16" t="s">
        <v>32</v>
      </c>
      <c r="W547" s="17" t="s">
        <v>34</v>
      </c>
      <c r="X547" s="18">
        <v>0</v>
      </c>
      <c r="Y547" s="22">
        <f>IFERROR(IF(X547="",0,CEILING((X547/$H547),1)*$H547),"")</f>
        <v>0</v>
      </c>
      <c r="Z547" s="23" t="str">
        <f>IFERROR(IF(Y547=0,"",ROUNDUP(Y547/H547,0)*0.01196),"")</f>
        <v/>
      </c>
      <c r="AA547" s="24" t="s">
        <v>32</v>
      </c>
      <c r="AB547" s="25" t="s">
        <v>32</v>
      </c>
      <c r="AC547" s="26" t="s">
        <v>861</v>
      </c>
      <c r="AG547" s="29"/>
      <c r="AJ547" s="30" t="s">
        <v>32</v>
      </c>
      <c r="AK547" s="30">
        <v>0</v>
      </c>
      <c r="BB547" s="32" t="s">
        <v>36</v>
      </c>
      <c r="BM547" s="29">
        <v>0</v>
      </c>
      <c r="BN547" s="29">
        <v>0</v>
      </c>
      <c r="BO547" s="29">
        <v>0</v>
      </c>
      <c r="BP547" s="29">
        <f t="shared" ref="BP547:BP548" si="74">Y547/(H547*J547)</f>
        <v>0</v>
      </c>
    </row>
    <row r="548" spans="1:68" ht="37.5" customHeight="1">
      <c r="A548" s="10" t="s">
        <v>862</v>
      </c>
      <c r="B548" s="10" t="s">
        <v>863</v>
      </c>
      <c r="C548" s="11">
        <v>4301060436</v>
      </c>
      <c r="D548" s="43">
        <v>4680115885936</v>
      </c>
      <c r="E548" s="43"/>
      <c r="F548" s="12">
        <v>1.3</v>
      </c>
      <c r="G548" s="13">
        <v>6</v>
      </c>
      <c r="H548" s="12">
        <v>7.8</v>
      </c>
      <c r="I548" s="12">
        <v>8.2349999999999994</v>
      </c>
      <c r="J548" s="13">
        <v>64</v>
      </c>
      <c r="K548" s="13" t="s">
        <v>59</v>
      </c>
      <c r="L548" s="13" t="s">
        <v>32</v>
      </c>
      <c r="M548" s="14" t="s">
        <v>33</v>
      </c>
      <c r="N548" s="14"/>
      <c r="O548" s="13">
        <v>35</v>
      </c>
      <c r="P548" s="58" t="s">
        <v>864</v>
      </c>
      <c r="Q548" s="45"/>
      <c r="R548" s="45"/>
      <c r="S548" s="45"/>
      <c r="T548" s="46"/>
      <c r="U548" s="16" t="s">
        <v>32</v>
      </c>
      <c r="V548" s="16" t="s">
        <v>32</v>
      </c>
      <c r="W548" s="17" t="s">
        <v>34</v>
      </c>
      <c r="X548" s="18">
        <v>0</v>
      </c>
      <c r="Y548" s="22">
        <f>IFERROR(IF(X548="",0,CEILING((X548/$H548),1)*$H548),"")</f>
        <v>0</v>
      </c>
      <c r="Z548" s="23" t="str">
        <f>IFERROR(IF(Y548=0,"",ROUNDUP(Y548/H548,0)*0.01898),"")</f>
        <v/>
      </c>
      <c r="AA548" s="24" t="s">
        <v>32</v>
      </c>
      <c r="AB548" s="25" t="s">
        <v>32</v>
      </c>
      <c r="AC548" s="26" t="s">
        <v>861</v>
      </c>
      <c r="AG548" s="29"/>
      <c r="AJ548" s="30" t="s">
        <v>32</v>
      </c>
      <c r="AK548" s="30">
        <v>0</v>
      </c>
      <c r="BB548" s="32" t="s">
        <v>36</v>
      </c>
      <c r="BM548" s="29">
        <v>0</v>
      </c>
      <c r="BN548" s="29">
        <v>0</v>
      </c>
      <c r="BO548" s="29">
        <v>0</v>
      </c>
      <c r="BP548" s="29">
        <f t="shared" si="74"/>
        <v>0</v>
      </c>
    </row>
    <row r="549" spans="1:68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3"/>
      <c r="P549" s="47" t="s">
        <v>46</v>
      </c>
      <c r="Q549" s="48"/>
      <c r="R549" s="48"/>
      <c r="S549" s="48"/>
      <c r="T549" s="48"/>
      <c r="U549" s="48"/>
      <c r="V549" s="49"/>
      <c r="W549" s="19" t="s">
        <v>47</v>
      </c>
      <c r="X549" s="20">
        <f>IFERROR(X547/H547,"0")+IFERROR(X548/H548,"0")</f>
        <v>0</v>
      </c>
      <c r="Y549" s="20">
        <f>IFERROR(Y547/H547,"0")+IFERROR(Y548/H548,"0")</f>
        <v>0</v>
      </c>
      <c r="Z549" s="20">
        <f>IFERROR(IF(Z547="",0,Z547),"0")+IFERROR(IF(Z548="",0,Z548),"0")</f>
        <v>0</v>
      </c>
      <c r="AA549" s="27"/>
      <c r="AB549" s="27"/>
      <c r="AC549" s="27"/>
    </row>
    <row r="550" spans="1:68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3"/>
      <c r="P550" s="47" t="s">
        <v>46</v>
      </c>
      <c r="Q550" s="48"/>
      <c r="R550" s="48"/>
      <c r="S550" s="48"/>
      <c r="T550" s="48"/>
      <c r="U550" s="48"/>
      <c r="V550" s="49"/>
      <c r="W550" s="19" t="s">
        <v>34</v>
      </c>
      <c r="X550" s="20">
        <f>IFERROR(SUM(X547:X548),"0")</f>
        <v>0</v>
      </c>
      <c r="Y550" s="20">
        <f>IFERROR(SUM(Y547:Y548),"0")</f>
        <v>0</v>
      </c>
      <c r="Z550" s="19"/>
      <c r="AA550" s="27"/>
      <c r="AB550" s="27"/>
      <c r="AC550" s="27"/>
    </row>
    <row r="551" spans="1:68" ht="27.75" customHeight="1">
      <c r="A551" s="40" t="s">
        <v>865</v>
      </c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21"/>
      <c r="AB551" s="21"/>
      <c r="AC551" s="21"/>
    </row>
    <row r="552" spans="1:68" ht="16.5" customHeight="1">
      <c r="A552" s="41" t="s">
        <v>865</v>
      </c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8"/>
      <c r="AB552" s="8"/>
      <c r="AC552" s="8"/>
    </row>
    <row r="553" spans="1:68" ht="14.25" customHeight="1">
      <c r="A553" s="42" t="s">
        <v>56</v>
      </c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9"/>
      <c r="AB553" s="9"/>
      <c r="AC553" s="9"/>
    </row>
    <row r="554" spans="1:68" ht="27" customHeight="1">
      <c r="A554" s="10" t="s">
        <v>866</v>
      </c>
      <c r="B554" s="10" t="s">
        <v>867</v>
      </c>
      <c r="C554" s="11">
        <v>4301011763</v>
      </c>
      <c r="D554" s="43">
        <v>4640242181011</v>
      </c>
      <c r="E554" s="43"/>
      <c r="F554" s="12">
        <v>1.35</v>
      </c>
      <c r="G554" s="13">
        <v>8</v>
      </c>
      <c r="H554" s="12">
        <v>10.8</v>
      </c>
      <c r="I554" s="12">
        <v>11.234999999999999</v>
      </c>
      <c r="J554" s="13">
        <v>64</v>
      </c>
      <c r="K554" s="13" t="s">
        <v>59</v>
      </c>
      <c r="L554" s="13" t="s">
        <v>32</v>
      </c>
      <c r="M554" s="14" t="s">
        <v>68</v>
      </c>
      <c r="N554" s="14"/>
      <c r="O554" s="13">
        <v>55</v>
      </c>
      <c r="P554" s="58" t="s">
        <v>868</v>
      </c>
      <c r="Q554" s="45"/>
      <c r="R554" s="45"/>
      <c r="S554" s="45"/>
      <c r="T554" s="46"/>
      <c r="U554" s="16" t="s">
        <v>32</v>
      </c>
      <c r="V554" s="16" t="s">
        <v>32</v>
      </c>
      <c r="W554" s="17" t="s">
        <v>34</v>
      </c>
      <c r="X554" s="18">
        <v>0</v>
      </c>
      <c r="Y554" s="22">
        <f t="shared" ref="Y554:Y560" si="75">IFERROR(IF(X554="",0,CEILING((X554/$H554),1)*$H554),"")</f>
        <v>0</v>
      </c>
      <c r="Z554" s="23" t="str">
        <f>IFERROR(IF(Y554=0,"",ROUNDUP(Y554/H554,0)*0.01898),"")</f>
        <v/>
      </c>
      <c r="AA554" s="24" t="s">
        <v>32</v>
      </c>
      <c r="AB554" s="25" t="s">
        <v>32</v>
      </c>
      <c r="AC554" s="26" t="s">
        <v>869</v>
      </c>
      <c r="AG554" s="29"/>
      <c r="AJ554" s="30" t="s">
        <v>32</v>
      </c>
      <c r="AK554" s="30">
        <v>0</v>
      </c>
      <c r="BB554" s="32" t="s">
        <v>36</v>
      </c>
      <c r="BM554" s="29">
        <v>0</v>
      </c>
      <c r="BN554" s="29">
        <v>0</v>
      </c>
      <c r="BO554" s="29">
        <v>0</v>
      </c>
      <c r="BP554" s="29">
        <f t="shared" ref="BP554:BP560" si="76">Y554/(H554*J554)</f>
        <v>0</v>
      </c>
    </row>
    <row r="555" spans="1:68" ht="27" customHeight="1">
      <c r="A555" s="10" t="s">
        <v>870</v>
      </c>
      <c r="B555" s="10" t="s">
        <v>871</v>
      </c>
      <c r="C555" s="11">
        <v>4301011585</v>
      </c>
      <c r="D555" s="43">
        <v>4640242180441</v>
      </c>
      <c r="E555" s="43"/>
      <c r="F555" s="12">
        <v>1.5</v>
      </c>
      <c r="G555" s="13">
        <v>8</v>
      </c>
      <c r="H555" s="12">
        <v>12</v>
      </c>
      <c r="I555" s="12">
        <v>12.435</v>
      </c>
      <c r="J555" s="13">
        <v>64</v>
      </c>
      <c r="K555" s="13" t="s">
        <v>59</v>
      </c>
      <c r="L555" s="13" t="s">
        <v>32</v>
      </c>
      <c r="M555" s="14" t="s">
        <v>60</v>
      </c>
      <c r="N555" s="14"/>
      <c r="O555" s="13">
        <v>50</v>
      </c>
      <c r="P555" s="58" t="s">
        <v>872</v>
      </c>
      <c r="Q555" s="45"/>
      <c r="R555" s="45"/>
      <c r="S555" s="45"/>
      <c r="T555" s="46"/>
      <c r="U555" s="16" t="s">
        <v>32</v>
      </c>
      <c r="V555" s="16" t="s">
        <v>32</v>
      </c>
      <c r="W555" s="17" t="s">
        <v>34</v>
      </c>
      <c r="X555" s="18">
        <v>0</v>
      </c>
      <c r="Y555" s="22">
        <f t="shared" si="75"/>
        <v>0</v>
      </c>
      <c r="Z555" s="23" t="str">
        <f>IFERROR(IF(Y555=0,"",ROUNDUP(Y555/H555,0)*0.01898),"")</f>
        <v/>
      </c>
      <c r="AA555" s="24" t="s">
        <v>32</v>
      </c>
      <c r="AB555" s="25" t="s">
        <v>32</v>
      </c>
      <c r="AC555" s="26" t="s">
        <v>873</v>
      </c>
      <c r="AG555" s="29"/>
      <c r="AJ555" s="30" t="s">
        <v>32</v>
      </c>
      <c r="AK555" s="30">
        <v>0</v>
      </c>
      <c r="BB555" s="32" t="s">
        <v>36</v>
      </c>
      <c r="BM555" s="29">
        <v>0</v>
      </c>
      <c r="BN555" s="29">
        <v>0</v>
      </c>
      <c r="BO555" s="29">
        <v>0</v>
      </c>
      <c r="BP555" s="29">
        <f t="shared" si="76"/>
        <v>0</v>
      </c>
    </row>
    <row r="556" spans="1:68" ht="27" customHeight="1">
      <c r="A556" s="10" t="s">
        <v>874</v>
      </c>
      <c r="B556" s="10" t="s">
        <v>875</v>
      </c>
      <c r="C556" s="11">
        <v>4301011584</v>
      </c>
      <c r="D556" s="43">
        <v>4640242180564</v>
      </c>
      <c r="E556" s="43"/>
      <c r="F556" s="12">
        <v>1.5</v>
      </c>
      <c r="G556" s="13">
        <v>8</v>
      </c>
      <c r="H556" s="12">
        <v>12</v>
      </c>
      <c r="I556" s="12">
        <v>12.435</v>
      </c>
      <c r="J556" s="13">
        <v>64</v>
      </c>
      <c r="K556" s="13" t="s">
        <v>59</v>
      </c>
      <c r="L556" s="13" t="s">
        <v>32</v>
      </c>
      <c r="M556" s="14" t="s">
        <v>60</v>
      </c>
      <c r="N556" s="14"/>
      <c r="O556" s="13">
        <v>50</v>
      </c>
      <c r="P556" s="58" t="s">
        <v>876</v>
      </c>
      <c r="Q556" s="45"/>
      <c r="R556" s="45"/>
      <c r="S556" s="45"/>
      <c r="T556" s="46"/>
      <c r="U556" s="16" t="s">
        <v>32</v>
      </c>
      <c r="V556" s="16" t="s">
        <v>32</v>
      </c>
      <c r="W556" s="17" t="s">
        <v>34</v>
      </c>
      <c r="X556" s="18">
        <v>100</v>
      </c>
      <c r="Y556" s="22">
        <f t="shared" si="75"/>
        <v>108</v>
      </c>
      <c r="Z556" s="23">
        <f>IFERROR(IF(Y556=0,"",ROUNDUP(Y556/H556,0)*0.01898),"")</f>
        <v>0.17082</v>
      </c>
      <c r="AA556" s="24" t="s">
        <v>32</v>
      </c>
      <c r="AB556" s="25" t="s">
        <v>32</v>
      </c>
      <c r="AC556" s="26" t="s">
        <v>877</v>
      </c>
      <c r="AG556" s="29"/>
      <c r="AJ556" s="30" t="s">
        <v>32</v>
      </c>
      <c r="AK556" s="30">
        <v>0</v>
      </c>
      <c r="BB556" s="32" t="s">
        <v>36</v>
      </c>
      <c r="BM556" s="29">
        <v>0</v>
      </c>
      <c r="BN556" s="29">
        <v>0</v>
      </c>
      <c r="BO556" s="29">
        <v>0</v>
      </c>
      <c r="BP556" s="29">
        <f t="shared" si="76"/>
        <v>0.140625</v>
      </c>
    </row>
    <row r="557" spans="1:68" ht="27" customHeight="1">
      <c r="A557" s="10" t="s">
        <v>878</v>
      </c>
      <c r="B557" s="10" t="s">
        <v>879</v>
      </c>
      <c r="C557" s="11">
        <v>4301011762</v>
      </c>
      <c r="D557" s="43">
        <v>4640242180922</v>
      </c>
      <c r="E557" s="43"/>
      <c r="F557" s="12">
        <v>1.35</v>
      </c>
      <c r="G557" s="13">
        <v>8</v>
      </c>
      <c r="H557" s="12">
        <v>10.8</v>
      </c>
      <c r="I557" s="12">
        <v>11.234999999999999</v>
      </c>
      <c r="J557" s="13">
        <v>64</v>
      </c>
      <c r="K557" s="13" t="s">
        <v>59</v>
      </c>
      <c r="L557" s="13" t="s">
        <v>32</v>
      </c>
      <c r="M557" s="14" t="s">
        <v>60</v>
      </c>
      <c r="N557" s="14"/>
      <c r="O557" s="13">
        <v>55</v>
      </c>
      <c r="P557" s="58" t="s">
        <v>880</v>
      </c>
      <c r="Q557" s="45"/>
      <c r="R557" s="45"/>
      <c r="S557" s="45"/>
      <c r="T557" s="46"/>
      <c r="U557" s="16" t="s">
        <v>32</v>
      </c>
      <c r="V557" s="16" t="s">
        <v>32</v>
      </c>
      <c r="W557" s="17" t="s">
        <v>34</v>
      </c>
      <c r="X557" s="18">
        <v>0</v>
      </c>
      <c r="Y557" s="22">
        <f t="shared" si="75"/>
        <v>0</v>
      </c>
      <c r="Z557" s="23" t="str">
        <f>IFERROR(IF(Y557=0,"",ROUNDUP(Y557/H557,0)*0.01898),"")</f>
        <v/>
      </c>
      <c r="AA557" s="24" t="s">
        <v>32</v>
      </c>
      <c r="AB557" s="25" t="s">
        <v>32</v>
      </c>
      <c r="AC557" s="26" t="s">
        <v>881</v>
      </c>
      <c r="AG557" s="29"/>
      <c r="AJ557" s="30" t="s">
        <v>32</v>
      </c>
      <c r="AK557" s="30">
        <v>0</v>
      </c>
      <c r="BB557" s="32" t="s">
        <v>36</v>
      </c>
      <c r="BM557" s="29">
        <v>0</v>
      </c>
      <c r="BN557" s="29">
        <v>0</v>
      </c>
      <c r="BO557" s="29">
        <v>0</v>
      </c>
      <c r="BP557" s="29">
        <f t="shared" si="76"/>
        <v>0</v>
      </c>
    </row>
    <row r="558" spans="1:68" ht="27" customHeight="1">
      <c r="A558" s="10" t="s">
        <v>882</v>
      </c>
      <c r="B558" s="10" t="s">
        <v>883</v>
      </c>
      <c r="C558" s="11">
        <v>4301011764</v>
      </c>
      <c r="D558" s="43">
        <v>4640242181189</v>
      </c>
      <c r="E558" s="43"/>
      <c r="F558" s="12">
        <v>0.4</v>
      </c>
      <c r="G558" s="13">
        <v>10</v>
      </c>
      <c r="H558" s="12">
        <v>4</v>
      </c>
      <c r="I558" s="12">
        <v>4.21</v>
      </c>
      <c r="J558" s="13">
        <v>132</v>
      </c>
      <c r="K558" s="13" t="s">
        <v>67</v>
      </c>
      <c r="L558" s="13" t="s">
        <v>32</v>
      </c>
      <c r="M558" s="14" t="s">
        <v>68</v>
      </c>
      <c r="N558" s="14"/>
      <c r="O558" s="13">
        <v>55</v>
      </c>
      <c r="P558" s="58" t="s">
        <v>884</v>
      </c>
      <c r="Q558" s="45"/>
      <c r="R558" s="45"/>
      <c r="S558" s="45"/>
      <c r="T558" s="46"/>
      <c r="U558" s="16" t="s">
        <v>32</v>
      </c>
      <c r="V558" s="16" t="s">
        <v>32</v>
      </c>
      <c r="W558" s="17" t="s">
        <v>34</v>
      </c>
      <c r="X558" s="18">
        <v>0</v>
      </c>
      <c r="Y558" s="22">
        <f t="shared" si="75"/>
        <v>0</v>
      </c>
      <c r="Z558" s="23" t="str">
        <f>IFERROR(IF(Y558=0,"",ROUNDUP(Y558/H558,0)*0.00902),"")</f>
        <v/>
      </c>
      <c r="AA558" s="24" t="s">
        <v>32</v>
      </c>
      <c r="AB558" s="25" t="s">
        <v>32</v>
      </c>
      <c r="AC558" s="26" t="s">
        <v>869</v>
      </c>
      <c r="AG558" s="29"/>
      <c r="AJ558" s="30" t="s">
        <v>32</v>
      </c>
      <c r="AK558" s="30">
        <v>0</v>
      </c>
      <c r="BB558" s="32" t="s">
        <v>36</v>
      </c>
      <c r="BM558" s="29">
        <v>0</v>
      </c>
      <c r="BN558" s="29">
        <v>0</v>
      </c>
      <c r="BO558" s="29">
        <v>0</v>
      </c>
      <c r="BP558" s="29">
        <f t="shared" si="76"/>
        <v>0</v>
      </c>
    </row>
    <row r="559" spans="1:68" ht="27" customHeight="1">
      <c r="A559" s="10" t="s">
        <v>885</v>
      </c>
      <c r="B559" s="10" t="s">
        <v>886</v>
      </c>
      <c r="C559" s="11">
        <v>4301011551</v>
      </c>
      <c r="D559" s="43">
        <v>4640242180038</v>
      </c>
      <c r="E559" s="43"/>
      <c r="F559" s="12">
        <v>0.4</v>
      </c>
      <c r="G559" s="13">
        <v>10</v>
      </c>
      <c r="H559" s="12">
        <v>4</v>
      </c>
      <c r="I559" s="12">
        <v>4.21</v>
      </c>
      <c r="J559" s="13">
        <v>132</v>
      </c>
      <c r="K559" s="13" t="s">
        <v>67</v>
      </c>
      <c r="L559" s="13" t="s">
        <v>32</v>
      </c>
      <c r="M559" s="14" t="s">
        <v>60</v>
      </c>
      <c r="N559" s="14"/>
      <c r="O559" s="13">
        <v>50</v>
      </c>
      <c r="P559" s="58" t="s">
        <v>887</v>
      </c>
      <c r="Q559" s="45"/>
      <c r="R559" s="45"/>
      <c r="S559" s="45"/>
      <c r="T559" s="46"/>
      <c r="U559" s="16" t="s">
        <v>32</v>
      </c>
      <c r="V559" s="16" t="s">
        <v>32</v>
      </c>
      <c r="W559" s="17" t="s">
        <v>34</v>
      </c>
      <c r="X559" s="18">
        <v>0</v>
      </c>
      <c r="Y559" s="22">
        <f t="shared" si="75"/>
        <v>0</v>
      </c>
      <c r="Z559" s="23" t="str">
        <f>IFERROR(IF(Y559=0,"",ROUNDUP(Y559/H559,0)*0.00902),"")</f>
        <v/>
      </c>
      <c r="AA559" s="24" t="s">
        <v>32</v>
      </c>
      <c r="AB559" s="25" t="s">
        <v>32</v>
      </c>
      <c r="AC559" s="26" t="s">
        <v>877</v>
      </c>
      <c r="AG559" s="29"/>
      <c r="AJ559" s="30" t="s">
        <v>32</v>
      </c>
      <c r="AK559" s="30">
        <v>0</v>
      </c>
      <c r="BB559" s="32" t="s">
        <v>36</v>
      </c>
      <c r="BM559" s="29">
        <v>0</v>
      </c>
      <c r="BN559" s="29">
        <v>0</v>
      </c>
      <c r="BO559" s="29">
        <v>0</v>
      </c>
      <c r="BP559" s="29">
        <f t="shared" si="76"/>
        <v>0</v>
      </c>
    </row>
    <row r="560" spans="1:68" ht="27" customHeight="1">
      <c r="A560" s="10" t="s">
        <v>888</v>
      </c>
      <c r="B560" s="10" t="s">
        <v>889</v>
      </c>
      <c r="C560" s="11">
        <v>4301011765</v>
      </c>
      <c r="D560" s="43">
        <v>4640242181172</v>
      </c>
      <c r="E560" s="43"/>
      <c r="F560" s="12">
        <v>0.4</v>
      </c>
      <c r="G560" s="13">
        <v>10</v>
      </c>
      <c r="H560" s="12">
        <v>4</v>
      </c>
      <c r="I560" s="12">
        <v>4.21</v>
      </c>
      <c r="J560" s="13">
        <v>132</v>
      </c>
      <c r="K560" s="13" t="s">
        <v>67</v>
      </c>
      <c r="L560" s="13" t="s">
        <v>32</v>
      </c>
      <c r="M560" s="14" t="s">
        <v>60</v>
      </c>
      <c r="N560" s="14"/>
      <c r="O560" s="13">
        <v>55</v>
      </c>
      <c r="P560" s="58" t="s">
        <v>890</v>
      </c>
      <c r="Q560" s="45"/>
      <c r="R560" s="45"/>
      <c r="S560" s="45"/>
      <c r="T560" s="46"/>
      <c r="U560" s="16" t="s">
        <v>32</v>
      </c>
      <c r="V560" s="16" t="s">
        <v>32</v>
      </c>
      <c r="W560" s="17" t="s">
        <v>34</v>
      </c>
      <c r="X560" s="18">
        <v>0</v>
      </c>
      <c r="Y560" s="22">
        <f t="shared" si="75"/>
        <v>0</v>
      </c>
      <c r="Z560" s="23" t="str">
        <f>IFERROR(IF(Y560=0,"",ROUNDUP(Y560/H560,0)*0.00902),"")</f>
        <v/>
      </c>
      <c r="AA560" s="24" t="s">
        <v>32</v>
      </c>
      <c r="AB560" s="25" t="s">
        <v>32</v>
      </c>
      <c r="AC560" s="26" t="s">
        <v>881</v>
      </c>
      <c r="AG560" s="29"/>
      <c r="AJ560" s="30" t="s">
        <v>32</v>
      </c>
      <c r="AK560" s="30">
        <v>0</v>
      </c>
      <c r="BB560" s="32" t="s">
        <v>36</v>
      </c>
      <c r="BM560" s="29">
        <v>0</v>
      </c>
      <c r="BN560" s="29">
        <v>0</v>
      </c>
      <c r="BO560" s="29">
        <v>0</v>
      </c>
      <c r="BP560" s="29">
        <f t="shared" si="76"/>
        <v>0</v>
      </c>
    </row>
    <row r="561" spans="1:68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3"/>
      <c r="P561" s="47" t="s">
        <v>46</v>
      </c>
      <c r="Q561" s="48"/>
      <c r="R561" s="48"/>
      <c r="S561" s="48"/>
      <c r="T561" s="48"/>
      <c r="U561" s="48"/>
      <c r="V561" s="49"/>
      <c r="W561" s="19" t="s">
        <v>47</v>
      </c>
      <c r="X561" s="20">
        <f>IFERROR(X554/H554,"0")+IFERROR(X555/H555,"0")+IFERROR(X556/H556,"0")+IFERROR(X557/H557,"0")+IFERROR(X558/H558,"0")+IFERROR(X559/H559,"0")+IFERROR(X560/H560,"0")</f>
        <v>8.3333333333333339</v>
      </c>
      <c r="Y561" s="20">
        <f>IFERROR(Y554/H554,"0")+IFERROR(Y555/H555,"0")+IFERROR(Y556/H556,"0")+IFERROR(Y557/H557,"0")+IFERROR(Y558/H558,"0")+IFERROR(Y559/H559,"0")+IFERROR(Y560/H560,"0")</f>
        <v>9</v>
      </c>
      <c r="Z561" s="20">
        <f>IFERROR(IF(Z554="",0,Z554),"0")+IFERROR(IF(Z555="",0,Z555),"0")+IFERROR(IF(Z556="",0,Z556),"0")+IFERROR(IF(Z557="",0,Z557),"0")+IFERROR(IF(Z558="",0,Z558),"0")+IFERROR(IF(Z559="",0,Z559),"0")+IFERROR(IF(Z560="",0,Z560),"0")</f>
        <v>0.17082</v>
      </c>
      <c r="AA561" s="27"/>
      <c r="AB561" s="27"/>
      <c r="AC561" s="27"/>
    </row>
    <row r="562" spans="1:68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3"/>
      <c r="P562" s="47" t="s">
        <v>46</v>
      </c>
      <c r="Q562" s="48"/>
      <c r="R562" s="48"/>
      <c r="S562" s="48"/>
      <c r="T562" s="48"/>
      <c r="U562" s="48"/>
      <c r="V562" s="49"/>
      <c r="W562" s="19" t="s">
        <v>34</v>
      </c>
      <c r="X562" s="20">
        <f>IFERROR(SUM(X554:X560),"0")</f>
        <v>100</v>
      </c>
      <c r="Y562" s="20">
        <f>IFERROR(SUM(Y554:Y560),"0")</f>
        <v>108</v>
      </c>
      <c r="Z562" s="19"/>
      <c r="AA562" s="27"/>
      <c r="AB562" s="27"/>
      <c r="AC562" s="27"/>
    </row>
    <row r="563" spans="1:68" ht="14.25" customHeight="1">
      <c r="A563" s="42" t="s">
        <v>101</v>
      </c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9"/>
      <c r="AB563" s="9"/>
      <c r="AC563" s="9"/>
    </row>
    <row r="564" spans="1:68" ht="16.5" customHeight="1">
      <c r="A564" s="10" t="s">
        <v>891</v>
      </c>
      <c r="B564" s="10" t="s">
        <v>892</v>
      </c>
      <c r="C564" s="11">
        <v>4301020269</v>
      </c>
      <c r="D564" s="43">
        <v>4640242180519</v>
      </c>
      <c r="E564" s="43"/>
      <c r="F564" s="12">
        <v>1.35</v>
      </c>
      <c r="G564" s="13">
        <v>8</v>
      </c>
      <c r="H564" s="12">
        <v>10.8</v>
      </c>
      <c r="I564" s="12">
        <v>11.234999999999999</v>
      </c>
      <c r="J564" s="13">
        <v>64</v>
      </c>
      <c r="K564" s="13" t="s">
        <v>59</v>
      </c>
      <c r="L564" s="13" t="s">
        <v>32</v>
      </c>
      <c r="M564" s="14" t="s">
        <v>68</v>
      </c>
      <c r="N564" s="14"/>
      <c r="O564" s="13">
        <v>50</v>
      </c>
      <c r="P564" s="58" t="s">
        <v>893</v>
      </c>
      <c r="Q564" s="45"/>
      <c r="R564" s="45"/>
      <c r="S564" s="45"/>
      <c r="T564" s="46"/>
      <c r="U564" s="16" t="s">
        <v>32</v>
      </c>
      <c r="V564" s="16" t="s">
        <v>32</v>
      </c>
      <c r="W564" s="17" t="s">
        <v>34</v>
      </c>
      <c r="X564" s="18">
        <v>0</v>
      </c>
      <c r="Y564" s="22">
        <f>IFERROR(IF(X564="",0,CEILING((X564/$H564),1)*$H564),"")</f>
        <v>0</v>
      </c>
      <c r="Z564" s="23" t="str">
        <f>IFERROR(IF(Y564=0,"",ROUNDUP(Y564/H564,0)*0.01898),"")</f>
        <v/>
      </c>
      <c r="AA564" s="24" t="s">
        <v>32</v>
      </c>
      <c r="AB564" s="25" t="s">
        <v>32</v>
      </c>
      <c r="AC564" s="26" t="s">
        <v>894</v>
      </c>
      <c r="AG564" s="29"/>
      <c r="AJ564" s="30" t="s">
        <v>32</v>
      </c>
      <c r="AK564" s="30">
        <v>0</v>
      </c>
      <c r="BB564" s="32" t="s">
        <v>36</v>
      </c>
      <c r="BM564" s="29">
        <v>0</v>
      </c>
      <c r="BN564" s="29">
        <v>0</v>
      </c>
      <c r="BO564" s="29">
        <v>0</v>
      </c>
      <c r="BP564" s="29">
        <f t="shared" ref="BP564:BP567" si="77">Y564/(H564*J564)</f>
        <v>0</v>
      </c>
    </row>
    <row r="565" spans="1:68" ht="27" customHeight="1">
      <c r="A565" s="10" t="s">
        <v>895</v>
      </c>
      <c r="B565" s="10" t="s">
        <v>896</v>
      </c>
      <c r="C565" s="11">
        <v>4301020260</v>
      </c>
      <c r="D565" s="43">
        <v>4640242180526</v>
      </c>
      <c r="E565" s="43"/>
      <c r="F565" s="12">
        <v>1.8</v>
      </c>
      <c r="G565" s="13">
        <v>6</v>
      </c>
      <c r="H565" s="12">
        <v>10.8</v>
      </c>
      <c r="I565" s="12">
        <v>11.234999999999999</v>
      </c>
      <c r="J565" s="13">
        <v>64</v>
      </c>
      <c r="K565" s="13" t="s">
        <v>59</v>
      </c>
      <c r="L565" s="13" t="s">
        <v>32</v>
      </c>
      <c r="M565" s="14" t="s">
        <v>60</v>
      </c>
      <c r="N565" s="14"/>
      <c r="O565" s="13">
        <v>50</v>
      </c>
      <c r="P565" s="58" t="s">
        <v>897</v>
      </c>
      <c r="Q565" s="45"/>
      <c r="R565" s="45"/>
      <c r="S565" s="45"/>
      <c r="T565" s="46"/>
      <c r="U565" s="16" t="s">
        <v>32</v>
      </c>
      <c r="V565" s="16" t="s">
        <v>32</v>
      </c>
      <c r="W565" s="17" t="s">
        <v>34</v>
      </c>
      <c r="X565" s="18">
        <v>0</v>
      </c>
      <c r="Y565" s="22">
        <f>IFERROR(IF(X565="",0,CEILING((X565/$H565),1)*$H565),"")</f>
        <v>0</v>
      </c>
      <c r="Z565" s="23" t="str">
        <f>IFERROR(IF(Y565=0,"",ROUNDUP(Y565/H565,0)*0.01898),"")</f>
        <v/>
      </c>
      <c r="AA565" s="24" t="s">
        <v>32</v>
      </c>
      <c r="AB565" s="25" t="s">
        <v>32</v>
      </c>
      <c r="AC565" s="26" t="s">
        <v>894</v>
      </c>
      <c r="AG565" s="29"/>
      <c r="AJ565" s="30" t="s">
        <v>32</v>
      </c>
      <c r="AK565" s="30">
        <v>0</v>
      </c>
      <c r="BB565" s="32" t="s">
        <v>36</v>
      </c>
      <c r="BM565" s="29">
        <v>0</v>
      </c>
      <c r="BN565" s="29">
        <v>0</v>
      </c>
      <c r="BO565" s="29">
        <v>0</v>
      </c>
      <c r="BP565" s="29">
        <f t="shared" si="77"/>
        <v>0</v>
      </c>
    </row>
    <row r="566" spans="1:68" ht="27" customHeight="1">
      <c r="A566" s="10" t="s">
        <v>898</v>
      </c>
      <c r="B566" s="10" t="s">
        <v>899</v>
      </c>
      <c r="C566" s="11">
        <v>4301020309</v>
      </c>
      <c r="D566" s="43">
        <v>4640242180090</v>
      </c>
      <c r="E566" s="43"/>
      <c r="F566" s="12">
        <v>1.35</v>
      </c>
      <c r="G566" s="13">
        <v>8</v>
      </c>
      <c r="H566" s="12">
        <v>10.8</v>
      </c>
      <c r="I566" s="12">
        <v>11.234999999999999</v>
      </c>
      <c r="J566" s="13">
        <v>64</v>
      </c>
      <c r="K566" s="13" t="s">
        <v>59</v>
      </c>
      <c r="L566" s="13" t="s">
        <v>32</v>
      </c>
      <c r="M566" s="14" t="s">
        <v>60</v>
      </c>
      <c r="N566" s="14"/>
      <c r="O566" s="13">
        <v>50</v>
      </c>
      <c r="P566" s="58" t="s">
        <v>900</v>
      </c>
      <c r="Q566" s="45"/>
      <c r="R566" s="45"/>
      <c r="S566" s="45"/>
      <c r="T566" s="46"/>
      <c r="U566" s="16" t="s">
        <v>32</v>
      </c>
      <c r="V566" s="16" t="s">
        <v>32</v>
      </c>
      <c r="W566" s="17" t="s">
        <v>34</v>
      </c>
      <c r="X566" s="18">
        <v>0</v>
      </c>
      <c r="Y566" s="22">
        <f>IFERROR(IF(X566="",0,CEILING((X566/$H566),1)*$H566),"")</f>
        <v>0</v>
      </c>
      <c r="Z566" s="23" t="str">
        <f>IFERROR(IF(Y566=0,"",ROUNDUP(Y566/H566,0)*0.01898),"")</f>
        <v/>
      </c>
      <c r="AA566" s="24" t="s">
        <v>32</v>
      </c>
      <c r="AB566" s="25" t="s">
        <v>32</v>
      </c>
      <c r="AC566" s="26" t="s">
        <v>901</v>
      </c>
      <c r="AG566" s="29"/>
      <c r="AJ566" s="30" t="s">
        <v>32</v>
      </c>
      <c r="AK566" s="30">
        <v>0</v>
      </c>
      <c r="BB566" s="32" t="s">
        <v>36</v>
      </c>
      <c r="BM566" s="29">
        <v>0</v>
      </c>
      <c r="BN566" s="29">
        <v>0</v>
      </c>
      <c r="BO566" s="29">
        <v>0</v>
      </c>
      <c r="BP566" s="29">
        <f t="shared" si="77"/>
        <v>0</v>
      </c>
    </row>
    <row r="567" spans="1:68" ht="27" customHeight="1">
      <c r="A567" s="10" t="s">
        <v>902</v>
      </c>
      <c r="B567" s="10" t="s">
        <v>903</v>
      </c>
      <c r="C567" s="11">
        <v>4301020295</v>
      </c>
      <c r="D567" s="43">
        <v>4640242181363</v>
      </c>
      <c r="E567" s="43"/>
      <c r="F567" s="12">
        <v>0.4</v>
      </c>
      <c r="G567" s="13">
        <v>10</v>
      </c>
      <c r="H567" s="12">
        <v>4</v>
      </c>
      <c r="I567" s="12">
        <v>4.21</v>
      </c>
      <c r="J567" s="13">
        <v>132</v>
      </c>
      <c r="K567" s="13" t="s">
        <v>67</v>
      </c>
      <c r="L567" s="13" t="s">
        <v>32</v>
      </c>
      <c r="M567" s="14" t="s">
        <v>60</v>
      </c>
      <c r="N567" s="14"/>
      <c r="O567" s="13">
        <v>50</v>
      </c>
      <c r="P567" s="58" t="s">
        <v>904</v>
      </c>
      <c r="Q567" s="45"/>
      <c r="R567" s="45"/>
      <c r="S567" s="45"/>
      <c r="T567" s="46"/>
      <c r="U567" s="16" t="s">
        <v>32</v>
      </c>
      <c r="V567" s="16" t="s">
        <v>32</v>
      </c>
      <c r="W567" s="17" t="s">
        <v>34</v>
      </c>
      <c r="X567" s="18">
        <v>0</v>
      </c>
      <c r="Y567" s="22">
        <f>IFERROR(IF(X567="",0,CEILING((X567/$H567),1)*$H567),"")</f>
        <v>0</v>
      </c>
      <c r="Z567" s="23" t="str">
        <f>IFERROR(IF(Y567=0,"",ROUNDUP(Y567/H567,0)*0.00902),"")</f>
        <v/>
      </c>
      <c r="AA567" s="24" t="s">
        <v>32</v>
      </c>
      <c r="AB567" s="25" t="s">
        <v>32</v>
      </c>
      <c r="AC567" s="26" t="s">
        <v>901</v>
      </c>
      <c r="AG567" s="29"/>
      <c r="AJ567" s="30" t="s">
        <v>32</v>
      </c>
      <c r="AK567" s="30">
        <v>0</v>
      </c>
      <c r="BB567" s="32" t="s">
        <v>36</v>
      </c>
      <c r="BM567" s="29">
        <v>0</v>
      </c>
      <c r="BN567" s="29">
        <v>0</v>
      </c>
      <c r="BO567" s="29">
        <v>0</v>
      </c>
      <c r="BP567" s="29">
        <f t="shared" si="77"/>
        <v>0</v>
      </c>
    </row>
    <row r="568" spans="1: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3"/>
      <c r="P568" s="47" t="s">
        <v>46</v>
      </c>
      <c r="Q568" s="48"/>
      <c r="R568" s="48"/>
      <c r="S568" s="48"/>
      <c r="T568" s="48"/>
      <c r="U568" s="48"/>
      <c r="V568" s="49"/>
      <c r="W568" s="19" t="s">
        <v>47</v>
      </c>
      <c r="X568" s="20">
        <f>IFERROR(X564/H564,"0")+IFERROR(X565/H565,"0")+IFERROR(X566/H566,"0")+IFERROR(X567/H567,"0")</f>
        <v>0</v>
      </c>
      <c r="Y568" s="20">
        <f>IFERROR(Y564/H564,"0")+IFERROR(Y565/H565,"0")+IFERROR(Y566/H566,"0")+IFERROR(Y567/H567,"0")</f>
        <v>0</v>
      </c>
      <c r="Z568" s="20">
        <f>IFERROR(IF(Z564="",0,Z564),"0")+IFERROR(IF(Z565="",0,Z565),"0")+IFERROR(IF(Z566="",0,Z566),"0")+IFERROR(IF(Z567="",0,Z567),"0")</f>
        <v>0</v>
      </c>
      <c r="AA568" s="27"/>
      <c r="AB568" s="27"/>
      <c r="AC568" s="27"/>
    </row>
    <row r="569" spans="1:68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3"/>
      <c r="P569" s="47" t="s">
        <v>46</v>
      </c>
      <c r="Q569" s="48"/>
      <c r="R569" s="48"/>
      <c r="S569" s="48"/>
      <c r="T569" s="48"/>
      <c r="U569" s="48"/>
      <c r="V569" s="49"/>
      <c r="W569" s="19" t="s">
        <v>34</v>
      </c>
      <c r="X569" s="20">
        <f>IFERROR(SUM(X564:X567),"0")</f>
        <v>0</v>
      </c>
      <c r="Y569" s="20">
        <f>IFERROR(SUM(Y564:Y567),"0")</f>
        <v>0</v>
      </c>
      <c r="Z569" s="19"/>
      <c r="AA569" s="27"/>
      <c r="AB569" s="27"/>
      <c r="AC569" s="27"/>
    </row>
    <row r="570" spans="1:68" ht="14.25" customHeight="1">
      <c r="A570" s="42" t="s">
        <v>112</v>
      </c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9"/>
      <c r="AB570" s="9"/>
      <c r="AC570" s="9"/>
    </row>
    <row r="571" spans="1:68" ht="27" customHeight="1">
      <c r="A571" s="10" t="s">
        <v>905</v>
      </c>
      <c r="B571" s="10" t="s">
        <v>906</v>
      </c>
      <c r="C571" s="11">
        <v>4301031280</v>
      </c>
      <c r="D571" s="43">
        <v>4640242180816</v>
      </c>
      <c r="E571" s="43"/>
      <c r="F571" s="12">
        <v>0.7</v>
      </c>
      <c r="G571" s="13">
        <v>6</v>
      </c>
      <c r="H571" s="12">
        <v>4.2</v>
      </c>
      <c r="I571" s="12">
        <v>4.47</v>
      </c>
      <c r="J571" s="13">
        <v>132</v>
      </c>
      <c r="K571" s="13" t="s">
        <v>67</v>
      </c>
      <c r="L571" s="13" t="s">
        <v>32</v>
      </c>
      <c r="M571" s="14" t="s">
        <v>33</v>
      </c>
      <c r="N571" s="14"/>
      <c r="O571" s="13">
        <v>40</v>
      </c>
      <c r="P571" s="58" t="s">
        <v>907</v>
      </c>
      <c r="Q571" s="45"/>
      <c r="R571" s="45"/>
      <c r="S571" s="45"/>
      <c r="T571" s="46"/>
      <c r="U571" s="16" t="s">
        <v>32</v>
      </c>
      <c r="V571" s="16" t="s">
        <v>32</v>
      </c>
      <c r="W571" s="17" t="s">
        <v>34</v>
      </c>
      <c r="X571" s="18">
        <v>0</v>
      </c>
      <c r="Y571" s="22">
        <f t="shared" ref="Y571:Y577" si="78">IFERROR(IF(X571="",0,CEILING((X571/$H571),1)*$H571),"")</f>
        <v>0</v>
      </c>
      <c r="Z571" s="23" t="str">
        <f>IFERROR(IF(Y571=0,"",ROUNDUP(Y571/H571,0)*0.00902),"")</f>
        <v/>
      </c>
      <c r="AA571" s="24" t="s">
        <v>32</v>
      </c>
      <c r="AB571" s="25" t="s">
        <v>32</v>
      </c>
      <c r="AC571" s="26" t="s">
        <v>908</v>
      </c>
      <c r="AG571" s="29"/>
      <c r="AJ571" s="30" t="s">
        <v>32</v>
      </c>
      <c r="AK571" s="30">
        <v>0</v>
      </c>
      <c r="BB571" s="32" t="s">
        <v>36</v>
      </c>
      <c r="BM571" s="29">
        <v>0</v>
      </c>
      <c r="BN571" s="29">
        <v>0</v>
      </c>
      <c r="BO571" s="29">
        <v>0</v>
      </c>
      <c r="BP571" s="29">
        <f t="shared" ref="BP571:BP577" si="79">Y571/(H571*J571)</f>
        <v>0</v>
      </c>
    </row>
    <row r="572" spans="1:68" ht="27" customHeight="1">
      <c r="A572" s="10" t="s">
        <v>909</v>
      </c>
      <c r="B572" s="10" t="s">
        <v>910</v>
      </c>
      <c r="C572" s="11">
        <v>4301031244</v>
      </c>
      <c r="D572" s="43">
        <v>4640242180595</v>
      </c>
      <c r="E572" s="43"/>
      <c r="F572" s="12">
        <v>0.7</v>
      </c>
      <c r="G572" s="13">
        <v>6</v>
      </c>
      <c r="H572" s="12">
        <v>4.2</v>
      </c>
      <c r="I572" s="12">
        <v>4.47</v>
      </c>
      <c r="J572" s="13">
        <v>132</v>
      </c>
      <c r="K572" s="13" t="s">
        <v>67</v>
      </c>
      <c r="L572" s="13" t="s">
        <v>32</v>
      </c>
      <c r="M572" s="14" t="s">
        <v>33</v>
      </c>
      <c r="N572" s="14"/>
      <c r="O572" s="13">
        <v>40</v>
      </c>
      <c r="P572" s="58" t="s">
        <v>911</v>
      </c>
      <c r="Q572" s="45"/>
      <c r="R572" s="45"/>
      <c r="S572" s="45"/>
      <c r="T572" s="46"/>
      <c r="U572" s="16" t="s">
        <v>32</v>
      </c>
      <c r="V572" s="16" t="s">
        <v>32</v>
      </c>
      <c r="W572" s="17" t="s">
        <v>34</v>
      </c>
      <c r="X572" s="18">
        <v>0</v>
      </c>
      <c r="Y572" s="22">
        <f t="shared" si="78"/>
        <v>0</v>
      </c>
      <c r="Z572" s="23" t="str">
        <f>IFERROR(IF(Y572=0,"",ROUNDUP(Y572/H572,0)*0.00902),"")</f>
        <v/>
      </c>
      <c r="AA572" s="24" t="s">
        <v>32</v>
      </c>
      <c r="AB572" s="25" t="s">
        <v>32</v>
      </c>
      <c r="AC572" s="26" t="s">
        <v>912</v>
      </c>
      <c r="AG572" s="29"/>
      <c r="AJ572" s="30" t="s">
        <v>32</v>
      </c>
      <c r="AK572" s="30">
        <v>0</v>
      </c>
      <c r="BB572" s="32" t="s">
        <v>36</v>
      </c>
      <c r="BM572" s="29">
        <v>0</v>
      </c>
      <c r="BN572" s="29">
        <v>0</v>
      </c>
      <c r="BO572" s="29">
        <v>0</v>
      </c>
      <c r="BP572" s="29">
        <f t="shared" si="79"/>
        <v>0</v>
      </c>
    </row>
    <row r="573" spans="1:68" ht="27" customHeight="1">
      <c r="A573" s="10" t="s">
        <v>913</v>
      </c>
      <c r="B573" s="10" t="s">
        <v>914</v>
      </c>
      <c r="C573" s="11">
        <v>4301031289</v>
      </c>
      <c r="D573" s="43">
        <v>4640242181615</v>
      </c>
      <c r="E573" s="43"/>
      <c r="F573" s="12">
        <v>0.7</v>
      </c>
      <c r="G573" s="13">
        <v>6</v>
      </c>
      <c r="H573" s="12">
        <v>4.2</v>
      </c>
      <c r="I573" s="12">
        <v>4.41</v>
      </c>
      <c r="J573" s="13">
        <v>132</v>
      </c>
      <c r="K573" s="13" t="s">
        <v>67</v>
      </c>
      <c r="L573" s="13" t="s">
        <v>32</v>
      </c>
      <c r="M573" s="14" t="s">
        <v>33</v>
      </c>
      <c r="N573" s="14"/>
      <c r="O573" s="13">
        <v>45</v>
      </c>
      <c r="P573" s="58" t="s">
        <v>915</v>
      </c>
      <c r="Q573" s="45"/>
      <c r="R573" s="45"/>
      <c r="S573" s="45"/>
      <c r="T573" s="46"/>
      <c r="U573" s="16" t="s">
        <v>32</v>
      </c>
      <c r="V573" s="16" t="s">
        <v>32</v>
      </c>
      <c r="W573" s="17" t="s">
        <v>34</v>
      </c>
      <c r="X573" s="18">
        <v>0</v>
      </c>
      <c r="Y573" s="22">
        <f t="shared" si="78"/>
        <v>0</v>
      </c>
      <c r="Z573" s="23" t="str">
        <f>IFERROR(IF(Y573=0,"",ROUNDUP(Y573/H573,0)*0.00902),"")</f>
        <v/>
      </c>
      <c r="AA573" s="24" t="s">
        <v>32</v>
      </c>
      <c r="AB573" s="25" t="s">
        <v>32</v>
      </c>
      <c r="AC573" s="26" t="s">
        <v>916</v>
      </c>
      <c r="AG573" s="29"/>
      <c r="AJ573" s="30" t="s">
        <v>32</v>
      </c>
      <c r="AK573" s="30">
        <v>0</v>
      </c>
      <c r="BB573" s="32" t="s">
        <v>36</v>
      </c>
      <c r="BM573" s="29">
        <v>0</v>
      </c>
      <c r="BN573" s="29">
        <v>0</v>
      </c>
      <c r="BO573" s="29">
        <v>0</v>
      </c>
      <c r="BP573" s="29">
        <f t="shared" si="79"/>
        <v>0</v>
      </c>
    </row>
    <row r="574" spans="1:68" ht="27" customHeight="1">
      <c r="A574" s="10" t="s">
        <v>917</v>
      </c>
      <c r="B574" s="10" t="s">
        <v>918</v>
      </c>
      <c r="C574" s="11">
        <v>4301031285</v>
      </c>
      <c r="D574" s="43">
        <v>4640242181639</v>
      </c>
      <c r="E574" s="43"/>
      <c r="F574" s="12">
        <v>0.7</v>
      </c>
      <c r="G574" s="13">
        <v>6</v>
      </c>
      <c r="H574" s="12">
        <v>4.2</v>
      </c>
      <c r="I574" s="12">
        <v>4.41</v>
      </c>
      <c r="J574" s="13">
        <v>132</v>
      </c>
      <c r="K574" s="13" t="s">
        <v>67</v>
      </c>
      <c r="L574" s="13" t="s">
        <v>32</v>
      </c>
      <c r="M574" s="14" t="s">
        <v>33</v>
      </c>
      <c r="N574" s="14"/>
      <c r="O574" s="13">
        <v>45</v>
      </c>
      <c r="P574" s="58" t="s">
        <v>919</v>
      </c>
      <c r="Q574" s="45"/>
      <c r="R574" s="45"/>
      <c r="S574" s="45"/>
      <c r="T574" s="46"/>
      <c r="U574" s="16" t="s">
        <v>32</v>
      </c>
      <c r="V574" s="16" t="s">
        <v>32</v>
      </c>
      <c r="W574" s="17" t="s">
        <v>34</v>
      </c>
      <c r="X574" s="18">
        <v>0</v>
      </c>
      <c r="Y574" s="22">
        <f t="shared" si="78"/>
        <v>0</v>
      </c>
      <c r="Z574" s="23" t="str">
        <f>IFERROR(IF(Y574=0,"",ROUNDUP(Y574/H574,0)*0.00902),"")</f>
        <v/>
      </c>
      <c r="AA574" s="24" t="s">
        <v>32</v>
      </c>
      <c r="AB574" s="25" t="s">
        <v>32</v>
      </c>
      <c r="AC574" s="26" t="s">
        <v>920</v>
      </c>
      <c r="AG574" s="29"/>
      <c r="AJ574" s="30" t="s">
        <v>32</v>
      </c>
      <c r="AK574" s="30">
        <v>0</v>
      </c>
      <c r="BB574" s="32" t="s">
        <v>36</v>
      </c>
      <c r="BM574" s="29">
        <v>0</v>
      </c>
      <c r="BN574" s="29">
        <v>0</v>
      </c>
      <c r="BO574" s="29">
        <v>0</v>
      </c>
      <c r="BP574" s="29">
        <f t="shared" si="79"/>
        <v>0</v>
      </c>
    </row>
    <row r="575" spans="1:68" ht="27" customHeight="1">
      <c r="A575" s="10" t="s">
        <v>921</v>
      </c>
      <c r="B575" s="10" t="s">
        <v>922</v>
      </c>
      <c r="C575" s="11">
        <v>4301031287</v>
      </c>
      <c r="D575" s="43">
        <v>4640242181622</v>
      </c>
      <c r="E575" s="43"/>
      <c r="F575" s="12">
        <v>0.7</v>
      </c>
      <c r="G575" s="13">
        <v>6</v>
      </c>
      <c r="H575" s="12">
        <v>4.2</v>
      </c>
      <c r="I575" s="12">
        <v>4.41</v>
      </c>
      <c r="J575" s="13">
        <v>132</v>
      </c>
      <c r="K575" s="13" t="s">
        <v>67</v>
      </c>
      <c r="L575" s="13" t="s">
        <v>32</v>
      </c>
      <c r="M575" s="14" t="s">
        <v>33</v>
      </c>
      <c r="N575" s="14"/>
      <c r="O575" s="13">
        <v>45</v>
      </c>
      <c r="P575" s="58" t="s">
        <v>923</v>
      </c>
      <c r="Q575" s="45"/>
      <c r="R575" s="45"/>
      <c r="S575" s="45"/>
      <c r="T575" s="46"/>
      <c r="U575" s="16" t="s">
        <v>32</v>
      </c>
      <c r="V575" s="16" t="s">
        <v>32</v>
      </c>
      <c r="W575" s="17" t="s">
        <v>34</v>
      </c>
      <c r="X575" s="18">
        <v>0</v>
      </c>
      <c r="Y575" s="22">
        <f t="shared" si="78"/>
        <v>0</v>
      </c>
      <c r="Z575" s="23" t="str">
        <f>IFERROR(IF(Y575=0,"",ROUNDUP(Y575/H575,0)*0.00902),"")</f>
        <v/>
      </c>
      <c r="AA575" s="24" t="s">
        <v>32</v>
      </c>
      <c r="AB575" s="25" t="s">
        <v>32</v>
      </c>
      <c r="AC575" s="26" t="s">
        <v>924</v>
      </c>
      <c r="AG575" s="29"/>
      <c r="AJ575" s="30" t="s">
        <v>32</v>
      </c>
      <c r="AK575" s="30">
        <v>0</v>
      </c>
      <c r="BB575" s="32" t="s">
        <v>36</v>
      </c>
      <c r="BM575" s="29">
        <v>0</v>
      </c>
      <c r="BN575" s="29">
        <v>0</v>
      </c>
      <c r="BO575" s="29">
        <v>0</v>
      </c>
      <c r="BP575" s="29">
        <f t="shared" si="79"/>
        <v>0</v>
      </c>
    </row>
    <row r="576" spans="1:68" ht="27" customHeight="1">
      <c r="A576" s="10" t="s">
        <v>925</v>
      </c>
      <c r="B576" s="10" t="s">
        <v>926</v>
      </c>
      <c r="C576" s="11">
        <v>4301031203</v>
      </c>
      <c r="D576" s="43">
        <v>4640242180908</v>
      </c>
      <c r="E576" s="43"/>
      <c r="F576" s="12">
        <v>0.28000000000000003</v>
      </c>
      <c r="G576" s="13">
        <v>6</v>
      </c>
      <c r="H576" s="12">
        <v>1.68</v>
      </c>
      <c r="I576" s="12">
        <v>1.81</v>
      </c>
      <c r="J576" s="13">
        <v>234</v>
      </c>
      <c r="K576" s="13" t="s">
        <v>75</v>
      </c>
      <c r="L576" s="13" t="s">
        <v>32</v>
      </c>
      <c r="M576" s="14" t="s">
        <v>33</v>
      </c>
      <c r="N576" s="14"/>
      <c r="O576" s="13">
        <v>40</v>
      </c>
      <c r="P576" s="58" t="s">
        <v>927</v>
      </c>
      <c r="Q576" s="45"/>
      <c r="R576" s="45"/>
      <c r="S576" s="45"/>
      <c r="T576" s="46"/>
      <c r="U576" s="16" t="s">
        <v>32</v>
      </c>
      <c r="V576" s="16" t="s">
        <v>32</v>
      </c>
      <c r="W576" s="17" t="s">
        <v>34</v>
      </c>
      <c r="X576" s="18">
        <v>0</v>
      </c>
      <c r="Y576" s="22">
        <f t="shared" si="78"/>
        <v>0</v>
      </c>
      <c r="Z576" s="23" t="str">
        <f>IFERROR(IF(Y576=0,"",ROUNDUP(Y576/H576,0)*0.00502),"")</f>
        <v/>
      </c>
      <c r="AA576" s="24" t="s">
        <v>32</v>
      </c>
      <c r="AB576" s="25" t="s">
        <v>32</v>
      </c>
      <c r="AC576" s="26" t="s">
        <v>908</v>
      </c>
      <c r="AG576" s="29"/>
      <c r="AJ576" s="30" t="s">
        <v>32</v>
      </c>
      <c r="AK576" s="30">
        <v>0</v>
      </c>
      <c r="BB576" s="32" t="s">
        <v>36</v>
      </c>
      <c r="BM576" s="29">
        <v>0</v>
      </c>
      <c r="BN576" s="29">
        <v>0</v>
      </c>
      <c r="BO576" s="29">
        <v>0</v>
      </c>
      <c r="BP576" s="29">
        <f t="shared" si="79"/>
        <v>0</v>
      </c>
    </row>
    <row r="577" spans="1:68" ht="27" customHeight="1">
      <c r="A577" s="10" t="s">
        <v>928</v>
      </c>
      <c r="B577" s="10" t="s">
        <v>929</v>
      </c>
      <c r="C577" s="11">
        <v>4301031200</v>
      </c>
      <c r="D577" s="43">
        <v>4640242180489</v>
      </c>
      <c r="E577" s="43"/>
      <c r="F577" s="12">
        <v>0.28000000000000003</v>
      </c>
      <c r="G577" s="13">
        <v>6</v>
      </c>
      <c r="H577" s="12">
        <v>1.68</v>
      </c>
      <c r="I577" s="12">
        <v>1.84</v>
      </c>
      <c r="J577" s="13">
        <v>234</v>
      </c>
      <c r="K577" s="13" t="s">
        <v>75</v>
      </c>
      <c r="L577" s="13" t="s">
        <v>32</v>
      </c>
      <c r="M577" s="14" t="s">
        <v>33</v>
      </c>
      <c r="N577" s="14"/>
      <c r="O577" s="13">
        <v>40</v>
      </c>
      <c r="P577" s="58" t="s">
        <v>930</v>
      </c>
      <c r="Q577" s="45"/>
      <c r="R577" s="45"/>
      <c r="S577" s="45"/>
      <c r="T577" s="46"/>
      <c r="U577" s="16" t="s">
        <v>32</v>
      </c>
      <c r="V577" s="16" t="s">
        <v>32</v>
      </c>
      <c r="W577" s="17" t="s">
        <v>34</v>
      </c>
      <c r="X577" s="18">
        <v>0</v>
      </c>
      <c r="Y577" s="22">
        <f t="shared" si="78"/>
        <v>0</v>
      </c>
      <c r="Z577" s="23" t="str">
        <f>IFERROR(IF(Y577=0,"",ROUNDUP(Y577/H577,0)*0.00502),"")</f>
        <v/>
      </c>
      <c r="AA577" s="24" t="s">
        <v>32</v>
      </c>
      <c r="AB577" s="25" t="s">
        <v>32</v>
      </c>
      <c r="AC577" s="26" t="s">
        <v>912</v>
      </c>
      <c r="AG577" s="29"/>
      <c r="AJ577" s="30" t="s">
        <v>32</v>
      </c>
      <c r="AK577" s="30">
        <v>0</v>
      </c>
      <c r="BB577" s="32" t="s">
        <v>36</v>
      </c>
      <c r="BM577" s="29">
        <v>0</v>
      </c>
      <c r="BN577" s="29">
        <v>0</v>
      </c>
      <c r="BO577" s="29">
        <v>0</v>
      </c>
      <c r="BP577" s="29">
        <f t="shared" si="79"/>
        <v>0</v>
      </c>
    </row>
    <row r="578" spans="1:6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3"/>
      <c r="P578" s="47" t="s">
        <v>46</v>
      </c>
      <c r="Q578" s="48"/>
      <c r="R578" s="48"/>
      <c r="S578" s="48"/>
      <c r="T578" s="48"/>
      <c r="U578" s="48"/>
      <c r="V578" s="49"/>
      <c r="W578" s="19" t="s">
        <v>47</v>
      </c>
      <c r="X578" s="20">
        <f>IFERROR(X571/H571,"0")+IFERROR(X572/H572,"0")+IFERROR(X573/H573,"0")+IFERROR(X574/H574,"0")+IFERROR(X575/H575,"0")+IFERROR(X576/H576,"0")+IFERROR(X577/H577,"0")</f>
        <v>0</v>
      </c>
      <c r="Y578" s="20">
        <f>IFERROR(Y571/H571,"0")+IFERROR(Y572/H572,"0")+IFERROR(Y573/H573,"0")+IFERROR(Y574/H574,"0")+IFERROR(Y575/H575,"0")+IFERROR(Y576/H576,"0")+IFERROR(Y577/H577,"0")</f>
        <v>0</v>
      </c>
      <c r="Z578" s="20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27"/>
      <c r="AB578" s="27"/>
      <c r="AC578" s="27"/>
    </row>
    <row r="579" spans="1:68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3"/>
      <c r="P579" s="47" t="s">
        <v>46</v>
      </c>
      <c r="Q579" s="48"/>
      <c r="R579" s="48"/>
      <c r="S579" s="48"/>
      <c r="T579" s="48"/>
      <c r="U579" s="48"/>
      <c r="V579" s="49"/>
      <c r="W579" s="19" t="s">
        <v>34</v>
      </c>
      <c r="X579" s="20">
        <f>IFERROR(SUM(X571:X577),"0")</f>
        <v>0</v>
      </c>
      <c r="Y579" s="20">
        <f>IFERROR(SUM(Y571:Y577),"0")</f>
        <v>0</v>
      </c>
      <c r="Z579" s="19"/>
      <c r="AA579" s="27"/>
      <c r="AB579" s="27"/>
      <c r="AC579" s="27"/>
    </row>
    <row r="580" spans="1:68" ht="14.25" customHeight="1">
      <c r="A580" s="42" t="s">
        <v>28</v>
      </c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9"/>
      <c r="AB580" s="9"/>
      <c r="AC580" s="9"/>
    </row>
    <row r="581" spans="1:68" ht="27" customHeight="1">
      <c r="A581" s="10" t="s">
        <v>931</v>
      </c>
      <c r="B581" s="10" t="s">
        <v>932</v>
      </c>
      <c r="C581" s="11">
        <v>4301051746</v>
      </c>
      <c r="D581" s="43">
        <v>4640242180533</v>
      </c>
      <c r="E581" s="43"/>
      <c r="F581" s="12">
        <v>1.3</v>
      </c>
      <c r="G581" s="13">
        <v>6</v>
      </c>
      <c r="H581" s="12">
        <v>7.8</v>
      </c>
      <c r="I581" s="12">
        <v>8.3190000000000008</v>
      </c>
      <c r="J581" s="13">
        <v>64</v>
      </c>
      <c r="K581" s="13" t="s">
        <v>59</v>
      </c>
      <c r="L581" s="13" t="s">
        <v>32</v>
      </c>
      <c r="M581" s="14" t="s">
        <v>68</v>
      </c>
      <c r="N581" s="14"/>
      <c r="O581" s="13">
        <v>40</v>
      </c>
      <c r="P581" s="58" t="s">
        <v>933</v>
      </c>
      <c r="Q581" s="45"/>
      <c r="R581" s="45"/>
      <c r="S581" s="45"/>
      <c r="T581" s="46"/>
      <c r="U581" s="16" t="s">
        <v>32</v>
      </c>
      <c r="V581" s="16" t="s">
        <v>32</v>
      </c>
      <c r="W581" s="17" t="s">
        <v>34</v>
      </c>
      <c r="X581" s="18">
        <v>300</v>
      </c>
      <c r="Y581" s="22">
        <f>IFERROR(IF(X581="",0,CEILING((X581/$H581),1)*$H581),"")</f>
        <v>304.2</v>
      </c>
      <c r="Z581" s="23">
        <f>IFERROR(IF(Y581=0,"",ROUNDUP(Y581/H581,0)*0.01898),"")</f>
        <v>0.74021999999999999</v>
      </c>
      <c r="AA581" s="24" t="s">
        <v>32</v>
      </c>
      <c r="AB581" s="25" t="s">
        <v>32</v>
      </c>
      <c r="AC581" s="26" t="s">
        <v>934</v>
      </c>
      <c r="AG581" s="29"/>
      <c r="AJ581" s="30" t="s">
        <v>32</v>
      </c>
      <c r="AK581" s="30">
        <v>0</v>
      </c>
      <c r="BB581" s="32" t="s">
        <v>36</v>
      </c>
      <c r="BM581" s="29">
        <v>0</v>
      </c>
      <c r="BN581" s="29">
        <v>0</v>
      </c>
      <c r="BO581" s="29">
        <v>0</v>
      </c>
      <c r="BP581" s="29">
        <f t="shared" ref="BP581:BP585" si="80">Y581/(H581*J581)</f>
        <v>0.609375</v>
      </c>
    </row>
    <row r="582" spans="1:68" ht="27" customHeight="1">
      <c r="A582" s="10" t="s">
        <v>931</v>
      </c>
      <c r="B582" s="10" t="s">
        <v>935</v>
      </c>
      <c r="C582" s="11">
        <v>4301051887</v>
      </c>
      <c r="D582" s="43">
        <v>4640242180533</v>
      </c>
      <c r="E582" s="43"/>
      <c r="F582" s="12">
        <v>1.3</v>
      </c>
      <c r="G582" s="13">
        <v>6</v>
      </c>
      <c r="H582" s="12">
        <v>7.8</v>
      </c>
      <c r="I582" s="12">
        <v>8.3190000000000008</v>
      </c>
      <c r="J582" s="13">
        <v>64</v>
      </c>
      <c r="K582" s="13" t="s">
        <v>59</v>
      </c>
      <c r="L582" s="13" t="s">
        <v>32</v>
      </c>
      <c r="M582" s="14" t="s">
        <v>68</v>
      </c>
      <c r="N582" s="14"/>
      <c r="O582" s="13">
        <v>45</v>
      </c>
      <c r="P582" s="58" t="s">
        <v>936</v>
      </c>
      <c r="Q582" s="45"/>
      <c r="R582" s="45"/>
      <c r="S582" s="45"/>
      <c r="T582" s="46"/>
      <c r="U582" s="16" t="s">
        <v>32</v>
      </c>
      <c r="V582" s="16" t="s">
        <v>32</v>
      </c>
      <c r="W582" s="17" t="s">
        <v>34</v>
      </c>
      <c r="X582" s="18">
        <v>0</v>
      </c>
      <c r="Y582" s="22">
        <f>IFERROR(IF(X582="",0,CEILING((X582/$H582),1)*$H582),"")</f>
        <v>0</v>
      </c>
      <c r="Z582" s="23" t="str">
        <f>IFERROR(IF(Y582=0,"",ROUNDUP(Y582/H582,0)*0.01898),"")</f>
        <v/>
      </c>
      <c r="AA582" s="24" t="s">
        <v>32</v>
      </c>
      <c r="AB582" s="25" t="s">
        <v>32</v>
      </c>
      <c r="AC582" s="26" t="s">
        <v>934</v>
      </c>
      <c r="AG582" s="29"/>
      <c r="AJ582" s="30" t="s">
        <v>32</v>
      </c>
      <c r="AK582" s="30">
        <v>0</v>
      </c>
      <c r="BB582" s="32" t="s">
        <v>36</v>
      </c>
      <c r="BM582" s="29">
        <v>0</v>
      </c>
      <c r="BN582" s="29">
        <v>0</v>
      </c>
      <c r="BO582" s="29">
        <v>0</v>
      </c>
      <c r="BP582" s="29">
        <f t="shared" si="80"/>
        <v>0</v>
      </c>
    </row>
    <row r="583" spans="1:68" ht="27" customHeight="1">
      <c r="A583" s="10" t="s">
        <v>937</v>
      </c>
      <c r="B583" s="10" t="s">
        <v>938</v>
      </c>
      <c r="C583" s="11">
        <v>4301051933</v>
      </c>
      <c r="D583" s="43">
        <v>4640242180540</v>
      </c>
      <c r="E583" s="43"/>
      <c r="F583" s="12">
        <v>1.3</v>
      </c>
      <c r="G583" s="13">
        <v>6</v>
      </c>
      <c r="H583" s="12">
        <v>7.8</v>
      </c>
      <c r="I583" s="12">
        <v>8.3190000000000008</v>
      </c>
      <c r="J583" s="13">
        <v>64</v>
      </c>
      <c r="K583" s="13" t="s">
        <v>59</v>
      </c>
      <c r="L583" s="13" t="s">
        <v>32</v>
      </c>
      <c r="M583" s="14" t="s">
        <v>68</v>
      </c>
      <c r="N583" s="14"/>
      <c r="O583" s="13">
        <v>45</v>
      </c>
      <c r="P583" s="58" t="s">
        <v>939</v>
      </c>
      <c r="Q583" s="45"/>
      <c r="R583" s="45"/>
      <c r="S583" s="45"/>
      <c r="T583" s="46"/>
      <c r="U583" s="16" t="s">
        <v>32</v>
      </c>
      <c r="V583" s="16" t="s">
        <v>32</v>
      </c>
      <c r="W583" s="17" t="s">
        <v>34</v>
      </c>
      <c r="X583" s="18">
        <v>0</v>
      </c>
      <c r="Y583" s="22">
        <f>IFERROR(IF(X583="",0,CEILING((X583/$H583),1)*$H583),"")</f>
        <v>0</v>
      </c>
      <c r="Z583" s="23" t="str">
        <f>IFERROR(IF(Y583=0,"",ROUNDUP(Y583/H583,0)*0.01898),"")</f>
        <v/>
      </c>
      <c r="AA583" s="24" t="s">
        <v>32</v>
      </c>
      <c r="AB583" s="25" t="s">
        <v>32</v>
      </c>
      <c r="AC583" s="26" t="s">
        <v>940</v>
      </c>
      <c r="AG583" s="29"/>
      <c r="AJ583" s="30" t="s">
        <v>32</v>
      </c>
      <c r="AK583" s="30">
        <v>0</v>
      </c>
      <c r="BB583" s="32" t="s">
        <v>36</v>
      </c>
      <c r="BM583" s="29">
        <v>0</v>
      </c>
      <c r="BN583" s="29">
        <v>0</v>
      </c>
      <c r="BO583" s="29">
        <v>0</v>
      </c>
      <c r="BP583" s="29">
        <f t="shared" si="80"/>
        <v>0</v>
      </c>
    </row>
    <row r="584" spans="1:68" ht="27" customHeight="1">
      <c r="A584" s="10" t="s">
        <v>941</v>
      </c>
      <c r="B584" s="10" t="s">
        <v>942</v>
      </c>
      <c r="C584" s="11">
        <v>4301051920</v>
      </c>
      <c r="D584" s="43">
        <v>4640242181233</v>
      </c>
      <c r="E584" s="43"/>
      <c r="F584" s="12">
        <v>0.3</v>
      </c>
      <c r="G584" s="13">
        <v>6</v>
      </c>
      <c r="H584" s="12">
        <v>1.8</v>
      </c>
      <c r="I584" s="12">
        <v>2.0640000000000001</v>
      </c>
      <c r="J584" s="13">
        <v>182</v>
      </c>
      <c r="K584" s="13" t="s">
        <v>31</v>
      </c>
      <c r="L584" s="13" t="s">
        <v>32</v>
      </c>
      <c r="M584" s="14" t="s">
        <v>97</v>
      </c>
      <c r="N584" s="14"/>
      <c r="O584" s="13">
        <v>45</v>
      </c>
      <c r="P584" s="58" t="s">
        <v>943</v>
      </c>
      <c r="Q584" s="45"/>
      <c r="R584" s="45"/>
      <c r="S584" s="45"/>
      <c r="T584" s="46"/>
      <c r="U584" s="16" t="s">
        <v>32</v>
      </c>
      <c r="V584" s="16" t="s">
        <v>32</v>
      </c>
      <c r="W584" s="17" t="s">
        <v>34</v>
      </c>
      <c r="X584" s="18">
        <v>0</v>
      </c>
      <c r="Y584" s="22">
        <f>IFERROR(IF(X584="",0,CEILING((X584/$H584),1)*$H584),"")</f>
        <v>0</v>
      </c>
      <c r="Z584" s="23" t="str">
        <f>IFERROR(IF(Y584=0,"",ROUNDUP(Y584/H584,0)*0.00651),"")</f>
        <v/>
      </c>
      <c r="AA584" s="24" t="s">
        <v>32</v>
      </c>
      <c r="AB584" s="25" t="s">
        <v>32</v>
      </c>
      <c r="AC584" s="26" t="s">
        <v>934</v>
      </c>
      <c r="AG584" s="29"/>
      <c r="AJ584" s="30" t="s">
        <v>32</v>
      </c>
      <c r="AK584" s="30">
        <v>0</v>
      </c>
      <c r="BB584" s="32" t="s">
        <v>36</v>
      </c>
      <c r="BM584" s="29">
        <v>0</v>
      </c>
      <c r="BN584" s="29">
        <v>0</v>
      </c>
      <c r="BO584" s="29">
        <v>0</v>
      </c>
      <c r="BP584" s="29">
        <f t="shared" si="80"/>
        <v>0</v>
      </c>
    </row>
    <row r="585" spans="1:68" ht="27" customHeight="1">
      <c r="A585" s="10" t="s">
        <v>944</v>
      </c>
      <c r="B585" s="10" t="s">
        <v>945</v>
      </c>
      <c r="C585" s="11">
        <v>4301051921</v>
      </c>
      <c r="D585" s="43">
        <v>4640242181226</v>
      </c>
      <c r="E585" s="43"/>
      <c r="F585" s="12">
        <v>0.3</v>
      </c>
      <c r="G585" s="13">
        <v>6</v>
      </c>
      <c r="H585" s="12">
        <v>1.8</v>
      </c>
      <c r="I585" s="12">
        <v>2.052</v>
      </c>
      <c r="J585" s="13">
        <v>182</v>
      </c>
      <c r="K585" s="13" t="s">
        <v>31</v>
      </c>
      <c r="L585" s="13" t="s">
        <v>32</v>
      </c>
      <c r="M585" s="14" t="s">
        <v>97</v>
      </c>
      <c r="N585" s="14"/>
      <c r="O585" s="13">
        <v>45</v>
      </c>
      <c r="P585" s="58" t="s">
        <v>946</v>
      </c>
      <c r="Q585" s="45"/>
      <c r="R585" s="45"/>
      <c r="S585" s="45"/>
      <c r="T585" s="46"/>
      <c r="U585" s="16" t="s">
        <v>32</v>
      </c>
      <c r="V585" s="16" t="s">
        <v>32</v>
      </c>
      <c r="W585" s="17" t="s">
        <v>34</v>
      </c>
      <c r="X585" s="18">
        <v>0</v>
      </c>
      <c r="Y585" s="22">
        <f>IFERROR(IF(X585="",0,CEILING((X585/$H585),1)*$H585),"")</f>
        <v>0</v>
      </c>
      <c r="Z585" s="23" t="str">
        <f>IFERROR(IF(Y585=0,"",ROUNDUP(Y585/H585,0)*0.00651),"")</f>
        <v/>
      </c>
      <c r="AA585" s="24" t="s">
        <v>32</v>
      </c>
      <c r="AB585" s="25" t="s">
        <v>32</v>
      </c>
      <c r="AC585" s="26" t="s">
        <v>940</v>
      </c>
      <c r="AG585" s="29"/>
      <c r="AJ585" s="30" t="s">
        <v>32</v>
      </c>
      <c r="AK585" s="30">
        <v>0</v>
      </c>
      <c r="BB585" s="32" t="s">
        <v>36</v>
      </c>
      <c r="BM585" s="29">
        <v>0</v>
      </c>
      <c r="BN585" s="29">
        <v>0</v>
      </c>
      <c r="BO585" s="29">
        <v>0</v>
      </c>
      <c r="BP585" s="29">
        <f t="shared" si="80"/>
        <v>0</v>
      </c>
    </row>
    <row r="586" spans="1:68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3"/>
      <c r="P586" s="47" t="s">
        <v>46</v>
      </c>
      <c r="Q586" s="48"/>
      <c r="R586" s="48"/>
      <c r="S586" s="48"/>
      <c r="T586" s="48"/>
      <c r="U586" s="48"/>
      <c r="V586" s="49"/>
      <c r="W586" s="19" t="s">
        <v>47</v>
      </c>
      <c r="X586" s="20">
        <f>IFERROR(X581/H581,"0")+IFERROR(X582/H582,"0")+IFERROR(X583/H583,"0")+IFERROR(X584/H584,"0")+IFERROR(X585/H585,"0")</f>
        <v>38.46153846153846</v>
      </c>
      <c r="Y586" s="20">
        <f>IFERROR(Y581/H581,"0")+IFERROR(Y582/H582,"0")+IFERROR(Y583/H583,"0")+IFERROR(Y584/H584,"0")+IFERROR(Y585/H585,"0")</f>
        <v>39</v>
      </c>
      <c r="Z586" s="20">
        <f>IFERROR(IF(Z581="",0,Z581),"0")+IFERROR(IF(Z582="",0,Z582),"0")+IFERROR(IF(Z583="",0,Z583),"0")+IFERROR(IF(Z584="",0,Z584),"0")+IFERROR(IF(Z585="",0,Z585),"0")</f>
        <v>0.74021999999999999</v>
      </c>
      <c r="AA586" s="27"/>
      <c r="AB586" s="27"/>
      <c r="AC586" s="27"/>
    </row>
    <row r="587" spans="1:68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3"/>
      <c r="P587" s="47" t="s">
        <v>46</v>
      </c>
      <c r="Q587" s="48"/>
      <c r="R587" s="48"/>
      <c r="S587" s="48"/>
      <c r="T587" s="48"/>
      <c r="U587" s="48"/>
      <c r="V587" s="49"/>
      <c r="W587" s="19" t="s">
        <v>34</v>
      </c>
      <c r="X587" s="20">
        <f>IFERROR(SUM(X581:X585),"0")</f>
        <v>300</v>
      </c>
      <c r="Y587" s="20">
        <f>IFERROR(SUM(Y581:Y585),"0")</f>
        <v>304.2</v>
      </c>
      <c r="Z587" s="19"/>
      <c r="AA587" s="27"/>
      <c r="AB587" s="27"/>
      <c r="AC587" s="27"/>
    </row>
    <row r="588" spans="1:68" ht="14.25" customHeight="1">
      <c r="A588" s="42" t="s">
        <v>141</v>
      </c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9"/>
      <c r="AB588" s="9"/>
      <c r="AC588" s="9"/>
    </row>
    <row r="589" spans="1:68" ht="27" customHeight="1">
      <c r="A589" s="10" t="s">
        <v>947</v>
      </c>
      <c r="B589" s="10" t="s">
        <v>948</v>
      </c>
      <c r="C589" s="11">
        <v>4301060354</v>
      </c>
      <c r="D589" s="43">
        <v>4640242180120</v>
      </c>
      <c r="E589" s="43"/>
      <c r="F589" s="12">
        <v>1.3</v>
      </c>
      <c r="G589" s="13">
        <v>6</v>
      </c>
      <c r="H589" s="12">
        <v>7.8</v>
      </c>
      <c r="I589" s="12">
        <v>8.2349999999999994</v>
      </c>
      <c r="J589" s="13">
        <v>64</v>
      </c>
      <c r="K589" s="13" t="s">
        <v>59</v>
      </c>
      <c r="L589" s="13" t="s">
        <v>32</v>
      </c>
      <c r="M589" s="14" t="s">
        <v>33</v>
      </c>
      <c r="N589" s="14"/>
      <c r="O589" s="13">
        <v>40</v>
      </c>
      <c r="P589" s="58" t="s">
        <v>949</v>
      </c>
      <c r="Q589" s="45"/>
      <c r="R589" s="45"/>
      <c r="S589" s="45"/>
      <c r="T589" s="46"/>
      <c r="U589" s="16" t="s">
        <v>32</v>
      </c>
      <c r="V589" s="16" t="s">
        <v>32</v>
      </c>
      <c r="W589" s="17" t="s">
        <v>34</v>
      </c>
      <c r="X589" s="18">
        <v>0</v>
      </c>
      <c r="Y589" s="22">
        <f>IFERROR(IF(X589="",0,CEILING((X589/$H589),1)*$H589),"")</f>
        <v>0</v>
      </c>
      <c r="Z589" s="23" t="str">
        <f>IFERROR(IF(Y589=0,"",ROUNDUP(Y589/H589,0)*0.01898),"")</f>
        <v/>
      </c>
      <c r="AA589" s="24" t="s">
        <v>32</v>
      </c>
      <c r="AB589" s="25" t="s">
        <v>32</v>
      </c>
      <c r="AC589" s="26" t="s">
        <v>950</v>
      </c>
      <c r="AG589" s="29"/>
      <c r="AJ589" s="30" t="s">
        <v>32</v>
      </c>
      <c r="AK589" s="30">
        <v>0</v>
      </c>
      <c r="BB589" s="32" t="s">
        <v>36</v>
      </c>
      <c r="BM589" s="29">
        <v>0</v>
      </c>
      <c r="BN589" s="29">
        <v>0</v>
      </c>
      <c r="BO589" s="29">
        <v>0</v>
      </c>
      <c r="BP589" s="29">
        <f t="shared" ref="BP589:BP592" si="81">Y589/(H589*J589)</f>
        <v>0</v>
      </c>
    </row>
    <row r="590" spans="1:68" ht="27" customHeight="1">
      <c r="A590" s="10" t="s">
        <v>947</v>
      </c>
      <c r="B590" s="10" t="s">
        <v>951</v>
      </c>
      <c r="C590" s="11">
        <v>4301060408</v>
      </c>
      <c r="D590" s="43">
        <v>4640242180120</v>
      </c>
      <c r="E590" s="43"/>
      <c r="F590" s="12">
        <v>1.3</v>
      </c>
      <c r="G590" s="13">
        <v>6</v>
      </c>
      <c r="H590" s="12">
        <v>7.8</v>
      </c>
      <c r="I590" s="12">
        <v>8.2349999999999994</v>
      </c>
      <c r="J590" s="13">
        <v>64</v>
      </c>
      <c r="K590" s="13" t="s">
        <v>59</v>
      </c>
      <c r="L590" s="13" t="s">
        <v>32</v>
      </c>
      <c r="M590" s="14" t="s">
        <v>33</v>
      </c>
      <c r="N590" s="14"/>
      <c r="O590" s="13">
        <v>40</v>
      </c>
      <c r="P590" s="58" t="s">
        <v>952</v>
      </c>
      <c r="Q590" s="45"/>
      <c r="R590" s="45"/>
      <c r="S590" s="45"/>
      <c r="T590" s="46"/>
      <c r="U590" s="16" t="s">
        <v>32</v>
      </c>
      <c r="V590" s="16" t="s">
        <v>32</v>
      </c>
      <c r="W590" s="17" t="s">
        <v>34</v>
      </c>
      <c r="X590" s="18">
        <v>0</v>
      </c>
      <c r="Y590" s="22">
        <f>IFERROR(IF(X590="",0,CEILING((X590/$H590),1)*$H590),"")</f>
        <v>0</v>
      </c>
      <c r="Z590" s="23" t="str">
        <f>IFERROR(IF(Y590=0,"",ROUNDUP(Y590/H590,0)*0.01898),"")</f>
        <v/>
      </c>
      <c r="AA590" s="24" t="s">
        <v>32</v>
      </c>
      <c r="AB590" s="25" t="s">
        <v>32</v>
      </c>
      <c r="AC590" s="26" t="s">
        <v>950</v>
      </c>
      <c r="AG590" s="29"/>
      <c r="AJ590" s="30" t="s">
        <v>32</v>
      </c>
      <c r="AK590" s="30">
        <v>0</v>
      </c>
      <c r="BB590" s="32" t="s">
        <v>36</v>
      </c>
      <c r="BM590" s="29">
        <v>0</v>
      </c>
      <c r="BN590" s="29">
        <v>0</v>
      </c>
      <c r="BO590" s="29">
        <v>0</v>
      </c>
      <c r="BP590" s="29">
        <f t="shared" si="81"/>
        <v>0</v>
      </c>
    </row>
    <row r="591" spans="1:68" ht="27" customHeight="1">
      <c r="A591" s="10" t="s">
        <v>953</v>
      </c>
      <c r="B591" s="10" t="s">
        <v>954</v>
      </c>
      <c r="C591" s="11">
        <v>4301060355</v>
      </c>
      <c r="D591" s="43">
        <v>4640242180137</v>
      </c>
      <c r="E591" s="43"/>
      <c r="F591" s="12">
        <v>1.3</v>
      </c>
      <c r="G591" s="13">
        <v>6</v>
      </c>
      <c r="H591" s="12">
        <v>7.8</v>
      </c>
      <c r="I591" s="12">
        <v>8.2349999999999994</v>
      </c>
      <c r="J591" s="13">
        <v>64</v>
      </c>
      <c r="K591" s="13" t="s">
        <v>59</v>
      </c>
      <c r="L591" s="13" t="s">
        <v>32</v>
      </c>
      <c r="M591" s="14" t="s">
        <v>33</v>
      </c>
      <c r="N591" s="14"/>
      <c r="O591" s="13">
        <v>40</v>
      </c>
      <c r="P591" s="58" t="s">
        <v>955</v>
      </c>
      <c r="Q591" s="45"/>
      <c r="R591" s="45"/>
      <c r="S591" s="45"/>
      <c r="T591" s="46"/>
      <c r="U591" s="16" t="s">
        <v>32</v>
      </c>
      <c r="V591" s="16" t="s">
        <v>32</v>
      </c>
      <c r="W591" s="17" t="s">
        <v>34</v>
      </c>
      <c r="X591" s="18">
        <v>0</v>
      </c>
      <c r="Y591" s="22">
        <f>IFERROR(IF(X591="",0,CEILING((X591/$H591),1)*$H591),"")</f>
        <v>0</v>
      </c>
      <c r="Z591" s="23" t="str">
        <f>IFERROR(IF(Y591=0,"",ROUNDUP(Y591/H591,0)*0.01898),"")</f>
        <v/>
      </c>
      <c r="AA591" s="24" t="s">
        <v>32</v>
      </c>
      <c r="AB591" s="25" t="s">
        <v>32</v>
      </c>
      <c r="AC591" s="26" t="s">
        <v>956</v>
      </c>
      <c r="AG591" s="29"/>
      <c r="AJ591" s="30" t="s">
        <v>32</v>
      </c>
      <c r="AK591" s="30">
        <v>0</v>
      </c>
      <c r="BB591" s="32" t="s">
        <v>36</v>
      </c>
      <c r="BM591" s="29">
        <v>0</v>
      </c>
      <c r="BN591" s="29">
        <v>0</v>
      </c>
      <c r="BO591" s="29">
        <v>0</v>
      </c>
      <c r="BP591" s="29">
        <f t="shared" si="81"/>
        <v>0</v>
      </c>
    </row>
    <row r="592" spans="1:68" ht="27" customHeight="1">
      <c r="A592" s="10" t="s">
        <v>953</v>
      </c>
      <c r="B592" s="10" t="s">
        <v>957</v>
      </c>
      <c r="C592" s="11">
        <v>4301060407</v>
      </c>
      <c r="D592" s="43">
        <v>4640242180137</v>
      </c>
      <c r="E592" s="43"/>
      <c r="F592" s="12">
        <v>1.3</v>
      </c>
      <c r="G592" s="13">
        <v>6</v>
      </c>
      <c r="H592" s="12">
        <v>7.8</v>
      </c>
      <c r="I592" s="12">
        <v>8.2349999999999994</v>
      </c>
      <c r="J592" s="13">
        <v>64</v>
      </c>
      <c r="K592" s="13" t="s">
        <v>59</v>
      </c>
      <c r="L592" s="13" t="s">
        <v>32</v>
      </c>
      <c r="M592" s="14" t="s">
        <v>33</v>
      </c>
      <c r="N592" s="14"/>
      <c r="O592" s="13">
        <v>40</v>
      </c>
      <c r="P592" s="58" t="s">
        <v>958</v>
      </c>
      <c r="Q592" s="45"/>
      <c r="R592" s="45"/>
      <c r="S592" s="45"/>
      <c r="T592" s="46"/>
      <c r="U592" s="16" t="s">
        <v>32</v>
      </c>
      <c r="V592" s="16" t="s">
        <v>32</v>
      </c>
      <c r="W592" s="17" t="s">
        <v>34</v>
      </c>
      <c r="X592" s="18">
        <v>0</v>
      </c>
      <c r="Y592" s="22">
        <f>IFERROR(IF(X592="",0,CEILING((X592/$H592),1)*$H592),"")</f>
        <v>0</v>
      </c>
      <c r="Z592" s="23" t="str">
        <f>IFERROR(IF(Y592=0,"",ROUNDUP(Y592/H592,0)*0.01898),"")</f>
        <v/>
      </c>
      <c r="AA592" s="24" t="s">
        <v>32</v>
      </c>
      <c r="AB592" s="25" t="s">
        <v>32</v>
      </c>
      <c r="AC592" s="26" t="s">
        <v>956</v>
      </c>
      <c r="AG592" s="29"/>
      <c r="AJ592" s="30" t="s">
        <v>32</v>
      </c>
      <c r="AK592" s="30">
        <v>0</v>
      </c>
      <c r="BB592" s="32" t="s">
        <v>36</v>
      </c>
      <c r="BM592" s="29">
        <v>0</v>
      </c>
      <c r="BN592" s="29">
        <v>0</v>
      </c>
      <c r="BO592" s="29">
        <v>0</v>
      </c>
      <c r="BP592" s="29">
        <f t="shared" si="81"/>
        <v>0</v>
      </c>
    </row>
    <row r="593" spans="1:68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3"/>
      <c r="P593" s="47" t="s">
        <v>46</v>
      </c>
      <c r="Q593" s="48"/>
      <c r="R593" s="48"/>
      <c r="S593" s="48"/>
      <c r="T593" s="48"/>
      <c r="U593" s="48"/>
      <c r="V593" s="49"/>
      <c r="W593" s="19" t="s">
        <v>47</v>
      </c>
      <c r="X593" s="20">
        <f>IFERROR(X589/H589,"0")+IFERROR(X590/H590,"0")+IFERROR(X591/H591,"0")+IFERROR(X592/H592,"0")</f>
        <v>0</v>
      </c>
      <c r="Y593" s="20">
        <f>IFERROR(Y589/H589,"0")+IFERROR(Y590/H590,"0")+IFERROR(Y591/H591,"0")+IFERROR(Y592/H592,"0")</f>
        <v>0</v>
      </c>
      <c r="Z593" s="20">
        <f>IFERROR(IF(Z589="",0,Z589),"0")+IFERROR(IF(Z590="",0,Z590),"0")+IFERROR(IF(Z591="",0,Z591),"0")+IFERROR(IF(Z592="",0,Z592),"0")</f>
        <v>0</v>
      </c>
      <c r="AA593" s="27"/>
      <c r="AB593" s="27"/>
      <c r="AC593" s="27"/>
    </row>
    <row r="594" spans="1:68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3"/>
      <c r="P594" s="47" t="s">
        <v>46</v>
      </c>
      <c r="Q594" s="48"/>
      <c r="R594" s="48"/>
      <c r="S594" s="48"/>
      <c r="T594" s="48"/>
      <c r="U594" s="48"/>
      <c r="V594" s="49"/>
      <c r="W594" s="19" t="s">
        <v>34</v>
      </c>
      <c r="X594" s="20">
        <f>IFERROR(SUM(X589:X592),"0")</f>
        <v>0</v>
      </c>
      <c r="Y594" s="20">
        <f>IFERROR(SUM(Y589:Y592),"0")</f>
        <v>0</v>
      </c>
      <c r="Z594" s="19"/>
      <c r="AA594" s="27"/>
      <c r="AB594" s="27"/>
      <c r="AC594" s="27"/>
    </row>
    <row r="595" spans="1:68" ht="16.5" customHeight="1">
      <c r="A595" s="41" t="s">
        <v>959</v>
      </c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8"/>
      <c r="AB595" s="8"/>
      <c r="AC595" s="8"/>
    </row>
    <row r="596" spans="1:68" ht="14.25" customHeight="1">
      <c r="A596" s="42" t="s">
        <v>56</v>
      </c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9"/>
      <c r="AB596" s="9"/>
      <c r="AC596" s="9"/>
    </row>
    <row r="597" spans="1:68" ht="27" customHeight="1">
      <c r="A597" s="10" t="s">
        <v>960</v>
      </c>
      <c r="B597" s="10" t="s">
        <v>961</v>
      </c>
      <c r="C597" s="11">
        <v>4301011951</v>
      </c>
      <c r="D597" s="43">
        <v>4640242180045</v>
      </c>
      <c r="E597" s="43"/>
      <c r="F597" s="12">
        <v>1.5</v>
      </c>
      <c r="G597" s="13">
        <v>8</v>
      </c>
      <c r="H597" s="12">
        <v>12</v>
      </c>
      <c r="I597" s="12">
        <v>12.435</v>
      </c>
      <c r="J597" s="13">
        <v>64</v>
      </c>
      <c r="K597" s="13" t="s">
        <v>59</v>
      </c>
      <c r="L597" s="13" t="s">
        <v>32</v>
      </c>
      <c r="M597" s="14" t="s">
        <v>60</v>
      </c>
      <c r="N597" s="14"/>
      <c r="O597" s="13">
        <v>55</v>
      </c>
      <c r="P597" s="58" t="s">
        <v>962</v>
      </c>
      <c r="Q597" s="45"/>
      <c r="R597" s="45"/>
      <c r="S597" s="45"/>
      <c r="T597" s="46"/>
      <c r="U597" s="16" t="s">
        <v>32</v>
      </c>
      <c r="V597" s="16" t="s">
        <v>32</v>
      </c>
      <c r="W597" s="17" t="s">
        <v>34</v>
      </c>
      <c r="X597" s="18">
        <v>0</v>
      </c>
      <c r="Y597" s="22">
        <f>IFERROR(IF(X597="",0,CEILING((X597/$H597),1)*$H597),"")</f>
        <v>0</v>
      </c>
      <c r="Z597" s="23" t="str">
        <f>IFERROR(IF(Y597=0,"",ROUNDUP(Y597/H597,0)*0.01898),"")</f>
        <v/>
      </c>
      <c r="AA597" s="24" t="s">
        <v>32</v>
      </c>
      <c r="AB597" s="25" t="s">
        <v>32</v>
      </c>
      <c r="AC597" s="26" t="s">
        <v>963</v>
      </c>
      <c r="AG597" s="29"/>
      <c r="AJ597" s="30" t="s">
        <v>32</v>
      </c>
      <c r="AK597" s="30">
        <v>0</v>
      </c>
      <c r="BB597" s="32" t="s">
        <v>36</v>
      </c>
      <c r="BM597" s="29">
        <v>0</v>
      </c>
      <c r="BN597" s="29">
        <v>0</v>
      </c>
      <c r="BO597" s="29">
        <v>0</v>
      </c>
      <c r="BP597" s="29">
        <f t="shared" ref="BP597:BP598" si="82">Y597/(H597*J597)</f>
        <v>0</v>
      </c>
    </row>
    <row r="598" spans="1:68" ht="27" customHeight="1">
      <c r="A598" s="10" t="s">
        <v>964</v>
      </c>
      <c r="B598" s="10" t="s">
        <v>965</v>
      </c>
      <c r="C598" s="11">
        <v>4301011950</v>
      </c>
      <c r="D598" s="43">
        <v>4640242180601</v>
      </c>
      <c r="E598" s="43"/>
      <c r="F598" s="12">
        <v>1.5</v>
      </c>
      <c r="G598" s="13">
        <v>8</v>
      </c>
      <c r="H598" s="12">
        <v>12</v>
      </c>
      <c r="I598" s="12">
        <v>12.435</v>
      </c>
      <c r="J598" s="13">
        <v>64</v>
      </c>
      <c r="K598" s="13" t="s">
        <v>59</v>
      </c>
      <c r="L598" s="13" t="s">
        <v>32</v>
      </c>
      <c r="M598" s="14" t="s">
        <v>60</v>
      </c>
      <c r="N598" s="14"/>
      <c r="O598" s="13">
        <v>55</v>
      </c>
      <c r="P598" s="58" t="s">
        <v>966</v>
      </c>
      <c r="Q598" s="45"/>
      <c r="R598" s="45"/>
      <c r="S598" s="45"/>
      <c r="T598" s="46"/>
      <c r="U598" s="16" t="s">
        <v>32</v>
      </c>
      <c r="V598" s="16" t="s">
        <v>32</v>
      </c>
      <c r="W598" s="17" t="s">
        <v>34</v>
      </c>
      <c r="X598" s="18">
        <v>0</v>
      </c>
      <c r="Y598" s="22">
        <f>IFERROR(IF(X598="",0,CEILING((X598/$H598),1)*$H598),"")</f>
        <v>0</v>
      </c>
      <c r="Z598" s="23" t="str">
        <f>IFERROR(IF(Y598=0,"",ROUNDUP(Y598/H598,0)*0.01898),"")</f>
        <v/>
      </c>
      <c r="AA598" s="24" t="s">
        <v>32</v>
      </c>
      <c r="AB598" s="25" t="s">
        <v>32</v>
      </c>
      <c r="AC598" s="26" t="s">
        <v>967</v>
      </c>
      <c r="AG598" s="29"/>
      <c r="AJ598" s="30" t="s">
        <v>32</v>
      </c>
      <c r="AK598" s="30">
        <v>0</v>
      </c>
      <c r="BB598" s="32" t="s">
        <v>36</v>
      </c>
      <c r="BM598" s="29">
        <v>0</v>
      </c>
      <c r="BN598" s="29">
        <v>0</v>
      </c>
      <c r="BO598" s="29">
        <v>0</v>
      </c>
      <c r="BP598" s="29">
        <f t="shared" si="82"/>
        <v>0</v>
      </c>
    </row>
    <row r="599" spans="1:68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3"/>
      <c r="P599" s="47" t="s">
        <v>46</v>
      </c>
      <c r="Q599" s="48"/>
      <c r="R599" s="48"/>
      <c r="S599" s="48"/>
      <c r="T599" s="48"/>
      <c r="U599" s="48"/>
      <c r="V599" s="49"/>
      <c r="W599" s="19" t="s">
        <v>47</v>
      </c>
      <c r="X599" s="20">
        <f>IFERROR(X597/H597,"0")+IFERROR(X598/H598,"0")</f>
        <v>0</v>
      </c>
      <c r="Y599" s="20">
        <f>IFERROR(Y597/H597,"0")+IFERROR(Y598/H598,"0")</f>
        <v>0</v>
      </c>
      <c r="Z599" s="20">
        <f>IFERROR(IF(Z597="",0,Z597),"0")+IFERROR(IF(Z598="",0,Z598),"0")</f>
        <v>0</v>
      </c>
      <c r="AA599" s="27"/>
      <c r="AB599" s="27"/>
      <c r="AC599" s="27"/>
    </row>
    <row r="600" spans="1:68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3"/>
      <c r="P600" s="47" t="s">
        <v>46</v>
      </c>
      <c r="Q600" s="48"/>
      <c r="R600" s="48"/>
      <c r="S600" s="48"/>
      <c r="T600" s="48"/>
      <c r="U600" s="48"/>
      <c r="V600" s="49"/>
      <c r="W600" s="19" t="s">
        <v>34</v>
      </c>
      <c r="X600" s="20">
        <f>IFERROR(SUM(X597:X598),"0")</f>
        <v>0</v>
      </c>
      <c r="Y600" s="20">
        <f>IFERROR(SUM(Y597:Y598),"0")</f>
        <v>0</v>
      </c>
      <c r="Z600" s="19"/>
      <c r="AA600" s="27"/>
      <c r="AB600" s="27"/>
      <c r="AC600" s="27"/>
    </row>
    <row r="601" spans="1:68" ht="14.25" customHeight="1">
      <c r="A601" s="42" t="s">
        <v>101</v>
      </c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9"/>
      <c r="AB601" s="9"/>
      <c r="AC601" s="9"/>
    </row>
    <row r="602" spans="1:68" ht="27" customHeight="1">
      <c r="A602" s="10" t="s">
        <v>968</v>
      </c>
      <c r="B602" s="10" t="s">
        <v>969</v>
      </c>
      <c r="C602" s="11">
        <v>4301020314</v>
      </c>
      <c r="D602" s="43">
        <v>4640242180090</v>
      </c>
      <c r="E602" s="43"/>
      <c r="F602" s="12">
        <v>1.5</v>
      </c>
      <c r="G602" s="13">
        <v>8</v>
      </c>
      <c r="H602" s="12">
        <v>12</v>
      </c>
      <c r="I602" s="12">
        <v>12.435</v>
      </c>
      <c r="J602" s="13">
        <v>64</v>
      </c>
      <c r="K602" s="13" t="s">
        <v>59</v>
      </c>
      <c r="L602" s="13" t="s">
        <v>32</v>
      </c>
      <c r="M602" s="14" t="s">
        <v>60</v>
      </c>
      <c r="N602" s="14"/>
      <c r="O602" s="13">
        <v>50</v>
      </c>
      <c r="P602" s="58" t="s">
        <v>970</v>
      </c>
      <c r="Q602" s="45"/>
      <c r="R602" s="45"/>
      <c r="S602" s="45"/>
      <c r="T602" s="46"/>
      <c r="U602" s="16" t="s">
        <v>32</v>
      </c>
      <c r="V602" s="16" t="s">
        <v>32</v>
      </c>
      <c r="W602" s="17" t="s">
        <v>34</v>
      </c>
      <c r="X602" s="18">
        <v>0</v>
      </c>
      <c r="Y602" s="22">
        <f>IFERROR(IF(X602="",0,CEILING((X602/$H602),1)*$H602),"")</f>
        <v>0</v>
      </c>
      <c r="Z602" s="23" t="str">
        <f>IFERROR(IF(Y602=0,"",ROUNDUP(Y602/H602,0)*0.01898),"")</f>
        <v/>
      </c>
      <c r="AA602" s="24" t="s">
        <v>32</v>
      </c>
      <c r="AB602" s="25" t="s">
        <v>32</v>
      </c>
      <c r="AC602" s="26" t="s">
        <v>971</v>
      </c>
      <c r="AG602" s="29"/>
      <c r="AJ602" s="30" t="s">
        <v>32</v>
      </c>
      <c r="AK602" s="30">
        <v>0</v>
      </c>
      <c r="BB602" s="32" t="s">
        <v>36</v>
      </c>
      <c r="BM602" s="29">
        <v>0</v>
      </c>
      <c r="BN602" s="29">
        <v>0</v>
      </c>
      <c r="BO602" s="29">
        <v>0</v>
      </c>
      <c r="BP602" s="29">
        <f>Y602/(H602*J602)</f>
        <v>0</v>
      </c>
    </row>
    <row r="603" spans="1:68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3"/>
      <c r="P603" s="47" t="s">
        <v>46</v>
      </c>
      <c r="Q603" s="48"/>
      <c r="R603" s="48"/>
      <c r="S603" s="48"/>
      <c r="T603" s="48"/>
      <c r="U603" s="48"/>
      <c r="V603" s="49"/>
      <c r="W603" s="19" t="s">
        <v>47</v>
      </c>
      <c r="X603" s="20">
        <f>IFERROR(X602/H602,"0")</f>
        <v>0</v>
      </c>
      <c r="Y603" s="20">
        <f>IFERROR(Y602/H602,"0")</f>
        <v>0</v>
      </c>
      <c r="Z603" s="20">
        <f>IFERROR(IF(Z602="",0,Z602),"0")</f>
        <v>0</v>
      </c>
      <c r="AA603" s="27"/>
      <c r="AB603" s="27"/>
      <c r="AC603" s="27"/>
    </row>
    <row r="604" spans="1:68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3"/>
      <c r="P604" s="47" t="s">
        <v>46</v>
      </c>
      <c r="Q604" s="48"/>
      <c r="R604" s="48"/>
      <c r="S604" s="48"/>
      <c r="T604" s="48"/>
      <c r="U604" s="48"/>
      <c r="V604" s="49"/>
      <c r="W604" s="19" t="s">
        <v>34</v>
      </c>
      <c r="X604" s="20">
        <f>IFERROR(SUM(X602:X602),"0")</f>
        <v>0</v>
      </c>
      <c r="Y604" s="20">
        <f>IFERROR(SUM(Y602:Y602),"0")</f>
        <v>0</v>
      </c>
      <c r="Z604" s="19"/>
      <c r="AA604" s="27"/>
      <c r="AB604" s="27"/>
      <c r="AC604" s="27"/>
    </row>
    <row r="605" spans="1:68" ht="14.25" customHeight="1">
      <c r="A605" s="42" t="s">
        <v>112</v>
      </c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9"/>
      <c r="AB605" s="9"/>
      <c r="AC605" s="9"/>
    </row>
    <row r="606" spans="1:68" ht="27" customHeight="1">
      <c r="A606" s="10" t="s">
        <v>972</v>
      </c>
      <c r="B606" s="10" t="s">
        <v>973</v>
      </c>
      <c r="C606" s="11">
        <v>4301031321</v>
      </c>
      <c r="D606" s="43">
        <v>4640242180076</v>
      </c>
      <c r="E606" s="43"/>
      <c r="F606" s="12">
        <v>0.7</v>
      </c>
      <c r="G606" s="13">
        <v>6</v>
      </c>
      <c r="H606" s="12">
        <v>4.2</v>
      </c>
      <c r="I606" s="12">
        <v>4.41</v>
      </c>
      <c r="J606" s="13">
        <v>132</v>
      </c>
      <c r="K606" s="13" t="s">
        <v>67</v>
      </c>
      <c r="L606" s="13" t="s">
        <v>32</v>
      </c>
      <c r="M606" s="14" t="s">
        <v>33</v>
      </c>
      <c r="N606" s="14"/>
      <c r="O606" s="13">
        <v>40</v>
      </c>
      <c r="P606" s="58" t="s">
        <v>974</v>
      </c>
      <c r="Q606" s="45"/>
      <c r="R606" s="45"/>
      <c r="S606" s="45"/>
      <c r="T606" s="46"/>
      <c r="U606" s="16" t="s">
        <v>32</v>
      </c>
      <c r="V606" s="16" t="s">
        <v>32</v>
      </c>
      <c r="W606" s="17" t="s">
        <v>34</v>
      </c>
      <c r="X606" s="18">
        <v>0</v>
      </c>
      <c r="Y606" s="22">
        <f>IFERROR(IF(X606="",0,CEILING((X606/$H606),1)*$H606),"")</f>
        <v>0</v>
      </c>
      <c r="Z606" s="23" t="str">
        <f>IFERROR(IF(Y606=0,"",ROUNDUP(Y606/H606,0)*0.00902),"")</f>
        <v/>
      </c>
      <c r="AA606" s="24" t="s">
        <v>32</v>
      </c>
      <c r="AB606" s="25" t="s">
        <v>32</v>
      </c>
      <c r="AC606" s="26" t="s">
        <v>975</v>
      </c>
      <c r="AG606" s="29"/>
      <c r="AJ606" s="30" t="s">
        <v>32</v>
      </c>
      <c r="AK606" s="30">
        <v>0</v>
      </c>
      <c r="BB606" s="32" t="s">
        <v>36</v>
      </c>
      <c r="BM606" s="29">
        <v>0</v>
      </c>
      <c r="BN606" s="29">
        <v>0</v>
      </c>
      <c r="BO606" s="29">
        <v>0</v>
      </c>
      <c r="BP606" s="29">
        <f>Y606/(H606*J606)</f>
        <v>0</v>
      </c>
    </row>
    <row r="607" spans="1:68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3"/>
      <c r="P607" s="47" t="s">
        <v>46</v>
      </c>
      <c r="Q607" s="48"/>
      <c r="R607" s="48"/>
      <c r="S607" s="48"/>
      <c r="T607" s="48"/>
      <c r="U607" s="48"/>
      <c r="V607" s="49"/>
      <c r="W607" s="19" t="s">
        <v>47</v>
      </c>
      <c r="X607" s="20">
        <f>IFERROR(X606/H606,"0")</f>
        <v>0</v>
      </c>
      <c r="Y607" s="20">
        <f>IFERROR(Y606/H606,"0")</f>
        <v>0</v>
      </c>
      <c r="Z607" s="20">
        <f>IFERROR(IF(Z606="",0,Z606),"0")</f>
        <v>0</v>
      </c>
      <c r="AA607" s="27"/>
      <c r="AB607" s="27"/>
      <c r="AC607" s="27"/>
    </row>
    <row r="608" spans="1:6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3"/>
      <c r="P608" s="47" t="s">
        <v>46</v>
      </c>
      <c r="Q608" s="48"/>
      <c r="R608" s="48"/>
      <c r="S608" s="48"/>
      <c r="T608" s="48"/>
      <c r="U608" s="48"/>
      <c r="V608" s="49"/>
      <c r="W608" s="19" t="s">
        <v>34</v>
      </c>
      <c r="X608" s="20">
        <f>IFERROR(SUM(X606:X606),"0")</f>
        <v>0</v>
      </c>
      <c r="Y608" s="20">
        <f>IFERROR(SUM(Y606:Y606),"0")</f>
        <v>0</v>
      </c>
      <c r="Z608" s="19"/>
      <c r="AA608" s="27"/>
      <c r="AB608" s="27"/>
      <c r="AC608" s="27"/>
    </row>
    <row r="609" spans="1:68" ht="14.25" customHeight="1">
      <c r="A609" s="42" t="s">
        <v>28</v>
      </c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9"/>
      <c r="AB609" s="9"/>
      <c r="AC609" s="9"/>
    </row>
    <row r="610" spans="1:68" ht="27" customHeight="1">
      <c r="A610" s="10" t="s">
        <v>976</v>
      </c>
      <c r="B610" s="10" t="s">
        <v>977</v>
      </c>
      <c r="C610" s="11">
        <v>4301051474</v>
      </c>
      <c r="D610" s="43">
        <v>4640242180113</v>
      </c>
      <c r="E610" s="43"/>
      <c r="F610" s="12">
        <v>1.5</v>
      </c>
      <c r="G610" s="13">
        <v>6</v>
      </c>
      <c r="H610" s="12">
        <v>9</v>
      </c>
      <c r="I610" s="12">
        <v>9.4350000000000005</v>
      </c>
      <c r="J610" s="13">
        <v>64</v>
      </c>
      <c r="K610" s="13" t="s">
        <v>59</v>
      </c>
      <c r="L610" s="13" t="s">
        <v>32</v>
      </c>
      <c r="M610" s="14" t="s">
        <v>33</v>
      </c>
      <c r="N610" s="14"/>
      <c r="O610" s="13">
        <v>45</v>
      </c>
      <c r="P610" s="58" t="s">
        <v>978</v>
      </c>
      <c r="Q610" s="45"/>
      <c r="R610" s="45"/>
      <c r="S610" s="45"/>
      <c r="T610" s="46"/>
      <c r="U610" s="16" t="s">
        <v>32</v>
      </c>
      <c r="V610" s="16" t="s">
        <v>32</v>
      </c>
      <c r="W610" s="17" t="s">
        <v>34</v>
      </c>
      <c r="X610" s="18">
        <v>0</v>
      </c>
      <c r="Y610" s="22">
        <f>IFERROR(IF(X610="",0,CEILING((X610/$H610),1)*$H610),"")</f>
        <v>0</v>
      </c>
      <c r="Z610" s="23" t="str">
        <f>IFERROR(IF(Y610=0,"",ROUNDUP(Y610/H610,0)*0.01898),"")</f>
        <v/>
      </c>
      <c r="AA610" s="24" t="s">
        <v>32</v>
      </c>
      <c r="AB610" s="25" t="s">
        <v>32</v>
      </c>
      <c r="AC610" s="26" t="s">
        <v>979</v>
      </c>
      <c r="AG610" s="29"/>
      <c r="AJ610" s="30" t="s">
        <v>32</v>
      </c>
      <c r="AK610" s="30">
        <v>0</v>
      </c>
      <c r="BB610" s="32" t="s">
        <v>36</v>
      </c>
      <c r="BM610" s="29">
        <v>0</v>
      </c>
      <c r="BN610" s="29">
        <v>0</v>
      </c>
      <c r="BO610" s="29">
        <v>0</v>
      </c>
      <c r="BP610" s="29">
        <f t="shared" ref="BP610:BP611" si="83">Y610/(H610*J610)</f>
        <v>0</v>
      </c>
    </row>
    <row r="611" spans="1:68" ht="27" customHeight="1">
      <c r="A611" s="10" t="s">
        <v>980</v>
      </c>
      <c r="B611" s="10" t="s">
        <v>981</v>
      </c>
      <c r="C611" s="11">
        <v>4301051780</v>
      </c>
      <c r="D611" s="43">
        <v>4640242180106</v>
      </c>
      <c r="E611" s="43"/>
      <c r="F611" s="12">
        <v>1.3</v>
      </c>
      <c r="G611" s="13">
        <v>6</v>
      </c>
      <c r="H611" s="12">
        <v>7.8</v>
      </c>
      <c r="I611" s="12">
        <v>8.2349999999999994</v>
      </c>
      <c r="J611" s="13">
        <v>64</v>
      </c>
      <c r="K611" s="13" t="s">
        <v>59</v>
      </c>
      <c r="L611" s="13" t="s">
        <v>32</v>
      </c>
      <c r="M611" s="14" t="s">
        <v>33</v>
      </c>
      <c r="N611" s="14"/>
      <c r="O611" s="13">
        <v>45</v>
      </c>
      <c r="P611" s="58" t="s">
        <v>982</v>
      </c>
      <c r="Q611" s="45"/>
      <c r="R611" s="45"/>
      <c r="S611" s="45"/>
      <c r="T611" s="46"/>
      <c r="U611" s="16" t="s">
        <v>32</v>
      </c>
      <c r="V611" s="16" t="s">
        <v>32</v>
      </c>
      <c r="W611" s="17" t="s">
        <v>34</v>
      </c>
      <c r="X611" s="18">
        <v>0</v>
      </c>
      <c r="Y611" s="22">
        <f>IFERROR(IF(X611="",0,CEILING((X611/$H611),1)*$H611),"")</f>
        <v>0</v>
      </c>
      <c r="Z611" s="23" t="str">
        <f>IFERROR(IF(Y611=0,"",ROUNDUP(Y611/H611,0)*0.01898),"")</f>
        <v/>
      </c>
      <c r="AA611" s="24" t="s">
        <v>32</v>
      </c>
      <c r="AB611" s="25" t="s">
        <v>32</v>
      </c>
      <c r="AC611" s="26" t="s">
        <v>983</v>
      </c>
      <c r="AG611" s="29"/>
      <c r="AJ611" s="30" t="s">
        <v>32</v>
      </c>
      <c r="AK611" s="30">
        <v>0</v>
      </c>
      <c r="BB611" s="32" t="s">
        <v>36</v>
      </c>
      <c r="BM611" s="29">
        <v>0</v>
      </c>
      <c r="BN611" s="29">
        <v>0</v>
      </c>
      <c r="BO611" s="29">
        <v>0</v>
      </c>
      <c r="BP611" s="29">
        <f t="shared" si="83"/>
        <v>0</v>
      </c>
    </row>
    <row r="612" spans="1:68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3"/>
      <c r="P612" s="47" t="s">
        <v>46</v>
      </c>
      <c r="Q612" s="48"/>
      <c r="R612" s="48"/>
      <c r="S612" s="48"/>
      <c r="T612" s="48"/>
      <c r="U612" s="48"/>
      <c r="V612" s="49"/>
      <c r="W612" s="19" t="s">
        <v>47</v>
      </c>
      <c r="X612" s="20">
        <f>IFERROR(X610/H610,"0")+IFERROR(X611/H611,"0")</f>
        <v>0</v>
      </c>
      <c r="Y612" s="20">
        <f>IFERROR(Y610/H610,"0")+IFERROR(Y611/H611,"0")</f>
        <v>0</v>
      </c>
      <c r="Z612" s="20">
        <f>IFERROR(IF(Z610="",0,Z610),"0")+IFERROR(IF(Z611="",0,Z611),"0")</f>
        <v>0</v>
      </c>
      <c r="AA612" s="27"/>
      <c r="AB612" s="27"/>
      <c r="AC612" s="27"/>
    </row>
    <row r="613" spans="1:68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3"/>
      <c r="P613" s="47" t="s">
        <v>46</v>
      </c>
      <c r="Q613" s="48"/>
      <c r="R613" s="48"/>
      <c r="S613" s="48"/>
      <c r="T613" s="48"/>
      <c r="U613" s="48"/>
      <c r="V613" s="49"/>
      <c r="W613" s="19" t="s">
        <v>34</v>
      </c>
      <c r="X613" s="20">
        <f>IFERROR(SUM(X610:X611),"0")</f>
        <v>0</v>
      </c>
      <c r="Y613" s="20">
        <f>IFERROR(SUM(Y610:Y611),"0")</f>
        <v>0</v>
      </c>
      <c r="Z613" s="19"/>
      <c r="AA613" s="27"/>
      <c r="AB613" s="27"/>
      <c r="AC613" s="27"/>
    </row>
    <row r="614" spans="1:68" ht="1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82"/>
      <c r="P614" s="66" t="s">
        <v>984</v>
      </c>
      <c r="Q614" s="67"/>
      <c r="R614" s="67"/>
      <c r="S614" s="67"/>
      <c r="T614" s="67"/>
      <c r="U614" s="67"/>
      <c r="V614" s="68"/>
      <c r="W614" s="19" t="s">
        <v>34</v>
      </c>
      <c r="X614" s="20">
        <f>IFERROR(X11+X15+X25+X30+X41+X48+X56+X65+X71+X78+X91+X100+X106+X118+X123+X129+X134+X139+X144+X152+X157+X163+X175+X181+X186+X197+X212+X219+X227+X240+X244+X257+X262+X269+X278+X283+X287+X291+X296+X300+X305+X310+X315+X319+X324+X328+X340+X347+X356+X362+X369+X375+X380+X386+X401+X406+X411+X415+X427+X432+X440+X444+X463+X468+X474+X481+X487+X492+X496+X517+X524+X539+X545+X550+X562+X569+X579+X587+X594+X600+X604+X608+X613,"0")</f>
        <v>15560</v>
      </c>
      <c r="Y614" s="20">
        <f>IFERROR(Y11+Y15+Y25+Y30+Y41+Y48+Y56+Y65+Y71+Y78+Y91+Y100+Y106+Y118+Y123+Y129+Y134+Y139+Y144+Y152+Y157+Y163+Y175+Y181+Y186+Y197+Y212+Y219+Y227+Y240+Y244+Y257+Y262+Y269+Y278+Y283+Y287+Y291+Y296+Y300+Y305+Y310+Y315+Y319+Y324+Y328+Y340+Y347+Y356+Y362+Y369+Y375+Y380+Y386+Y401+Y406+Y411+Y415+Y427+Y432+Y440+Y444+Y463+Y468+Y474+Y481+Y487+Y492+Y496+Y517+Y524+Y539+Y545+Y550+Y562+Y569+Y579+Y587+Y594+Y600+Y604+Y608+Y613,"0")</f>
        <v>15714.000000000004</v>
      </c>
      <c r="Z614" s="19"/>
      <c r="AA614" s="27"/>
      <c r="AB614" s="27"/>
      <c r="AC614" s="27"/>
    </row>
    <row r="615" spans="1:68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82"/>
      <c r="P615" s="66" t="s">
        <v>985</v>
      </c>
      <c r="Q615" s="67"/>
      <c r="R615" s="67"/>
      <c r="S615" s="67"/>
      <c r="T615" s="67"/>
      <c r="U615" s="67"/>
      <c r="V615" s="68"/>
      <c r="W615" s="19" t="s">
        <v>34</v>
      </c>
      <c r="X615" s="20">
        <f>IFERROR(SUM(BM6:BM611),"0")</f>
        <v>0</v>
      </c>
      <c r="Y615" s="20">
        <f>IFERROR(SUM(BN6:BN611),"0")</f>
        <v>0</v>
      </c>
      <c r="Z615" s="19"/>
      <c r="AA615" s="27"/>
      <c r="AB615" s="27"/>
      <c r="AC615" s="27"/>
    </row>
    <row r="616" spans="1:68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82"/>
      <c r="P616" s="66" t="s">
        <v>986</v>
      </c>
      <c r="Q616" s="67"/>
      <c r="R616" s="67"/>
      <c r="S616" s="67"/>
      <c r="T616" s="67"/>
      <c r="U616" s="67"/>
      <c r="V616" s="68"/>
      <c r="W616" s="19" t="s">
        <v>987</v>
      </c>
      <c r="X616" s="36">
        <f>ROUNDUP(SUM(BO6:BO611),0)</f>
        <v>0</v>
      </c>
      <c r="Y616" s="36">
        <f>ROUNDUP(SUM(BP6:BP611),0)</f>
        <v>29</v>
      </c>
      <c r="Z616" s="19"/>
      <c r="AA616" s="27"/>
      <c r="AB616" s="27"/>
      <c r="AC616" s="27"/>
    </row>
    <row r="617" spans="1:68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82"/>
      <c r="P617" s="66" t="s">
        <v>988</v>
      </c>
      <c r="Q617" s="67"/>
      <c r="R617" s="67"/>
      <c r="S617" s="67"/>
      <c r="T617" s="67"/>
      <c r="U617" s="67"/>
      <c r="V617" s="68"/>
      <c r="W617" s="19" t="s">
        <v>34</v>
      </c>
      <c r="X617" s="20">
        <f>GrossWeightTotal+PalletQtyTotal*25</f>
        <v>0</v>
      </c>
      <c r="Y617" s="20">
        <f>GrossWeightTotalR+PalletQtyTotalR*25</f>
        <v>725</v>
      </c>
      <c r="Z617" s="19"/>
      <c r="AA617" s="27"/>
      <c r="AB617" s="27"/>
      <c r="AC617" s="27"/>
    </row>
    <row r="618" spans="1:6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82"/>
      <c r="P618" s="66" t="s">
        <v>989</v>
      </c>
      <c r="Q618" s="67"/>
      <c r="R618" s="67"/>
      <c r="S618" s="67"/>
      <c r="T618" s="67"/>
      <c r="U618" s="67"/>
      <c r="V618" s="68"/>
      <c r="W618" s="19" t="s">
        <v>987</v>
      </c>
      <c r="X618" s="20">
        <f>IFERROR(X10+X14+X24+X29+X40+X47+X55+X64+X70+X77+X90+X99+X105+X117+X122+X128+X133+X138+X143+X151+X156+X162+X174+X180+X185+X196+X211+X218+X226+X239+X243+X256+X261+X268+X277+X282+X286+X290+X295+X299+X304+X309+X314+X318+X323+X327+X339+X346+X355+X361+X368+X374+X379+X385+X400+X405+X410+X414+X426+X431+X439+X443+X462+X467+X473+X480+X486+X491+X495+X516+X523+X538+X544+X549+X561+X568+X578+X586+X593+X599+X603+X607+X612,"0")</f>
        <v>3346.8042424869832</v>
      </c>
      <c r="Y618" s="20">
        <f>IFERROR(Y10+Y14+Y24+Y29+Y40+Y47+Y55+Y64+Y70+Y77+Y90+Y99+Y105+Y117+Y122+Y128+Y133+Y138+Y143+Y151+Y156+Y162+Y174+Y180+Y185+Y196+Y211+Y218+Y226+Y239+Y243+Y256+Y261+Y268+Y277+Y282+Y286+Y290+Y295+Y299+Y304+Y309+Y314+Y318+Y323+Y327+Y339+Y346+Y355+Y361+Y368+Y374+Y379+Y385+Y400+Y405+Y410+Y414+Y426+Y431+Y439+Y443+Y462+Y467+Y473+Y480+Y486+Y491+Y495+Y516+Y523+Y538+Y544+Y549+Y561+Y568+Y578+Y586+Y593+Y599+Y603+Y607+Y612,"0")</f>
        <v>3373</v>
      </c>
      <c r="Z618" s="19"/>
      <c r="AA618" s="27"/>
      <c r="AB618" s="27"/>
      <c r="AC618" s="27"/>
    </row>
    <row r="619" spans="1:68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82"/>
      <c r="P619" s="66" t="s">
        <v>990</v>
      </c>
      <c r="Q619" s="67"/>
      <c r="R619" s="67"/>
      <c r="S619" s="67"/>
      <c r="T619" s="67"/>
      <c r="U619" s="67"/>
      <c r="V619" s="68"/>
      <c r="W619" s="37" t="s">
        <v>991</v>
      </c>
      <c r="X619" s="19"/>
      <c r="Y619" s="19"/>
      <c r="Z619" s="19">
        <v>0</v>
      </c>
      <c r="AA619" s="27"/>
      <c r="AB619" s="27"/>
      <c r="AC619" s="27"/>
    </row>
    <row r="621" spans="1:68" ht="25.5">
      <c r="A621" s="33" t="s">
        <v>992</v>
      </c>
      <c r="B621" s="34" t="s">
        <v>27</v>
      </c>
      <c r="C621" s="59" t="s">
        <v>54</v>
      </c>
      <c r="D621" s="59" t="s">
        <v>54</v>
      </c>
      <c r="E621" s="59" t="s">
        <v>54</v>
      </c>
      <c r="F621" s="59" t="s">
        <v>54</v>
      </c>
      <c r="G621" s="59" t="s">
        <v>54</v>
      </c>
      <c r="H621" s="59" t="s">
        <v>54</v>
      </c>
      <c r="I621" s="59" t="s">
        <v>265</v>
      </c>
      <c r="J621" s="59" t="s">
        <v>265</v>
      </c>
      <c r="K621" s="59" t="s">
        <v>265</v>
      </c>
      <c r="L621" s="59" t="s">
        <v>265</v>
      </c>
      <c r="M621" s="59" t="s">
        <v>265</v>
      </c>
      <c r="N621" s="69"/>
      <c r="O621" s="59" t="s">
        <v>265</v>
      </c>
      <c r="P621" s="59" t="s">
        <v>265</v>
      </c>
      <c r="Q621" s="59" t="s">
        <v>265</v>
      </c>
      <c r="R621" s="59" t="s">
        <v>265</v>
      </c>
      <c r="S621" s="59" t="s">
        <v>265</v>
      </c>
      <c r="T621" s="59" t="s">
        <v>265</v>
      </c>
      <c r="U621" s="59" t="s">
        <v>265</v>
      </c>
      <c r="V621" s="59" t="s">
        <v>265</v>
      </c>
      <c r="W621" s="59" t="s">
        <v>265</v>
      </c>
      <c r="X621" s="59" t="s">
        <v>600</v>
      </c>
      <c r="Y621" s="59" t="s">
        <v>600</v>
      </c>
      <c r="Z621" s="59" t="s">
        <v>684</v>
      </c>
      <c r="AA621" s="59" t="s">
        <v>684</v>
      </c>
      <c r="AB621" s="59" t="s">
        <v>684</v>
      </c>
      <c r="AC621" s="59" t="s">
        <v>684</v>
      </c>
      <c r="AD621" s="34" t="s">
        <v>763</v>
      </c>
      <c r="AE621" s="59" t="s">
        <v>865</v>
      </c>
      <c r="AF621" s="59" t="s">
        <v>865</v>
      </c>
    </row>
    <row r="622" spans="1:68" ht="14.25" customHeight="1">
      <c r="A622" s="60" t="s">
        <v>993</v>
      </c>
      <c r="B622" s="59" t="s">
        <v>27</v>
      </c>
      <c r="C622" s="59" t="s">
        <v>55</v>
      </c>
      <c r="D622" s="59" t="s">
        <v>80</v>
      </c>
      <c r="E622" s="59" t="s">
        <v>149</v>
      </c>
      <c r="F622" s="59" t="s">
        <v>183</v>
      </c>
      <c r="G622" s="59" t="s">
        <v>231</v>
      </c>
      <c r="H622" s="59" t="s">
        <v>54</v>
      </c>
      <c r="I622" s="59" t="s">
        <v>266</v>
      </c>
      <c r="J622" s="59" t="s">
        <v>294</v>
      </c>
      <c r="K622" s="59" t="s">
        <v>370</v>
      </c>
      <c r="L622" s="59" t="s">
        <v>381</v>
      </c>
      <c r="M622" s="59" t="s">
        <v>407</v>
      </c>
      <c r="N622" s="1"/>
      <c r="O622" s="59" t="s">
        <v>434</v>
      </c>
      <c r="P622" s="59" t="s">
        <v>437</v>
      </c>
      <c r="Q622" s="59" t="s">
        <v>446</v>
      </c>
      <c r="R622" s="59" t="s">
        <v>462</v>
      </c>
      <c r="S622" s="59" t="s">
        <v>472</v>
      </c>
      <c r="T622" s="59" t="s">
        <v>485</v>
      </c>
      <c r="U622" s="59" t="s">
        <v>496</v>
      </c>
      <c r="V622" s="59" t="s">
        <v>504</v>
      </c>
      <c r="W622" s="59" t="s">
        <v>587</v>
      </c>
      <c r="X622" s="59" t="s">
        <v>601</v>
      </c>
      <c r="Y622" s="59" t="s">
        <v>642</v>
      </c>
      <c r="Z622" s="59" t="s">
        <v>685</v>
      </c>
      <c r="AA622" s="59" t="s">
        <v>728</v>
      </c>
      <c r="AB622" s="59" t="s">
        <v>748</v>
      </c>
      <c r="AC622" s="59" t="s">
        <v>756</v>
      </c>
      <c r="AD622" s="59" t="s">
        <v>763</v>
      </c>
      <c r="AE622" s="59" t="s">
        <v>865</v>
      </c>
      <c r="AF622" s="59" t="s">
        <v>959</v>
      </c>
    </row>
    <row r="623" spans="1:68">
      <c r="A623" s="61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1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</row>
    <row r="624" spans="1:68" ht="16.5">
      <c r="A624" s="33" t="s">
        <v>994</v>
      </c>
      <c r="B624" s="35">
        <v>0</v>
      </c>
      <c r="C624" s="35">
        <v>0</v>
      </c>
      <c r="D624" s="35">
        <v>0</v>
      </c>
      <c r="E624" s="35">
        <v>0</v>
      </c>
      <c r="F624" s="35">
        <v>0</v>
      </c>
      <c r="G624" s="35">
        <v>0</v>
      </c>
      <c r="H624" s="35">
        <v>0</v>
      </c>
      <c r="I624" s="35">
        <v>0</v>
      </c>
      <c r="J624" s="35">
        <v>0</v>
      </c>
      <c r="K624" s="35">
        <v>0</v>
      </c>
      <c r="L624" s="35">
        <v>0</v>
      </c>
      <c r="M624" s="35">
        <v>0</v>
      </c>
      <c r="N624" s="1"/>
      <c r="O624" s="35">
        <v>0</v>
      </c>
      <c r="P624" s="35">
        <v>0</v>
      </c>
      <c r="Q624" s="35">
        <v>0</v>
      </c>
      <c r="R624" s="35">
        <v>0</v>
      </c>
      <c r="S624" s="35">
        <v>0</v>
      </c>
      <c r="T624" s="35">
        <v>0</v>
      </c>
      <c r="U624" s="35">
        <v>0</v>
      </c>
      <c r="V624" s="35">
        <v>0</v>
      </c>
      <c r="W624" s="35">
        <v>0</v>
      </c>
      <c r="X624" s="35">
        <v>0</v>
      </c>
      <c r="Y624" s="35">
        <v>0</v>
      </c>
      <c r="Z624" s="35">
        <v>0</v>
      </c>
      <c r="AA624" s="35">
        <v>0</v>
      </c>
      <c r="AB624" s="35">
        <v>0</v>
      </c>
      <c r="AC624" s="35">
        <v>0</v>
      </c>
      <c r="AD624" s="35">
        <v>0</v>
      </c>
      <c r="AE624" s="35">
        <v>0</v>
      </c>
      <c r="AF624" s="35">
        <v>0</v>
      </c>
    </row>
  </sheetData>
  <mergeCells count="1086">
    <mergeCell ref="AD1:AF2"/>
    <mergeCell ref="P1:T2"/>
    <mergeCell ref="D1:E2"/>
    <mergeCell ref="AB1:AB2"/>
    <mergeCell ref="AB622:AB623"/>
    <mergeCell ref="AC1:AC2"/>
    <mergeCell ref="AC622:AC623"/>
    <mergeCell ref="AD622:AD623"/>
    <mergeCell ref="AE622:AE623"/>
    <mergeCell ref="AF622:AF623"/>
    <mergeCell ref="A614:O619"/>
    <mergeCell ref="A612:O613"/>
    <mergeCell ref="A607:O608"/>
    <mergeCell ref="A603:O604"/>
    <mergeCell ref="A599:O600"/>
    <mergeCell ref="A593:O594"/>
    <mergeCell ref="A586:O587"/>
    <mergeCell ref="A578:O579"/>
    <mergeCell ref="A568:O569"/>
    <mergeCell ref="A561:O562"/>
    <mergeCell ref="A549:O550"/>
    <mergeCell ref="A544:O545"/>
    <mergeCell ref="A538:O539"/>
    <mergeCell ref="A523:O524"/>
    <mergeCell ref="A516:O517"/>
    <mergeCell ref="A495:O496"/>
    <mergeCell ref="A491:O492"/>
    <mergeCell ref="A486:O487"/>
    <mergeCell ref="A480:O481"/>
    <mergeCell ref="A473:O474"/>
    <mergeCell ref="A467:O468"/>
    <mergeCell ref="A462:O463"/>
    <mergeCell ref="P616:V616"/>
    <mergeCell ref="P591:T591"/>
    <mergeCell ref="P592:T592"/>
    <mergeCell ref="P593:V593"/>
    <mergeCell ref="P594:V594"/>
    <mergeCell ref="A595:Z595"/>
    <mergeCell ref="A596:Z596"/>
    <mergeCell ref="D597:E597"/>
    <mergeCell ref="P597:T597"/>
    <mergeCell ref="D598:E598"/>
    <mergeCell ref="P598:T598"/>
    <mergeCell ref="Z622:Z623"/>
    <mergeCell ref="P600:V600"/>
    <mergeCell ref="A601:Z601"/>
    <mergeCell ref="D602:E602"/>
    <mergeCell ref="P602:T602"/>
    <mergeCell ref="P611:T611"/>
    <mergeCell ref="P612:V612"/>
    <mergeCell ref="P613:V613"/>
    <mergeCell ref="P599:V599"/>
    <mergeCell ref="O622:O623"/>
    <mergeCell ref="P622:P623"/>
    <mergeCell ref="Q622:Q623"/>
    <mergeCell ref="R622:R623"/>
    <mergeCell ref="S622:S623"/>
    <mergeCell ref="T622:T623"/>
    <mergeCell ref="U622:U623"/>
    <mergeCell ref="V622:V623"/>
    <mergeCell ref="W622:W623"/>
    <mergeCell ref="X622:X623"/>
    <mergeCell ref="A605:Z605"/>
    <mergeCell ref="D606:E606"/>
    <mergeCell ref="P606:T606"/>
    <mergeCell ref="P607:V607"/>
    <mergeCell ref="P608:V608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Y622:Y623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614:V614"/>
    <mergeCell ref="P584:T584"/>
    <mergeCell ref="P615:V615"/>
    <mergeCell ref="D585:E585"/>
    <mergeCell ref="P585:T585"/>
    <mergeCell ref="P586:V586"/>
    <mergeCell ref="AA1:AA2"/>
    <mergeCell ref="AA622:AA623"/>
    <mergeCell ref="A426:O427"/>
    <mergeCell ref="A414:O415"/>
    <mergeCell ref="A410:O411"/>
    <mergeCell ref="A405:O406"/>
    <mergeCell ref="A400:O401"/>
    <mergeCell ref="A385:O386"/>
    <mergeCell ref="A379:O380"/>
    <mergeCell ref="A374:O375"/>
    <mergeCell ref="A368:O369"/>
    <mergeCell ref="A361:O362"/>
    <mergeCell ref="A355:O356"/>
    <mergeCell ref="A346:O347"/>
    <mergeCell ref="A339:O340"/>
    <mergeCell ref="A327:O328"/>
    <mergeCell ref="P617:V617"/>
    <mergeCell ref="P618:V618"/>
    <mergeCell ref="P619:V619"/>
    <mergeCell ref="C621:H621"/>
    <mergeCell ref="I621:W621"/>
    <mergeCell ref="X621:Y621"/>
    <mergeCell ref="Z621:AC621"/>
    <mergeCell ref="A609:Z609"/>
    <mergeCell ref="D610:E610"/>
    <mergeCell ref="P610:T610"/>
    <mergeCell ref="D611:E611"/>
    <mergeCell ref="A588:Z588"/>
    <mergeCell ref="D589:E589"/>
    <mergeCell ref="P589:T589"/>
    <mergeCell ref="D590:E590"/>
    <mergeCell ref="P590:T590"/>
    <mergeCell ref="AE621:AF621"/>
    <mergeCell ref="A1:A2"/>
    <mergeCell ref="A622:A623"/>
    <mergeCell ref="B1:B2"/>
    <mergeCell ref="B622:B623"/>
    <mergeCell ref="C1:C2"/>
    <mergeCell ref="C622:C623"/>
    <mergeCell ref="D622:D623"/>
    <mergeCell ref="E622:E623"/>
    <mergeCell ref="F1:F2"/>
    <mergeCell ref="F622:F623"/>
    <mergeCell ref="G1:G2"/>
    <mergeCell ref="G622:G623"/>
    <mergeCell ref="H1:H2"/>
    <mergeCell ref="H622:H623"/>
    <mergeCell ref="I1:I2"/>
    <mergeCell ref="I622:I623"/>
    <mergeCell ref="J1:J2"/>
    <mergeCell ref="J622:J623"/>
    <mergeCell ref="K1:K2"/>
    <mergeCell ref="K622:K623"/>
    <mergeCell ref="L1:L2"/>
    <mergeCell ref="L622:L623"/>
    <mergeCell ref="M1:M2"/>
    <mergeCell ref="M622:M623"/>
    <mergeCell ref="P603:V603"/>
    <mergeCell ref="P604:V604"/>
    <mergeCell ref="D591:E591"/>
    <mergeCell ref="D592:E592"/>
    <mergeCell ref="A570:Z570"/>
    <mergeCell ref="D571:E571"/>
    <mergeCell ref="P571:T571"/>
    <mergeCell ref="P587:V587"/>
    <mergeCell ref="D559:E559"/>
    <mergeCell ref="P559:T559"/>
    <mergeCell ref="D560:E560"/>
    <mergeCell ref="P560:T560"/>
    <mergeCell ref="P561:V561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P569:V569"/>
    <mergeCell ref="D548:E548"/>
    <mergeCell ref="P548:T548"/>
    <mergeCell ref="P549:V549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36:E536"/>
    <mergeCell ref="P536:T536"/>
    <mergeCell ref="D537:E537"/>
    <mergeCell ref="P537:T537"/>
    <mergeCell ref="P538:V538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P544:V544"/>
    <mergeCell ref="P545:V545"/>
    <mergeCell ref="A546:Z546"/>
    <mergeCell ref="D547:E547"/>
    <mergeCell ref="P547:T547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15:E515"/>
    <mergeCell ref="P515:T515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P524:V524"/>
    <mergeCell ref="A525:Z525"/>
    <mergeCell ref="D526:E526"/>
    <mergeCell ref="P526:T526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495:V495"/>
    <mergeCell ref="P496:V496"/>
    <mergeCell ref="A497:Z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A482:Z482"/>
    <mergeCell ref="A483:Z483"/>
    <mergeCell ref="D484:E484"/>
    <mergeCell ref="P484:T484"/>
    <mergeCell ref="D485:E485"/>
    <mergeCell ref="P485:T485"/>
    <mergeCell ref="P486:V486"/>
    <mergeCell ref="P487:V487"/>
    <mergeCell ref="A488:Z488"/>
    <mergeCell ref="A489:Z489"/>
    <mergeCell ref="D490:E490"/>
    <mergeCell ref="P490:T490"/>
    <mergeCell ref="P491:V491"/>
    <mergeCell ref="P492:V492"/>
    <mergeCell ref="A493:Z493"/>
    <mergeCell ref="D494:E494"/>
    <mergeCell ref="P494:T494"/>
    <mergeCell ref="D471:E471"/>
    <mergeCell ref="P471:T471"/>
    <mergeCell ref="D472:E472"/>
    <mergeCell ref="P472:T472"/>
    <mergeCell ref="P473:V473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P481:V481"/>
    <mergeCell ref="D459:E459"/>
    <mergeCell ref="P459:T459"/>
    <mergeCell ref="D460:E460"/>
    <mergeCell ref="P460:T460"/>
    <mergeCell ref="D461:E461"/>
    <mergeCell ref="P461:T461"/>
    <mergeCell ref="P462:V462"/>
    <mergeCell ref="P463:V463"/>
    <mergeCell ref="A464:Z464"/>
    <mergeCell ref="D465:E465"/>
    <mergeCell ref="P465:T465"/>
    <mergeCell ref="D466:E466"/>
    <mergeCell ref="P466:T466"/>
    <mergeCell ref="P467:V467"/>
    <mergeCell ref="P468:V468"/>
    <mergeCell ref="A469:Z469"/>
    <mergeCell ref="A470:Z470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37:E437"/>
    <mergeCell ref="P437:T437"/>
    <mergeCell ref="D438:E438"/>
    <mergeCell ref="P438:T438"/>
    <mergeCell ref="P439:V439"/>
    <mergeCell ref="P440:V440"/>
    <mergeCell ref="A441:Z441"/>
    <mergeCell ref="D442:E442"/>
    <mergeCell ref="P442:T442"/>
    <mergeCell ref="P443:V443"/>
    <mergeCell ref="P444:V444"/>
    <mergeCell ref="A445:Z445"/>
    <mergeCell ref="A446:Z446"/>
    <mergeCell ref="A447:Z447"/>
    <mergeCell ref="D448:E448"/>
    <mergeCell ref="P448:T448"/>
    <mergeCell ref="D449:E449"/>
    <mergeCell ref="P449:T449"/>
    <mergeCell ref="A439:O440"/>
    <mergeCell ref="A443:O444"/>
    <mergeCell ref="D425:E425"/>
    <mergeCell ref="P425:T425"/>
    <mergeCell ref="P426:V426"/>
    <mergeCell ref="P427:V427"/>
    <mergeCell ref="A428:Z428"/>
    <mergeCell ref="D429:E429"/>
    <mergeCell ref="P429:T429"/>
    <mergeCell ref="D430:E430"/>
    <mergeCell ref="P430:T430"/>
    <mergeCell ref="P431:V431"/>
    <mergeCell ref="P432:V432"/>
    <mergeCell ref="A433:Z433"/>
    <mergeCell ref="D434:E434"/>
    <mergeCell ref="P434:T434"/>
    <mergeCell ref="D435:E435"/>
    <mergeCell ref="P435:T435"/>
    <mergeCell ref="D436:E436"/>
    <mergeCell ref="P436:T436"/>
    <mergeCell ref="A431:O432"/>
    <mergeCell ref="P414:V414"/>
    <mergeCell ref="P415:V415"/>
    <mergeCell ref="A416:Z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01:V401"/>
    <mergeCell ref="A402:Z402"/>
    <mergeCell ref="D403:E403"/>
    <mergeCell ref="P403:T403"/>
    <mergeCell ref="D404:E404"/>
    <mergeCell ref="P404:T404"/>
    <mergeCell ref="P405:V405"/>
    <mergeCell ref="P406:V406"/>
    <mergeCell ref="A407:Z407"/>
    <mergeCell ref="D408:E408"/>
    <mergeCell ref="P408:T408"/>
    <mergeCell ref="D409:E409"/>
    <mergeCell ref="P409:T409"/>
    <mergeCell ref="P410:V410"/>
    <mergeCell ref="P411:V411"/>
    <mergeCell ref="A412:Z412"/>
    <mergeCell ref="D413:E413"/>
    <mergeCell ref="P413:T413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P379:V379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67:E367"/>
    <mergeCell ref="P367:T367"/>
    <mergeCell ref="P368:V368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P375:V375"/>
    <mergeCell ref="A376:Z376"/>
    <mergeCell ref="A377:Z377"/>
    <mergeCell ref="D378:E378"/>
    <mergeCell ref="P378:T378"/>
    <mergeCell ref="P355:V355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45:E345"/>
    <mergeCell ref="P345:T345"/>
    <mergeCell ref="P346:V346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23:V323"/>
    <mergeCell ref="P324:V324"/>
    <mergeCell ref="A325:Z325"/>
    <mergeCell ref="D326:E326"/>
    <mergeCell ref="P326:T326"/>
    <mergeCell ref="P327:V327"/>
    <mergeCell ref="P328:V328"/>
    <mergeCell ref="A329:Z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A323:O324"/>
    <mergeCell ref="P309:V309"/>
    <mergeCell ref="P310:V310"/>
    <mergeCell ref="A311:Z311"/>
    <mergeCell ref="D312:E312"/>
    <mergeCell ref="P312:T312"/>
    <mergeCell ref="D313:E313"/>
    <mergeCell ref="P313:T313"/>
    <mergeCell ref="P314:V314"/>
    <mergeCell ref="P315:V315"/>
    <mergeCell ref="A316:Z316"/>
    <mergeCell ref="D317:E317"/>
    <mergeCell ref="P317:T317"/>
    <mergeCell ref="P318:V318"/>
    <mergeCell ref="P319:V319"/>
    <mergeCell ref="A320:Z320"/>
    <mergeCell ref="A321:Z321"/>
    <mergeCell ref="D322:E322"/>
    <mergeCell ref="P322:T322"/>
    <mergeCell ref="A318:O319"/>
    <mergeCell ref="A314:O315"/>
    <mergeCell ref="A309:O310"/>
    <mergeCell ref="P295:V295"/>
    <mergeCell ref="P296:V296"/>
    <mergeCell ref="A297:Z297"/>
    <mergeCell ref="D298:E298"/>
    <mergeCell ref="P298:T298"/>
    <mergeCell ref="P299:V299"/>
    <mergeCell ref="P300:V300"/>
    <mergeCell ref="A301:Z301"/>
    <mergeCell ref="D302:E302"/>
    <mergeCell ref="P302:T302"/>
    <mergeCell ref="D303:E303"/>
    <mergeCell ref="P303:T303"/>
    <mergeCell ref="P304:V304"/>
    <mergeCell ref="P305:V305"/>
    <mergeCell ref="A306:Z306"/>
    <mergeCell ref="A307:Z307"/>
    <mergeCell ref="D308:E308"/>
    <mergeCell ref="P308:T308"/>
    <mergeCell ref="A304:O305"/>
    <mergeCell ref="A299:O300"/>
    <mergeCell ref="A295:O296"/>
    <mergeCell ref="D281:E281"/>
    <mergeCell ref="P281:T281"/>
    <mergeCell ref="P282:V282"/>
    <mergeCell ref="P283:V283"/>
    <mergeCell ref="A284:Z284"/>
    <mergeCell ref="D285:E285"/>
    <mergeCell ref="P285:T285"/>
    <mergeCell ref="P286:V286"/>
    <mergeCell ref="P287:V287"/>
    <mergeCell ref="A288:Z288"/>
    <mergeCell ref="D289:E289"/>
    <mergeCell ref="P289:T289"/>
    <mergeCell ref="P290:V290"/>
    <mergeCell ref="P291:V291"/>
    <mergeCell ref="A292:Z292"/>
    <mergeCell ref="A293:Z293"/>
    <mergeCell ref="D294:E294"/>
    <mergeCell ref="P294:T294"/>
    <mergeCell ref="A290:O291"/>
    <mergeCell ref="A286:O287"/>
    <mergeCell ref="A282:O283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P277:V277"/>
    <mergeCell ref="P278:V278"/>
    <mergeCell ref="A279:Z279"/>
    <mergeCell ref="A280:Z280"/>
    <mergeCell ref="A277:O278"/>
    <mergeCell ref="A268:O269"/>
    <mergeCell ref="P256:V256"/>
    <mergeCell ref="P257:V257"/>
    <mergeCell ref="A258:Z258"/>
    <mergeCell ref="A259:Z259"/>
    <mergeCell ref="D260:E260"/>
    <mergeCell ref="P260:T260"/>
    <mergeCell ref="P261:V261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1:O262"/>
    <mergeCell ref="A256:O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P240:V240"/>
    <mergeCell ref="A241:Z241"/>
    <mergeCell ref="D242:E242"/>
    <mergeCell ref="P242:T242"/>
    <mergeCell ref="P243:V243"/>
    <mergeCell ref="P244:V244"/>
    <mergeCell ref="A245:Z245"/>
    <mergeCell ref="A246:Z246"/>
    <mergeCell ref="A243:O244"/>
    <mergeCell ref="A239:O240"/>
    <mergeCell ref="D224:E224"/>
    <mergeCell ref="P224:T224"/>
    <mergeCell ref="D225:E225"/>
    <mergeCell ref="P225:T225"/>
    <mergeCell ref="P226:V226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A226:O227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P219:V219"/>
    <mergeCell ref="A220:Z220"/>
    <mergeCell ref="A221:Z221"/>
    <mergeCell ref="D222:E222"/>
    <mergeCell ref="P222:T222"/>
    <mergeCell ref="D223:E223"/>
    <mergeCell ref="P223:T223"/>
    <mergeCell ref="A218:O219"/>
    <mergeCell ref="A211:O21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D193:E193"/>
    <mergeCell ref="P193:T193"/>
    <mergeCell ref="D194:E194"/>
    <mergeCell ref="P194:T194"/>
    <mergeCell ref="D195:E195"/>
    <mergeCell ref="P195:T195"/>
    <mergeCell ref="P196:V196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6:O197"/>
    <mergeCell ref="D183:E183"/>
    <mergeCell ref="P183:T183"/>
    <mergeCell ref="D184:E184"/>
    <mergeCell ref="P184:T184"/>
    <mergeCell ref="P185:V185"/>
    <mergeCell ref="P186:V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A185:O186"/>
    <mergeCell ref="D171:E171"/>
    <mergeCell ref="P171:T171"/>
    <mergeCell ref="D172:E172"/>
    <mergeCell ref="P172:T172"/>
    <mergeCell ref="D173:E173"/>
    <mergeCell ref="P173:T173"/>
    <mergeCell ref="P174:V174"/>
    <mergeCell ref="P175:V175"/>
    <mergeCell ref="A176:Z176"/>
    <mergeCell ref="A177:Z177"/>
    <mergeCell ref="D178:E178"/>
    <mergeCell ref="P178:T178"/>
    <mergeCell ref="D179:E179"/>
    <mergeCell ref="P179:T179"/>
    <mergeCell ref="P180:V180"/>
    <mergeCell ref="P181:V181"/>
    <mergeCell ref="A182:Z182"/>
    <mergeCell ref="A180:O181"/>
    <mergeCell ref="A174:O175"/>
    <mergeCell ref="A160:Z160"/>
    <mergeCell ref="D161:E161"/>
    <mergeCell ref="P161:T161"/>
    <mergeCell ref="P162:V162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A162:O163"/>
    <mergeCell ref="D148:E148"/>
    <mergeCell ref="P148:T148"/>
    <mergeCell ref="D149:E149"/>
    <mergeCell ref="P149:T149"/>
    <mergeCell ref="D150:E150"/>
    <mergeCell ref="P150:T150"/>
    <mergeCell ref="P151:V151"/>
    <mergeCell ref="P152:V152"/>
    <mergeCell ref="A153:Z153"/>
    <mergeCell ref="D154:E154"/>
    <mergeCell ref="P154:T154"/>
    <mergeCell ref="D155:E155"/>
    <mergeCell ref="P155:T155"/>
    <mergeCell ref="P156:V156"/>
    <mergeCell ref="P157:V157"/>
    <mergeCell ref="A158:Z158"/>
    <mergeCell ref="A159:Z159"/>
    <mergeCell ref="A156:O157"/>
    <mergeCell ref="A151:O152"/>
    <mergeCell ref="A135:Z135"/>
    <mergeCell ref="D136:E136"/>
    <mergeCell ref="P136:T136"/>
    <mergeCell ref="D137:E137"/>
    <mergeCell ref="P137:T137"/>
    <mergeCell ref="P138:V138"/>
    <mergeCell ref="P139:V139"/>
    <mergeCell ref="A140:Z140"/>
    <mergeCell ref="A141:Z141"/>
    <mergeCell ref="D142:E142"/>
    <mergeCell ref="P142:T142"/>
    <mergeCell ref="P143:V143"/>
    <mergeCell ref="P144:V144"/>
    <mergeCell ref="A145:Z145"/>
    <mergeCell ref="D146:E146"/>
    <mergeCell ref="P146:T146"/>
    <mergeCell ref="D147:E147"/>
    <mergeCell ref="P147:T147"/>
    <mergeCell ref="A143:O144"/>
    <mergeCell ref="A138:O139"/>
    <mergeCell ref="P122:V122"/>
    <mergeCell ref="P123:V123"/>
    <mergeCell ref="A124:Z124"/>
    <mergeCell ref="A125:Z125"/>
    <mergeCell ref="D126:E126"/>
    <mergeCell ref="P126:T126"/>
    <mergeCell ref="D127:E127"/>
    <mergeCell ref="P127:T127"/>
    <mergeCell ref="P128:V128"/>
    <mergeCell ref="P129:V129"/>
    <mergeCell ref="A130:Z130"/>
    <mergeCell ref="D131:E131"/>
    <mergeCell ref="P131:T131"/>
    <mergeCell ref="D132:E132"/>
    <mergeCell ref="P132:T132"/>
    <mergeCell ref="P133:V133"/>
    <mergeCell ref="P134:V134"/>
    <mergeCell ref="A133:O134"/>
    <mergeCell ref="A128:O129"/>
    <mergeCell ref="A122:O123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P118:V118"/>
    <mergeCell ref="A119:Z119"/>
    <mergeCell ref="D120:E120"/>
    <mergeCell ref="P120:T120"/>
    <mergeCell ref="D121:E121"/>
    <mergeCell ref="P121:T121"/>
    <mergeCell ref="A117:O118"/>
    <mergeCell ref="D102:E102"/>
    <mergeCell ref="P102:T102"/>
    <mergeCell ref="D103:E103"/>
    <mergeCell ref="P103:T103"/>
    <mergeCell ref="D104:E104"/>
    <mergeCell ref="P104:T104"/>
    <mergeCell ref="P105:V105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A105:O106"/>
    <mergeCell ref="P90:V90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P100:V100"/>
    <mergeCell ref="A101:Z101"/>
    <mergeCell ref="A99:O100"/>
    <mergeCell ref="A90:O91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69:E69"/>
    <mergeCell ref="P69:T69"/>
    <mergeCell ref="P70:V70"/>
    <mergeCell ref="P71:V71"/>
    <mergeCell ref="A72:Z72"/>
    <mergeCell ref="A73:Z73"/>
    <mergeCell ref="D74:E74"/>
    <mergeCell ref="P74:T74"/>
    <mergeCell ref="D75:E75"/>
    <mergeCell ref="P75:T75"/>
    <mergeCell ref="D76:E76"/>
    <mergeCell ref="P76:T76"/>
    <mergeCell ref="P77:V77"/>
    <mergeCell ref="P78:V78"/>
    <mergeCell ref="A79:Z79"/>
    <mergeCell ref="D80:E80"/>
    <mergeCell ref="P80:T80"/>
    <mergeCell ref="A77:O78"/>
    <mergeCell ref="A70:O71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P65:V65"/>
    <mergeCell ref="A66:Z66"/>
    <mergeCell ref="D67:E67"/>
    <mergeCell ref="P67:T67"/>
    <mergeCell ref="D68:E68"/>
    <mergeCell ref="P68:T68"/>
    <mergeCell ref="A64:O65"/>
    <mergeCell ref="P47:V47"/>
    <mergeCell ref="P48:V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P56:V56"/>
    <mergeCell ref="A57:Z57"/>
    <mergeCell ref="D58:E58"/>
    <mergeCell ref="P58:T58"/>
    <mergeCell ref="A55:O56"/>
    <mergeCell ref="A47:O48"/>
    <mergeCell ref="D37:E37"/>
    <mergeCell ref="P37:T37"/>
    <mergeCell ref="D38:E38"/>
    <mergeCell ref="P38:T38"/>
    <mergeCell ref="D39:E39"/>
    <mergeCell ref="P39:T39"/>
    <mergeCell ref="P40:V40"/>
    <mergeCell ref="P41:V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A40:O41"/>
    <mergeCell ref="A26:Z26"/>
    <mergeCell ref="D27:E27"/>
    <mergeCell ref="P27:T27"/>
    <mergeCell ref="D28:E28"/>
    <mergeCell ref="P28:T28"/>
    <mergeCell ref="P29:V29"/>
    <mergeCell ref="P30:V30"/>
    <mergeCell ref="A31:Z31"/>
    <mergeCell ref="A32:Z32"/>
    <mergeCell ref="D33:E33"/>
    <mergeCell ref="P33:T33"/>
    <mergeCell ref="D34:E34"/>
    <mergeCell ref="P34:T34"/>
    <mergeCell ref="D35:E35"/>
    <mergeCell ref="P35:T35"/>
    <mergeCell ref="D36:E36"/>
    <mergeCell ref="P36:T36"/>
    <mergeCell ref="A29:O30"/>
    <mergeCell ref="P14:V14"/>
    <mergeCell ref="P15:V15"/>
    <mergeCell ref="A16:Z16"/>
    <mergeCell ref="A17:Z17"/>
    <mergeCell ref="A18:Z18"/>
    <mergeCell ref="D19:E19"/>
    <mergeCell ref="P19:T19"/>
    <mergeCell ref="D20:E20"/>
    <mergeCell ref="P20:T20"/>
    <mergeCell ref="D21:E21"/>
    <mergeCell ref="P21:T21"/>
    <mergeCell ref="D22:E22"/>
    <mergeCell ref="P22:T22"/>
    <mergeCell ref="D23:E23"/>
    <mergeCell ref="P23:T23"/>
    <mergeCell ref="P24:V24"/>
    <mergeCell ref="P25:V25"/>
    <mergeCell ref="A24:O25"/>
    <mergeCell ref="A14:O15"/>
    <mergeCell ref="U1:V1"/>
    <mergeCell ref="A3:Z3"/>
    <mergeCell ref="A4:Z4"/>
    <mergeCell ref="A5:Z5"/>
    <mergeCell ref="D6:E6"/>
    <mergeCell ref="P6:T6"/>
    <mergeCell ref="D7:E7"/>
    <mergeCell ref="P7:T7"/>
    <mergeCell ref="D8:E8"/>
    <mergeCell ref="P8:T8"/>
    <mergeCell ref="D9:E9"/>
    <mergeCell ref="P9:T9"/>
    <mergeCell ref="P10:V10"/>
    <mergeCell ref="P11:V11"/>
    <mergeCell ref="A12:Z12"/>
    <mergeCell ref="D13:E13"/>
    <mergeCell ref="P13:T13"/>
    <mergeCell ref="N1:N2"/>
    <mergeCell ref="O1:O2"/>
    <mergeCell ref="A10:O11"/>
    <mergeCell ref="Z1:Z2"/>
    <mergeCell ref="Y1:Y2"/>
    <mergeCell ref="W1:W2"/>
    <mergeCell ref="X1:X2"/>
  </mergeCells>
  <dataValidations count="1">
    <dataValidation allowBlank="1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2025-06-25T05:56:33Z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