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A350E0D-AEDA-45AB-B093-99C1B8C3BD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Y402" i="1" s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BP387" i="1" s="1"/>
  <c r="P387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Y234" i="1" s="1"/>
  <c r="P232" i="1"/>
  <c r="X230" i="1"/>
  <c r="X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BO141" i="1"/>
  <c r="BM141" i="1"/>
  <c r="Y141" i="1"/>
  <c r="Y143" i="1" s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508" i="1" l="1"/>
  <c r="X500" i="1"/>
  <c r="Y31" i="1"/>
  <c r="Z52" i="1"/>
  <c r="BN52" i="1"/>
  <c r="Z62" i="1"/>
  <c r="BN62" i="1"/>
  <c r="Z74" i="1"/>
  <c r="BN74" i="1"/>
  <c r="Y96" i="1"/>
  <c r="Z103" i="1"/>
  <c r="BN103" i="1"/>
  <c r="Z115" i="1"/>
  <c r="BN115" i="1"/>
  <c r="Z160" i="1"/>
  <c r="BN160" i="1"/>
  <c r="Z170" i="1"/>
  <c r="BN170" i="1"/>
  <c r="Z193" i="1"/>
  <c r="BN193" i="1"/>
  <c r="Z205" i="1"/>
  <c r="BN205" i="1"/>
  <c r="Z220" i="1"/>
  <c r="BN220" i="1"/>
  <c r="Z227" i="1"/>
  <c r="BN227" i="1"/>
  <c r="Z228" i="1"/>
  <c r="BN228" i="1"/>
  <c r="Z251" i="1"/>
  <c r="BN251" i="1"/>
  <c r="Z290" i="1"/>
  <c r="BN290" i="1"/>
  <c r="Z306" i="1"/>
  <c r="BN306" i="1"/>
  <c r="Z328" i="1"/>
  <c r="BN328" i="1"/>
  <c r="Z345" i="1"/>
  <c r="BN345" i="1"/>
  <c r="Z381" i="1"/>
  <c r="Z382" i="1" s="1"/>
  <c r="BN381" i="1"/>
  <c r="BP381" i="1"/>
  <c r="Y382" i="1"/>
  <c r="Z387" i="1"/>
  <c r="BN387" i="1"/>
  <c r="Z395" i="1"/>
  <c r="BN395" i="1"/>
  <c r="Z439" i="1"/>
  <c r="BN439" i="1"/>
  <c r="Z455" i="1"/>
  <c r="BN455" i="1"/>
  <c r="BP253" i="1"/>
  <c r="BN253" i="1"/>
  <c r="BP288" i="1"/>
  <c r="BN288" i="1"/>
  <c r="Z288" i="1"/>
  <c r="BP300" i="1"/>
  <c r="BN300" i="1"/>
  <c r="Z300" i="1"/>
  <c r="BP322" i="1"/>
  <c r="BN322" i="1"/>
  <c r="Z322" i="1"/>
  <c r="BP326" i="1"/>
  <c r="BN326" i="1"/>
  <c r="Z326" i="1"/>
  <c r="BP343" i="1"/>
  <c r="BN343" i="1"/>
  <c r="Z343" i="1"/>
  <c r="BP357" i="1"/>
  <c r="BN357" i="1"/>
  <c r="Z357" i="1"/>
  <c r="BP377" i="1"/>
  <c r="BN377" i="1"/>
  <c r="Z377" i="1"/>
  <c r="BP393" i="1"/>
  <c r="BN393" i="1"/>
  <c r="Z393" i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X499" i="1"/>
  <c r="X501" i="1" s="1"/>
  <c r="X502" i="1"/>
  <c r="Z27" i="1"/>
  <c r="BN27" i="1"/>
  <c r="Z41" i="1"/>
  <c r="BN41" i="1"/>
  <c r="D508" i="1"/>
  <c r="Z54" i="1"/>
  <c r="BN54" i="1"/>
  <c r="Z60" i="1"/>
  <c r="BN60" i="1"/>
  <c r="BP60" i="1"/>
  <c r="Z66" i="1"/>
  <c r="BN66" i="1"/>
  <c r="BP66" i="1"/>
  <c r="Z72" i="1"/>
  <c r="BN72" i="1"/>
  <c r="BP72" i="1"/>
  <c r="Z76" i="1"/>
  <c r="BN76" i="1"/>
  <c r="Z87" i="1"/>
  <c r="BN87" i="1"/>
  <c r="Z92" i="1"/>
  <c r="BN92" i="1"/>
  <c r="BP92" i="1"/>
  <c r="Z101" i="1"/>
  <c r="BN101" i="1"/>
  <c r="Z107" i="1"/>
  <c r="BN107" i="1"/>
  <c r="Z113" i="1"/>
  <c r="BN113" i="1"/>
  <c r="BP113" i="1"/>
  <c r="Z126" i="1"/>
  <c r="BN126" i="1"/>
  <c r="Y132" i="1"/>
  <c r="Z136" i="1"/>
  <c r="BN136" i="1"/>
  <c r="Z141" i="1"/>
  <c r="BN141" i="1"/>
  <c r="BP141" i="1"/>
  <c r="Z142" i="1"/>
  <c r="BN142" i="1"/>
  <c r="Z146" i="1"/>
  <c r="BN146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Y173" i="1"/>
  <c r="Z176" i="1"/>
  <c r="Z177" i="1" s="1"/>
  <c r="BN176" i="1"/>
  <c r="BP176" i="1"/>
  <c r="Y177" i="1"/>
  <c r="Z181" i="1"/>
  <c r="BN181" i="1"/>
  <c r="Z191" i="1"/>
  <c r="BN191" i="1"/>
  <c r="BP191" i="1"/>
  <c r="Z195" i="1"/>
  <c r="BN195" i="1"/>
  <c r="Z203" i="1"/>
  <c r="BN203" i="1"/>
  <c r="Z207" i="1"/>
  <c r="BN207" i="1"/>
  <c r="Z215" i="1"/>
  <c r="BN215" i="1"/>
  <c r="Z222" i="1"/>
  <c r="BN222" i="1"/>
  <c r="Z225" i="1"/>
  <c r="BN225" i="1"/>
  <c r="Z232" i="1"/>
  <c r="Z233" i="1" s="1"/>
  <c r="BN232" i="1"/>
  <c r="BP232" i="1"/>
  <c r="Y233" i="1"/>
  <c r="Z242" i="1"/>
  <c r="BN242" i="1"/>
  <c r="Z249" i="1"/>
  <c r="BN249" i="1"/>
  <c r="Z253" i="1"/>
  <c r="BP296" i="1"/>
  <c r="BN296" i="1"/>
  <c r="Z296" i="1"/>
  <c r="BP308" i="1"/>
  <c r="BN308" i="1"/>
  <c r="Z308" i="1"/>
  <c r="S508" i="1"/>
  <c r="BP333" i="1"/>
  <c r="BN333" i="1"/>
  <c r="Z333" i="1"/>
  <c r="BP347" i="1"/>
  <c r="BN347" i="1"/>
  <c r="Z347" i="1"/>
  <c r="BP389" i="1"/>
  <c r="BN389" i="1"/>
  <c r="Z389" i="1"/>
  <c r="BP401" i="1"/>
  <c r="BN401" i="1"/>
  <c r="Z401" i="1"/>
  <c r="Y408" i="1"/>
  <c r="Y407" i="1"/>
  <c r="BP406" i="1"/>
  <c r="BN406" i="1"/>
  <c r="Z406" i="1"/>
  <c r="Z407" i="1" s="1"/>
  <c r="BP410" i="1"/>
  <c r="BN410" i="1"/>
  <c r="Z410" i="1"/>
  <c r="BP433" i="1"/>
  <c r="BN433" i="1"/>
  <c r="Z433" i="1"/>
  <c r="BP445" i="1"/>
  <c r="BN445" i="1"/>
  <c r="Z445" i="1"/>
  <c r="Y463" i="1"/>
  <c r="BP459" i="1"/>
  <c r="BN459" i="1"/>
  <c r="Z459" i="1"/>
  <c r="BP476" i="1"/>
  <c r="BN476" i="1"/>
  <c r="Z476" i="1"/>
  <c r="Y324" i="1"/>
  <c r="Y323" i="1"/>
  <c r="Y353" i="1"/>
  <c r="Y482" i="1"/>
  <c r="H9" i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Z110" i="1"/>
  <c r="BP108" i="1"/>
  <c r="BN108" i="1"/>
  <c r="Z108" i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49" i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BP102" i="1"/>
  <c r="BN102" i="1"/>
  <c r="Z102" i="1"/>
  <c r="Y111" i="1"/>
  <c r="Y110" i="1"/>
  <c r="BP114" i="1"/>
  <c r="BN114" i="1"/>
  <c r="Z114" i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BP250" i="1"/>
  <c r="BN250" i="1"/>
  <c r="Z250" i="1"/>
  <c r="Z254" i="1" s="1"/>
  <c r="Y254" i="1"/>
  <c r="BP260" i="1"/>
  <c r="BN260" i="1"/>
  <c r="Z260" i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BP392" i="1"/>
  <c r="BN392" i="1"/>
  <c r="Z392" i="1"/>
  <c r="BP396" i="1"/>
  <c r="BN396" i="1"/>
  <c r="Z396" i="1"/>
  <c r="Y398" i="1"/>
  <c r="Y403" i="1"/>
  <c r="BP400" i="1"/>
  <c r="BN400" i="1"/>
  <c r="Z400" i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Z471" i="1" s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02" i="1" l="1"/>
  <c r="Z358" i="1"/>
  <c r="Z348" i="1"/>
  <c r="Z117" i="1"/>
  <c r="Z96" i="1"/>
  <c r="Z127" i="1"/>
  <c r="Z397" i="1"/>
  <c r="Z77" i="1"/>
  <c r="Z302" i="1"/>
  <c r="Z292" i="1"/>
  <c r="Z414" i="1"/>
  <c r="Z229" i="1"/>
  <c r="Z167" i="1"/>
  <c r="Z143" i="1"/>
  <c r="Z262" i="1"/>
  <c r="Z369" i="1"/>
  <c r="Z316" i="1"/>
  <c r="Z310" i="1"/>
  <c r="Z269" i="1"/>
  <c r="Z245" i="1"/>
  <c r="Z43" i="1"/>
  <c r="Z31" i="1"/>
  <c r="Y502" i="1"/>
  <c r="Y499" i="1"/>
  <c r="Z441" i="1"/>
  <c r="Z456" i="1"/>
  <c r="Y500" i="1"/>
  <c r="Z211" i="1"/>
  <c r="Z104" i="1"/>
  <c r="Z89" i="1"/>
  <c r="Y498" i="1"/>
  <c r="Z503" i="1" l="1"/>
  <c r="Y501" i="1"/>
</calcChain>
</file>

<file path=xl/sharedStrings.xml><?xml version="1.0" encoding="utf-8"?>
<sst xmlns="http://schemas.openxmlformats.org/spreadsheetml/2006/main" count="2189" uniqueCount="797">
  <si>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</si>
  <si>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</si>
  <si>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</si>
  <si>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</si>
  <si>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</si>
  <si>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</si>
  <si>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</si>
  <si>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</si>
  <si>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</si>
  <si>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</si>
  <si>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</si>
  <si>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</si>
  <si>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</si>
  <si>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</si>
  <si>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</si>
  <si>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</si>
  <si>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</si>
  <si>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</si>
  <si>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</si>
  <si>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</si>
  <si>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</si>
  <si>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</si>
  <si>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</si>
  <si>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</si>
  <si>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</si>
  <si>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</si>
  <si>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</si>
  <si>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</si>
  <si>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</si>
  <si>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</si>
  <si>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</si>
  <si>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</si>
  <si>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</si>
  <si>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</si>
  <si>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</si>
  <si>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</si>
  <si>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</si>
  <si>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</si>
  <si>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</si>
  <si>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</si>
  <si>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</si>
  <si>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</si>
  <si>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</si>
  <si>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</si>
  <si>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</si>
  <si>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</si>
  <si>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</si>
  <si>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</si>
  <si>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</si>
  <si>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</si>
  <si>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</si>
  <si>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</si>
  <si>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</si>
  <si>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</si>
  <si>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</si>
  <si>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</si>
  <si>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</si>
  <si>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</si>
  <si>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</si>
  <si>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</si>
  <si>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</si>
  <si>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</si>
  <si>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</si>
  <si>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</si>
  <si>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</si>
  <si>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</si>
  <si>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</si>
  <si>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</si>
  <si>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</si>
  <si>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</si>
  <si>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</si>
  <si>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</si>
  <si>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</si>
  <si>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</si>
  <si>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</si>
  <si>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</si>
  <si>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</si>
  <si>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</si>
  <si>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</si>
  <si>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</si>
  <si>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</si>
  <si>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</si>
  <si>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</si>
  <si>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</si>
  <si>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</si>
  <si>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</si>
  <si>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</si>
  <si>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</si>
  <si>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</si>
  <si>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</si>
  <si>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</si>
  <si>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</si>
  <si>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</si>
  <si>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</si>
  <si>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</si>
  <si>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</si>
  <si>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</si>
  <si>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</si>
  <si>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</si>
  <si>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</si>
  <si>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</si>
  <si>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</si>
  <si>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</si>
  <si>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</si>
  <si>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</si>
  <si>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</si>
  <si>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</si>
  <si>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</si>
  <si>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</si>
  <si>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</si>
  <si>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</si>
  <si>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</si>
  <si>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</si>
  <si>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</si>
  <si>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</si>
  <si>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</si>
  <si>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</si>
  <si>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</si>
  <si>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</si>
  <si>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</si>
  <si>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</si>
  <si>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</si>
  <si>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</si>
  <si>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</si>
  <si>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</si>
  <si>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</si>
  <si>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</si>
  <si>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</si>
  <si>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</si>
  <si>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</si>
  <si>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</si>
  <si>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</si>
  <si>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</si>
  <si>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</si>
  <si>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</si>
  <si>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</si>
  <si>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</si>
  <si>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</si>
  <si>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</si>
  <si>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</si>
  <si>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</si>
  <si>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</si>
  <si>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</si>
  <si>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</si>
  <si>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</si>
  <si>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</si>
  <si>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</si>
  <si>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</si>
  <si>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</si>
  <si>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</si>
  <si>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</si>
  <si>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</si>
  <si>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</si>
  <si>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</si>
  <si>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</si>
  <si>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</si>
  <si>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</si>
  <si>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</si>
  <si>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</si>
  <si>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</si>
  <si>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</si>
  <si>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</si>
  <si>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</si>
  <si>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</si>
  <si>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</si>
  <si>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</si>
  <si>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</si>
  <si>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</si>
  <si>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</si>
  <si>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</si>
  <si>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</si>
  <si>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</si>
  <si>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</si>
  <si>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</si>
  <si>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</si>
  <si>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</si>
  <si>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</si>
  <si>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</si>
  <si>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</si>
  <si>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</si>
  <si>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</si>
  <si>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</si>
  <si>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</si>
  <si>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</si>
  <si>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</si>
  <si>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</si>
  <si>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</si>
  <si>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</si>
  <si>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</si>
  <si>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</si>
  <si>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</si>
  <si>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</si>
  <si>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</si>
  <si>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</si>
  <si>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</si>
  <si>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</si>
  <si>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</si>
  <si>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</si>
  <si>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</si>
  <si>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</si>
  <si>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</si>
  <si>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</si>
  <si>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</si>
  <si>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</si>
  <si>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</si>
  <si>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</si>
  <si>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</si>
  <si>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</si>
  <si>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</si>
  <si>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</si>
  <si>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</si>
  <si>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</si>
  <si>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</si>
  <si>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</si>
  <si>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</si>
  <si>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</si>
  <si>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</si>
  <si>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</si>
  <si>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</si>
  <si>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</si>
  <si>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</si>
  <si>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</si>
  <si>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</si>
  <si>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</si>
  <si>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</si>
  <si>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</si>
  <si>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</si>
  <si>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</si>
  <si>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</si>
  <si>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</si>
  <si>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</si>
  <si>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</si>
  <si>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</si>
  <si>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</si>
  <si>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</si>
  <si>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</si>
  <si>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</si>
  <si>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</si>
  <si>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</si>
  <si>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</si>
  <si>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</si>
  <si>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</si>
  <si>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</si>
  <si>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</si>
  <si>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</si>
  <si>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</si>
  <si>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</si>
  <si>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</si>
  <si>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</si>
  <si>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</si>
  <si>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</si>
  <si>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</si>
  <si>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</si>
  <si>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</si>
  <si>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</si>
  <si>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</si>
  <si>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</si>
  <si>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</si>
  <si>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</si>
  <si>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</si>
  <si>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</si>
  <si>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</si>
  <si>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</si>
  <si>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</si>
  <si>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</si>
  <si>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</si>
  <si>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</si>
  <si>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</si>
  <si>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</si>
  <si>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</si>
  <si>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</si>
  <si>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</si>
  <si>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</si>
  <si>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</si>
  <si>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</si>
  <si>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</si>
  <si>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</si>
  <si>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</si>
  <si>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</si>
  <si>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</si>
  <si>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</si>
  <si>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</si>
  <si>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</si>
  <si>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</si>
  <si>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</si>
  <si>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</si>
  <si>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</si>
  <si>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</si>
  <si>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</si>
  <si>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</si>
  <si>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</si>
  <si>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</si>
  <si>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</si>
  <si>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</si>
  <si>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</si>
  <si>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</si>
  <si>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</si>
  <si>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</si>
  <si>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</si>
  <si>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</si>
  <si>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</si>
  <si>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</si>
  <si>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</si>
  <si>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</si>
  <si>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</si>
  <si>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</si>
  <si>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</si>
  <si>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</si>
  <si>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</si>
  <si>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</si>
  <si>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</si>
  <si>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</si>
  <si>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</si>
  <si>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</si>
  <si>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</si>
  <si>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</si>
  <si>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</si>
  <si>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</si>
  <si>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</si>
  <si>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</si>
  <si>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</si>
  <si>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</si>
  <si>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</si>
  <si>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</si>
  <si>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</si>
  <si>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</si>
  <si>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</si>
  <si>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</si>
  <si>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</si>
  <si>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</si>
  <si>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</si>
  <si>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</si>
  <si>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</si>
  <si>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</si>
  <si>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</si>
  <si>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</si>
  <si>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</si>
  <si>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</si>
  <si>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</si>
  <si>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</si>
  <si>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</si>
  <si>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</si>
  <si>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</si>
  <si>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</si>
  <si>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</si>
  <si>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</si>
  <si>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</si>
  <si>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</si>
  <si>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</si>
  <si>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</si>
  <si>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</si>
  <si>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</si>
  <si>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</si>
  <si>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</si>
  <si>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</si>
  <si>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</si>
  <si>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</si>
  <si>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</si>
  <si>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</si>
  <si>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</si>
  <si>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</si>
  <si>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</si>
  <si>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</si>
  <si>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</si>
  <si>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</si>
  <si>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</si>
  <si>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</si>
  <si>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</si>
  <si>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</si>
  <si>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</si>
  <si>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</si>
  <si>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</si>
  <si>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</si>
  <si>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</si>
  <si>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</si>
  <si>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</si>
  <si>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</si>
  <si>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</si>
  <si>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</si>
  <si>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</si>
  <si>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</si>
  <si>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</si>
  <si>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</si>
  <si>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</si>
  <si>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</si>
  <si>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</si>
  <si>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</si>
  <si>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</si>
  <si>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</si>
  <si>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</si>
  <si>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</si>
  <si>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</si>
  <si>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</si>
  <si>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</si>
  <si>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</si>
  <si>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</si>
  <si>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</si>
  <si>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</si>
  <si>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</si>
  <si>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</si>
  <si>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</si>
  <si>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</si>
  <si>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</si>
  <si>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</si>
  <si>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</si>
  <si>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</si>
  <si>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</si>
  <si>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</si>
  <si>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</si>
  <si>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</si>
  <si>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</si>
  <si>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</si>
  <si>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</si>
  <si>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</si>
  <si>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</si>
  <si>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</si>
  <si>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</si>
  <si>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</si>
  <si>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</si>
  <si>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</si>
  <si>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</si>
  <si>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</si>
  <si>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</si>
  <si>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</si>
  <si>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</si>
  <si>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</si>
  <si>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</si>
  <si>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</si>
  <si>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</si>
  <si>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</si>
  <si>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</si>
  <si>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</si>
  <si>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</si>
  <si>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</si>
  <si>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</si>
  <si>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</si>
  <si>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</si>
  <si>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</si>
  <si>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</si>
  <si>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</si>
  <si>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</si>
  <si>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</si>
  <si>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</si>
  <si>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</si>
  <si>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</si>
  <si>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</si>
  <si>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</si>
  <si>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</si>
  <si>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</si>
  <si>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</si>
  <si>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</si>
  <si>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</si>
  <si>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</si>
  <si>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</si>
  <si>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</si>
  <si>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</si>
  <si>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</si>
  <si>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</si>
  <si>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</si>
  <si>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</si>
  <si>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</si>
  <si>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</si>
  <si>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</si>
  <si>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</si>
  <si>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</si>
  <si>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</si>
  <si>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</si>
  <si>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</si>
  <si>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</si>
  <si>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</si>
  <si>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</si>
  <si>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</si>
  <si>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</si>
  <si>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</si>
  <si>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</si>
  <si>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</si>
  <si>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</si>
  <si>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</si>
  <si>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</si>
  <si>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</si>
  <si>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</si>
  <si>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</si>
  <si>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</si>
  <si>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</si>
  <si>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</si>
  <si>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</si>
  <si>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</si>
  <si>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</si>
  <si>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</si>
  <si>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</si>
  <si>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</si>
  <si>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</si>
  <si>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</si>
  <si>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</si>
  <si>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</si>
  <si>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</si>
  <si>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</si>
  <si>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</si>
  <si>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</si>
  <si>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</si>
  <si>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</si>
  <si>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</si>
  <si>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</si>
  <si>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</si>
  <si>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</si>
  <si>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</si>
  <si>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</si>
  <si>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</si>
  <si>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</si>
  <si>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</si>
  <si>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</si>
  <si>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</si>
  <si>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</si>
  <si>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</si>
  <si>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</si>
  <si>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</si>
  <si>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</si>
  <si>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</si>
  <si>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</si>
  <si>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</si>
  <si>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</si>
  <si>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</si>
  <si>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</si>
  <si>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</si>
  <si>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</si>
  <si>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</si>
  <si>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</si>
  <si>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</si>
  <si>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</si>
  <si>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</si>
  <si>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</si>
  <si>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</si>
  <si>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</si>
  <si>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</si>
  <si>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</si>
  <si>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</si>
  <si>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</si>
  <si>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</si>
  <si>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</si>
  <si>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</si>
  <si>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</si>
  <si>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</si>
  <si>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</si>
  <si>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</si>
  <si>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</si>
  <si>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</si>
  <si>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</si>
  <si>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</si>
  <si>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</si>
  <si>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</si>
  <si>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</si>
  <si>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</si>
  <si>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</si>
  <si>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</si>
  <si>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</si>
  <si>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</si>
  <si>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</si>
  <si>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</si>
  <si>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</si>
  <si>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</si>
  <si>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</si>
  <si>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</si>
  <si>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</si>
  <si>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</si>
  <si>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</si>
  <si>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</si>
  <si>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</si>
  <si>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</si>
  <si>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</si>
  <si>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</si>
  <si>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</si>
  <si>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</si>
  <si>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</si>
  <si>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</si>
  <si>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</si>
  <si>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</si>
  <si>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</si>
  <si>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</si>
  <si>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</si>
  <si>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</si>
  <si>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</si>
  <si>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</si>
  <si>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</si>
  <si>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</si>
  <si>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</si>
  <si>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</si>
  <si>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</si>
  <si>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</si>
  <si>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</si>
  <si>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</si>
  <si>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</si>
  <si>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</si>
  <si>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</si>
  <si>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</si>
  <si>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</si>
  <si>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</si>
  <si>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</si>
  <si>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</si>
  <si>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</si>
  <si>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</si>
  <si>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</si>
  <si>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</si>
  <si>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</si>
  <si>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</si>
  <si>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</si>
  <si>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</si>
  <si>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</si>
  <si>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</si>
  <si>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</si>
  <si>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</si>
  <si>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</si>
  <si>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</si>
  <si>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</si>
  <si>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</si>
  <si>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</si>
  <si>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</si>
  <si>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</si>
  <si>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</si>
  <si>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</si>
  <si>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</si>
  <si>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</si>
  <si>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</si>
  <si>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</si>
  <si>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</si>
  <si>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</si>
  <si>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</si>
  <si>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</si>
  <si>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</si>
  <si>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</si>
  <si>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</si>
  <si>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</si>
  <si>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</si>
  <si>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</si>
  <si>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</si>
  <si>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</si>
  <si>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</si>
  <si>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</si>
  <si>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</si>
  <si>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</si>
  <si>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</si>
  <si>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</si>
  <si>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</si>
  <si>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</si>
  <si>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</si>
  <si>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</si>
  <si>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</si>
  <si>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</si>
  <si>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</si>
  <si>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</si>
  <si>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</si>
  <si>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</si>
  <si>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</si>
  <si>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</si>
  <si>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</si>
  <si>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</si>
  <si>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</si>
  <si>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</si>
  <si>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</si>
  <si>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</si>
  <si>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</si>
  <si>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</si>
  <si>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</si>
  <si>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</si>
  <si>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</si>
  <si>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</si>
  <si>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</si>
  <si>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</si>
  <si>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</si>
  <si>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</si>
  <si>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</si>
  <si>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</si>
  <si>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</si>
  <si>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</si>
  <si>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</si>
  <si>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</si>
  <si>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</si>
  <si>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</si>
  <si>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</si>
  <si>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</si>
  <si>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</si>
  <si>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</si>
  <si>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</si>
  <si>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</si>
  <si>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</si>
  <si>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</si>
  <si>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</si>
  <si>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</si>
  <si>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</si>
  <si>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</si>
  <si>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</si>
  <si>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</si>
  <si>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</si>
  <si>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</si>
  <si>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</si>
  <si>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</si>
  <si>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</si>
  <si>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</si>
  <si>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</si>
  <si>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</si>
  <si>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</si>
  <si>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</si>
  <si>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</si>
  <si>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</si>
  <si>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</si>
  <si>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</si>
  <si>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</si>
  <si>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</si>
  <si>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</si>
  <si>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</si>
  <si>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</si>
  <si>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</si>
  <si>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</si>
  <si>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</si>
  <si>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</si>
  <si>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</si>
  <si>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</si>
  <si>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</si>
  <si>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</si>
  <si>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</si>
  <si>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</si>
  <si>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</si>
  <si>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</si>
  <si>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</si>
  <si>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</si>
  <si>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</si>
  <si>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</si>
  <si>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</si>
  <si>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</si>
  <si>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</si>
  <si>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</si>
  <si>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</si>
  <si>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</si>
  <si>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</si>
  <si>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</si>
  <si>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</si>
  <si>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</si>
  <si>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</si>
  <si>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</si>
  <si>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</si>
  <si>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</si>
  <si>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</si>
  <si>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</si>
  <si>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</si>
  <si>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</si>
  <si>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</si>
  <si>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</si>
  <si>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</si>
  <si>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</si>
  <si>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</si>
  <si>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</si>
  <si>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</si>
  <si>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</si>
  <si>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</si>
  <si>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</si>
  <si>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</si>
  <si>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</si>
  <si>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</si>
  <si>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</si>
  <si>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</si>
  <si>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</si>
  <si>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</si>
  <si>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</si>
  <si>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</si>
  <si>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</si>
  <si>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</si>
  <si>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</si>
  <si>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</si>
  <si>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</si>
  <si>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</si>
  <si>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</si>
  <si>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</si>
  <si>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</si>
  <si>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</si>
  <si>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</si>
  <si>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</si>
  <si>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</si>
  <si>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</si>
  <si>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</si>
  <si>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</si>
  <si>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</si>
  <si>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</si>
  <si>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</si>
  <si>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</si>
  <si>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</si>
  <si>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</si>
  <si>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</si>
  <si>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</si>
  <si>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</si>
  <si>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</si>
  <si>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</si>
  <si>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</si>
  <si>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</si>
  <si>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</si>
  <si>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</si>
  <si>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</si>
  <si>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</si>
  <si>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9 европалет,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</si>
</sst>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86" sqref="AA86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9" t="s">
        <v>0</v>
      </c>
      <c r="E1" s="593"/>
      <c r="F1" s="593"/>
      <c r="G1" s="12" t="s">
        <v>1</v>
      </c>
      <c r="H1" s="629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592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6" t="s">
        <v>8</v>
      </c>
      <c r="B5" s="610"/>
      <c r="C5" s="611"/>
      <c r="D5" s="631"/>
      <c r="E5" s="632"/>
      <c r="F5" s="838" t="s">
        <v>9</v>
      </c>
      <c r="G5" s="611"/>
      <c r="H5" s="631" t="s">
        <v>796</v>
      </c>
      <c r="I5" s="777"/>
      <c r="J5" s="777"/>
      <c r="K5" s="777"/>
      <c r="L5" s="777"/>
      <c r="M5" s="632"/>
      <c r="N5" s="58"/>
      <c r="P5" s="24" t="s">
        <v>10</v>
      </c>
      <c r="Q5" s="850">
        <v>45945</v>
      </c>
      <c r="R5" s="670"/>
      <c r="T5" s="709" t="s">
        <v>11</v>
      </c>
      <c r="U5" s="710"/>
      <c r="V5" s="712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6" t="s">
        <v>13</v>
      </c>
      <c r="B6" s="610"/>
      <c r="C6" s="611"/>
      <c r="D6" s="781" t="s">
        <v>773</v>
      </c>
      <c r="E6" s="782"/>
      <c r="F6" s="782"/>
      <c r="G6" s="782"/>
      <c r="H6" s="782"/>
      <c r="I6" s="782"/>
      <c r="J6" s="782"/>
      <c r="K6" s="782"/>
      <c r="L6" s="782"/>
      <c r="M6" s="670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Среда</v>
      </c>
      <c r="R6" s="550"/>
      <c r="T6" s="717" t="s">
        <v>16</v>
      </c>
      <c r="U6" s="710"/>
      <c r="V6" s="761" t="s">
        <v>17</v>
      </c>
      <c r="W6" s="5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5" t="str">
        <f>IFERROR(VLOOKUP(DeliveryAddress,Table,3,0),1)</f>
        <v>5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5"/>
      <c r="U7" s="710"/>
      <c r="V7" s="762"/>
      <c r="W7" s="763"/>
      <c r="AB7" s="51"/>
      <c r="AC7" s="51"/>
      <c r="AD7" s="51"/>
      <c r="AE7" s="51"/>
    </row>
    <row r="8" spans="1:32" s="537" customFormat="1" ht="25.5" customHeight="1" x14ac:dyDescent="0.2">
      <c r="A8" s="862" t="s">
        <v>18</v>
      </c>
      <c r="B8" s="564"/>
      <c r="C8" s="565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84">
        <v>0.54166666666666663</v>
      </c>
      <c r="R8" s="617"/>
      <c r="T8" s="555"/>
      <c r="U8" s="710"/>
      <c r="V8" s="762"/>
      <c r="W8" s="763"/>
      <c r="AB8" s="51"/>
      <c r="AC8" s="51"/>
      <c r="AD8" s="51"/>
      <c r="AE8" s="51"/>
    </row>
    <row r="9" spans="1:32" s="53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96"/>
      <c r="E9" s="569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35"/>
      <c r="P9" s="26" t="s">
        <v>20</v>
      </c>
      <c r="Q9" s="667"/>
      <c r="R9" s="668"/>
      <c r="T9" s="555"/>
      <c r="U9" s="710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96"/>
      <c r="E10" s="569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8"/>
      <c r="R10" s="719"/>
      <c r="U10" s="24" t="s">
        <v>22</v>
      </c>
      <c r="V10" s="577" t="s">
        <v>23</v>
      </c>
      <c r="W10" s="5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670"/>
      <c r="U11" s="24" t="s">
        <v>26</v>
      </c>
      <c r="V11" s="808" t="s">
        <v>27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75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84"/>
      <c r="R12" s="617"/>
      <c r="S12" s="23"/>
      <c r="U12" s="24"/>
      <c r="V12" s="593"/>
      <c r="W12" s="555"/>
      <c r="AB12" s="51"/>
      <c r="AC12" s="51"/>
      <c r="AD12" s="51"/>
      <c r="AE12" s="51"/>
    </row>
    <row r="13" spans="1:32" s="537" customFormat="1" ht="23.25" customHeight="1" x14ac:dyDescent="0.2">
      <c r="A13" s="675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75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4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5"/>
      <c r="Q16" s="705"/>
      <c r="R16" s="705"/>
      <c r="S16" s="705"/>
      <c r="T16" s="70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693" t="s">
        <v>37</v>
      </c>
      <c r="D17" s="547" t="s">
        <v>38</v>
      </c>
      <c r="E17" s="655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654"/>
      <c r="R17" s="654"/>
      <c r="S17" s="654"/>
      <c r="T17" s="655"/>
      <c r="U17" s="835" t="s">
        <v>50</v>
      </c>
      <c r="V17" s="611"/>
      <c r="W17" s="547" t="s">
        <v>51</v>
      </c>
      <c r="X17" s="547" t="s">
        <v>52</v>
      </c>
      <c r="Y17" s="836" t="s">
        <v>53</v>
      </c>
      <c r="Z17" s="775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9"/>
      <c r="AF17" s="830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656"/>
      <c r="E18" s="658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48"/>
      <c r="X18" s="548"/>
      <c r="Y18" s="837"/>
      <c r="Z18" s="776"/>
      <c r="AA18" s="753"/>
      <c r="AB18" s="753"/>
      <c r="AC18" s="753"/>
      <c r="AD18" s="831"/>
      <c r="AE18" s="832"/>
      <c r="AF18" s="833"/>
      <c r="AG18" s="66"/>
      <c r="BD18" s="65"/>
    </row>
    <row r="19" spans="1:68" ht="27.75" hidden="1" customHeight="1" x14ac:dyDescent="0.2">
      <c r="A19" s="612" t="s">
        <v>62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hidden="1" customHeight="1" x14ac:dyDescent="0.25">
      <c r="A21" s="562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62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9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6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63" t="s">
        <v>70</v>
      </c>
      <c r="Q31" s="564"/>
      <c r="R31" s="564"/>
      <c r="S31" s="564"/>
      <c r="T31" s="564"/>
      <c r="U31" s="564"/>
      <c r="V31" s="565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62" t="s">
        <v>90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63" t="s">
        <v>70</v>
      </c>
      <c r="Q35" s="564"/>
      <c r="R35" s="564"/>
      <c r="S35" s="564"/>
      <c r="T35" s="564"/>
      <c r="U35" s="564"/>
      <c r="V35" s="565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2" t="s">
        <v>96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Y37" s="613"/>
      <c r="Z37" s="613"/>
      <c r="AA37" s="48"/>
      <c r="AB37" s="48"/>
      <c r="AC37" s="48"/>
    </row>
    <row r="38" spans="1:68" ht="16.5" hidden="1" customHeight="1" x14ac:dyDescent="0.25">
      <c r="A38" s="570" t="s">
        <v>97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hidden="1" customHeight="1" x14ac:dyDescent="0.25">
      <c r="A39" s="562" t="s">
        <v>98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hidden="1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63" t="s">
        <v>70</v>
      </c>
      <c r="Q43" s="564"/>
      <c r="R43" s="564"/>
      <c r="S43" s="564"/>
      <c r="T43" s="564"/>
      <c r="U43" s="564"/>
      <c r="V43" s="565"/>
      <c r="W43" s="37" t="s">
        <v>71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hidden="1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68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hidden="1" customHeight="1" x14ac:dyDescent="0.25">
      <c r="A45" s="562" t="s">
        <v>72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63" t="s">
        <v>70</v>
      </c>
      <c r="Q47" s="564"/>
      <c r="R47" s="564"/>
      <c r="S47" s="564"/>
      <c r="T47" s="564"/>
      <c r="U47" s="564"/>
      <c r="V47" s="565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hidden="1" customHeight="1" x14ac:dyDescent="0.25">
      <c r="A50" s="562" t="s">
        <v>98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6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5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63" t="s">
        <v>70</v>
      </c>
      <c r="Q57" s="564"/>
      <c r="R57" s="564"/>
      <c r="S57" s="564"/>
      <c r="T57" s="564"/>
      <c r="U57" s="564"/>
      <c r="V57" s="565"/>
      <c r="W57" s="37" t="s">
        <v>71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hidden="1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68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hidden="1" customHeight="1" x14ac:dyDescent="0.25">
      <c r="A59" s="562" t="s">
        <v>130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hidden="1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63" t="s">
        <v>70</v>
      </c>
      <c r="Q63" s="564"/>
      <c r="R63" s="564"/>
      <c r="S63" s="564"/>
      <c r="T63" s="564"/>
      <c r="U63" s="564"/>
      <c r="V63" s="565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62" t="s">
        <v>63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63" t="s">
        <v>70</v>
      </c>
      <c r="Q69" s="564"/>
      <c r="R69" s="564"/>
      <c r="S69" s="564"/>
      <c r="T69" s="564"/>
      <c r="U69" s="564"/>
      <c r="V69" s="565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62" t="s">
        <v>72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63" t="s">
        <v>70</v>
      </c>
      <c r="Q77" s="564"/>
      <c r="R77" s="564"/>
      <c r="S77" s="564"/>
      <c r="T77" s="564"/>
      <c r="U77" s="564"/>
      <c r="V77" s="565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62" t="s">
        <v>160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63" t="s">
        <v>70</v>
      </c>
      <c r="Q82" s="564"/>
      <c r="R82" s="564"/>
      <c r="S82" s="564"/>
      <c r="T82" s="564"/>
      <c r="U82" s="564"/>
      <c r="V82" s="565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hidden="1" customHeight="1" x14ac:dyDescent="0.25">
      <c r="A85" s="562" t="s">
        <v>98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3">
        <v>245</v>
      </c>
      <c r="Y86" s="544">
        <f>IFERROR(IF(X86="",0,CEILING((X86/$H86),1)*$H86),"")</f>
        <v>248.4</v>
      </c>
      <c r="Z86" s="36">
        <f>IFERROR(IF(Y86=0,"",ROUNDUP(Y86/H86,0)*0.01898),"")</f>
        <v>0.43653999999999998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254.86805555555551</v>
      </c>
      <c r="BN86" s="64">
        <f>IFERROR(Y86*I86/H86,"0")</f>
        <v>258.40499999999997</v>
      </c>
      <c r="BO86" s="64">
        <f>IFERROR(1/J86*(X86/H86),"0")</f>
        <v>0.35445601851851849</v>
      </c>
      <c r="BP86" s="64">
        <f>IFERROR(1/J86*(Y86/H86),"0")</f>
        <v>0.359375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63" t="s">
        <v>70</v>
      </c>
      <c r="Q89" s="564"/>
      <c r="R89" s="564"/>
      <c r="S89" s="564"/>
      <c r="T89" s="564"/>
      <c r="U89" s="564"/>
      <c r="V89" s="565"/>
      <c r="W89" s="37" t="s">
        <v>71</v>
      </c>
      <c r="X89" s="545">
        <f>IFERROR(X86/H86,"0")+IFERROR(X87/H87,"0")+IFERROR(X88/H88,"0")</f>
        <v>22.685185185185183</v>
      </c>
      <c r="Y89" s="545">
        <f>IFERROR(Y86/H86,"0")+IFERROR(Y87/H87,"0")+IFERROR(Y88/H88,"0")</f>
        <v>23</v>
      </c>
      <c r="Z89" s="545">
        <f>IFERROR(IF(Z86="",0,Z86),"0")+IFERROR(IF(Z87="",0,Z87),"0")+IFERROR(IF(Z88="",0,Z88),"0")</f>
        <v>0.43653999999999998</v>
      </c>
      <c r="AA89" s="546"/>
      <c r="AB89" s="546"/>
      <c r="AC89" s="546"/>
    </row>
    <row r="90" spans="1:68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68</v>
      </c>
      <c r="X90" s="545">
        <f>IFERROR(SUM(X86:X88),"0")</f>
        <v>245</v>
      </c>
      <c r="Y90" s="545">
        <f>IFERROR(SUM(Y86:Y88),"0")</f>
        <v>248.4</v>
      </c>
      <c r="Z90" s="37"/>
      <c r="AA90" s="546"/>
      <c r="AB90" s="546"/>
      <c r="AC90" s="546"/>
    </row>
    <row r="91" spans="1:68" ht="14.25" hidden="1" customHeight="1" x14ac:dyDescent="0.25">
      <c r="A91" s="562" t="s">
        <v>72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hidden="1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20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63" t="s">
        <v>70</v>
      </c>
      <c r="Q96" s="564"/>
      <c r="R96" s="564"/>
      <c r="S96" s="564"/>
      <c r="T96" s="564"/>
      <c r="U96" s="564"/>
      <c r="V96" s="565"/>
      <c r="W96" s="37" t="s">
        <v>71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hidden="1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68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hidden="1" customHeight="1" x14ac:dyDescent="0.25">
      <c r="A99" s="562" t="s">
        <v>98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3">
        <v>222</v>
      </c>
      <c r="Y100" s="544">
        <f>IFERROR(IF(X100="",0,CEILING((X100/$H100),1)*$H100),"")</f>
        <v>226.8</v>
      </c>
      <c r="Z100" s="36">
        <f>IFERROR(IF(Y100=0,"",ROUNDUP(Y100/H100,0)*0.01898),"")</f>
        <v>0.39857999999999999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230.94166666666666</v>
      </c>
      <c r="BN100" s="64">
        <f>IFERROR(Y100*I100/H100,"0")</f>
        <v>235.93499999999997</v>
      </c>
      <c r="BO100" s="64">
        <f>IFERROR(1/J100*(X100/H100),"0")</f>
        <v>0.32118055555555552</v>
      </c>
      <c r="BP100" s="64">
        <f>IFERROR(1/J100*(Y100/H100),"0")</f>
        <v>0.328125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63" t="s">
        <v>70</v>
      </c>
      <c r="Q104" s="564"/>
      <c r="R104" s="564"/>
      <c r="S104" s="564"/>
      <c r="T104" s="564"/>
      <c r="U104" s="564"/>
      <c r="V104" s="565"/>
      <c r="W104" s="37" t="s">
        <v>71</v>
      </c>
      <c r="X104" s="545">
        <f>IFERROR(X100/H100,"0")+IFERROR(X101/H101,"0")+IFERROR(X102/H102,"0")+IFERROR(X103/H103,"0")</f>
        <v>20.555555555555554</v>
      </c>
      <c r="Y104" s="545">
        <f>IFERROR(Y100/H100,"0")+IFERROR(Y101/H101,"0")+IFERROR(Y102/H102,"0")+IFERROR(Y103/H103,"0")</f>
        <v>21</v>
      </c>
      <c r="Z104" s="545">
        <f>IFERROR(IF(Z100="",0,Z100),"0")+IFERROR(IF(Z101="",0,Z101),"0")+IFERROR(IF(Z102="",0,Z102),"0")+IFERROR(IF(Z103="",0,Z103),"0")</f>
        <v>0.39857999999999999</v>
      </c>
      <c r="AA104" s="546"/>
      <c r="AB104" s="546"/>
      <c r="AC104" s="546"/>
    </row>
    <row r="105" spans="1:68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68</v>
      </c>
      <c r="X105" s="545">
        <f>IFERROR(SUM(X100:X103),"0")</f>
        <v>222</v>
      </c>
      <c r="Y105" s="545">
        <f>IFERROR(SUM(Y100:Y103),"0")</f>
        <v>226.8</v>
      </c>
      <c r="Z105" s="37"/>
      <c r="AA105" s="546"/>
      <c r="AB105" s="546"/>
      <c r="AC105" s="546"/>
    </row>
    <row r="106" spans="1:68" ht="14.25" hidden="1" customHeight="1" x14ac:dyDescent="0.25">
      <c r="A106" s="562" t="s">
        <v>130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63" t="s">
        <v>70</v>
      </c>
      <c r="Q110" s="564"/>
      <c r="R110" s="564"/>
      <c r="S110" s="564"/>
      <c r="T110" s="564"/>
      <c r="U110" s="564"/>
      <c r="V110" s="565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62" t="s">
        <v>72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hidden="1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63" t="s">
        <v>70</v>
      </c>
      <c r="Q117" s="564"/>
      <c r="R117" s="564"/>
      <c r="S117" s="564"/>
      <c r="T117" s="564"/>
      <c r="U117" s="564"/>
      <c r="V117" s="565"/>
      <c r="W117" s="37" t="s">
        <v>71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hidden="1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68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hidden="1" customHeight="1" x14ac:dyDescent="0.25">
      <c r="A119" s="562" t="s">
        <v>160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63" t="s">
        <v>70</v>
      </c>
      <c r="Q121" s="564"/>
      <c r="R121" s="564"/>
      <c r="S121" s="564"/>
      <c r="T121" s="564"/>
      <c r="U121" s="564"/>
      <c r="V121" s="565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63" t="s">
        <v>70</v>
      </c>
      <c r="Q122" s="564"/>
      <c r="R122" s="564"/>
      <c r="S122" s="564"/>
      <c r="T122" s="564"/>
      <c r="U122" s="564"/>
      <c r="V122" s="565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hidden="1" customHeight="1" x14ac:dyDescent="0.25">
      <c r="A124" s="562" t="s">
        <v>98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63" t="s">
        <v>70</v>
      </c>
      <c r="Q127" s="564"/>
      <c r="R127" s="564"/>
      <c r="S127" s="564"/>
      <c r="T127" s="564"/>
      <c r="U127" s="564"/>
      <c r="V127" s="565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63" t="s">
        <v>70</v>
      </c>
      <c r="Q128" s="564"/>
      <c r="R128" s="564"/>
      <c r="S128" s="564"/>
      <c r="T128" s="564"/>
      <c r="U128" s="564"/>
      <c r="V128" s="565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62" t="s">
        <v>63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63" t="s">
        <v>70</v>
      </c>
      <c r="Q132" s="564"/>
      <c r="R132" s="564"/>
      <c r="S132" s="564"/>
      <c r="T132" s="564"/>
      <c r="U132" s="564"/>
      <c r="V132" s="565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63" t="s">
        <v>70</v>
      </c>
      <c r="Q133" s="564"/>
      <c r="R133" s="564"/>
      <c r="S133" s="564"/>
      <c r="T133" s="564"/>
      <c r="U133" s="564"/>
      <c r="V133" s="565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62" t="s">
        <v>72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63" t="s">
        <v>70</v>
      </c>
      <c r="Q137" s="564"/>
      <c r="R137" s="564"/>
      <c r="S137" s="564"/>
      <c r="T137" s="564"/>
      <c r="U137" s="564"/>
      <c r="V137" s="565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63" t="s">
        <v>70</v>
      </c>
      <c r="Q138" s="564"/>
      <c r="R138" s="564"/>
      <c r="S138" s="564"/>
      <c r="T138" s="564"/>
      <c r="U138" s="564"/>
      <c r="V138" s="565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hidden="1" customHeight="1" x14ac:dyDescent="0.25">
      <c r="A140" s="562" t="s">
        <v>98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4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6"/>
      <c r="P143" s="563" t="s">
        <v>70</v>
      </c>
      <c r="Q143" s="564"/>
      <c r="R143" s="564"/>
      <c r="S143" s="564"/>
      <c r="T143" s="564"/>
      <c r="U143" s="564"/>
      <c r="V143" s="565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63" t="s">
        <v>70</v>
      </c>
      <c r="Q144" s="564"/>
      <c r="R144" s="564"/>
      <c r="S144" s="564"/>
      <c r="T144" s="564"/>
      <c r="U144" s="564"/>
      <c r="V144" s="565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62" t="s">
        <v>63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4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6"/>
      <c r="P149" s="563" t="s">
        <v>70</v>
      </c>
      <c r="Q149" s="564"/>
      <c r="R149" s="564"/>
      <c r="S149" s="564"/>
      <c r="T149" s="564"/>
      <c r="U149" s="564"/>
      <c r="V149" s="565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63" t="s">
        <v>70</v>
      </c>
      <c r="Q150" s="564"/>
      <c r="R150" s="564"/>
      <c r="S150" s="564"/>
      <c r="T150" s="564"/>
      <c r="U150" s="564"/>
      <c r="V150" s="565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2" t="s">
        <v>245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48"/>
      <c r="AB151" s="48"/>
      <c r="AC151" s="48"/>
    </row>
    <row r="152" spans="1:68" ht="16.5" hidden="1" customHeight="1" x14ac:dyDescent="0.25">
      <c r="A152" s="570" t="s">
        <v>246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8"/>
      <c r="AB152" s="538"/>
      <c r="AC152" s="538"/>
    </row>
    <row r="153" spans="1:68" ht="14.25" hidden="1" customHeight="1" x14ac:dyDescent="0.25">
      <c r="A153" s="562" t="s">
        <v>130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4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63" t="s">
        <v>70</v>
      </c>
      <c r="Q155" s="564"/>
      <c r="R155" s="564"/>
      <c r="S155" s="564"/>
      <c r="T155" s="564"/>
      <c r="U155" s="564"/>
      <c r="V155" s="565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6"/>
      <c r="P156" s="563" t="s">
        <v>70</v>
      </c>
      <c r="Q156" s="564"/>
      <c r="R156" s="564"/>
      <c r="S156" s="564"/>
      <c r="T156" s="564"/>
      <c r="U156" s="564"/>
      <c r="V156" s="565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62" t="s">
        <v>63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9"/>
      <c r="AB157" s="539"/>
      <c r="AC157" s="539"/>
    </row>
    <row r="158" spans="1:68" ht="27" hidden="1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7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4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6"/>
      <c r="P167" s="563" t="s">
        <v>70</v>
      </c>
      <c r="Q167" s="564"/>
      <c r="R167" s="564"/>
      <c r="S167" s="564"/>
      <c r="T167" s="564"/>
      <c r="U167" s="564"/>
      <c r="V167" s="565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hidden="1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6"/>
      <c r="P168" s="563" t="s">
        <v>70</v>
      </c>
      <c r="Q168" s="564"/>
      <c r="R168" s="564"/>
      <c r="S168" s="564"/>
      <c r="T168" s="564"/>
      <c r="U168" s="564"/>
      <c r="V168" s="565"/>
      <c r="W168" s="37" t="s">
        <v>68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hidden="1" customHeight="1" x14ac:dyDescent="0.25">
      <c r="A169" s="562" t="s">
        <v>90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39"/>
      <c r="AB169" s="539"/>
      <c r="AC169" s="539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4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63" t="s">
        <v>70</v>
      </c>
      <c r="Q173" s="564"/>
      <c r="R173" s="564"/>
      <c r="S173" s="564"/>
      <c r="T173" s="564"/>
      <c r="U173" s="564"/>
      <c r="V173" s="565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6"/>
      <c r="P174" s="563" t="s">
        <v>70</v>
      </c>
      <c r="Q174" s="564"/>
      <c r="R174" s="564"/>
      <c r="S174" s="564"/>
      <c r="T174" s="564"/>
      <c r="U174" s="564"/>
      <c r="V174" s="565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62" t="s">
        <v>283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4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6"/>
      <c r="P177" s="563" t="s">
        <v>70</v>
      </c>
      <c r="Q177" s="564"/>
      <c r="R177" s="564"/>
      <c r="S177" s="564"/>
      <c r="T177" s="564"/>
      <c r="U177" s="564"/>
      <c r="V177" s="565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63" t="s">
        <v>70</v>
      </c>
      <c r="Q178" s="564"/>
      <c r="R178" s="564"/>
      <c r="S178" s="564"/>
      <c r="T178" s="564"/>
      <c r="U178" s="564"/>
      <c r="V178" s="565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38"/>
      <c r="AB179" s="538"/>
      <c r="AC179" s="538"/>
    </row>
    <row r="180" spans="1:68" ht="14.25" hidden="1" customHeight="1" x14ac:dyDescent="0.25">
      <c r="A180" s="562" t="s">
        <v>98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4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63" t="s">
        <v>70</v>
      </c>
      <c r="Q183" s="564"/>
      <c r="R183" s="564"/>
      <c r="S183" s="564"/>
      <c r="T183" s="564"/>
      <c r="U183" s="564"/>
      <c r="V183" s="565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6"/>
      <c r="P184" s="563" t="s">
        <v>70</v>
      </c>
      <c r="Q184" s="564"/>
      <c r="R184" s="564"/>
      <c r="S184" s="564"/>
      <c r="T184" s="564"/>
      <c r="U184" s="564"/>
      <c r="V184" s="565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62" t="s">
        <v>130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63" t="s">
        <v>70</v>
      </c>
      <c r="Q188" s="564"/>
      <c r="R188" s="564"/>
      <c r="S188" s="564"/>
      <c r="T188" s="564"/>
      <c r="U188" s="564"/>
      <c r="V188" s="565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63" t="s">
        <v>70</v>
      </c>
      <c r="Q189" s="564"/>
      <c r="R189" s="564"/>
      <c r="S189" s="564"/>
      <c r="T189" s="564"/>
      <c r="U189" s="564"/>
      <c r="V189" s="565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62" t="s">
        <v>63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27" hidden="1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4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6"/>
      <c r="P199" s="563" t="s">
        <v>70</v>
      </c>
      <c r="Q199" s="564"/>
      <c r="R199" s="564"/>
      <c r="S199" s="564"/>
      <c r="T199" s="564"/>
      <c r="U199" s="564"/>
      <c r="V199" s="565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0</v>
      </c>
      <c r="Y199" s="545">
        <f>IFERROR(Y191/H191,"0")+IFERROR(Y192/H192,"0")+IFERROR(Y193/H193,"0")+IFERROR(Y194/H194,"0")+IFERROR(Y195/H195,"0")+IFERROR(Y196/H196,"0")+IFERROR(Y197/H197,"0")+IFERROR(Y198/H198,"0")</f>
        <v>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6"/>
      <c r="AB199" s="546"/>
      <c r="AC199" s="546"/>
    </row>
    <row r="200" spans="1:68" hidden="1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6"/>
      <c r="P200" s="563" t="s">
        <v>70</v>
      </c>
      <c r="Q200" s="564"/>
      <c r="R200" s="564"/>
      <c r="S200" s="564"/>
      <c r="T200" s="564"/>
      <c r="U200" s="564"/>
      <c r="V200" s="565"/>
      <c r="W200" s="37" t="s">
        <v>68</v>
      </c>
      <c r="X200" s="545">
        <f>IFERROR(SUM(X191:X198),"0")</f>
        <v>0</v>
      </c>
      <c r="Y200" s="545">
        <f>IFERROR(SUM(Y191:Y198),"0")</f>
        <v>0</v>
      </c>
      <c r="Z200" s="37"/>
      <c r="AA200" s="546"/>
      <c r="AB200" s="546"/>
      <c r="AC200" s="546"/>
    </row>
    <row r="201" spans="1:68" ht="14.25" hidden="1" customHeight="1" x14ac:dyDescent="0.25">
      <c r="A201" s="562" t="s">
        <v>72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3">
        <v>0</v>
      </c>
      <c r="Y207" s="544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54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6"/>
      <c r="P211" s="563" t="s">
        <v>70</v>
      </c>
      <c r="Q211" s="564"/>
      <c r="R211" s="564"/>
      <c r="S211" s="564"/>
      <c r="T211" s="564"/>
      <c r="U211" s="564"/>
      <c r="V211" s="565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0</v>
      </c>
      <c r="Y211" s="545">
        <f>IFERROR(Y202/H202,"0")+IFERROR(Y203/H203,"0")+IFERROR(Y204/H204,"0")+IFERROR(Y205/H205,"0")+IFERROR(Y206/H206,"0")+IFERROR(Y207/H207,"0")+IFERROR(Y208/H208,"0")+IFERROR(Y209/H209,"0")+IFERROR(Y210/H210,"0")</f>
        <v>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6"/>
      <c r="AB211" s="546"/>
      <c r="AC211" s="546"/>
    </row>
    <row r="212" spans="1:68" hidden="1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6"/>
      <c r="P212" s="563" t="s">
        <v>70</v>
      </c>
      <c r="Q212" s="564"/>
      <c r="R212" s="564"/>
      <c r="S212" s="564"/>
      <c r="T212" s="564"/>
      <c r="U212" s="564"/>
      <c r="V212" s="565"/>
      <c r="W212" s="37" t="s">
        <v>68</v>
      </c>
      <c r="X212" s="545">
        <f>IFERROR(SUM(X202:X210),"0")</f>
        <v>0</v>
      </c>
      <c r="Y212" s="545">
        <f>IFERROR(SUM(Y202:Y210),"0")</f>
        <v>0</v>
      </c>
      <c r="Z212" s="37"/>
      <c r="AA212" s="546"/>
      <c r="AB212" s="546"/>
      <c r="AC212" s="546"/>
    </row>
    <row r="213" spans="1:68" ht="14.25" hidden="1" customHeight="1" x14ac:dyDescent="0.25">
      <c r="A213" s="562" t="s">
        <v>160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39"/>
      <c r="AB213" s="539"/>
      <c r="AC213" s="539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63" t="s">
        <v>70</v>
      </c>
      <c r="Q216" s="564"/>
      <c r="R216" s="564"/>
      <c r="S216" s="564"/>
      <c r="T216" s="564"/>
      <c r="U216" s="564"/>
      <c r="V216" s="565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63" t="s">
        <v>70</v>
      </c>
      <c r="Q217" s="564"/>
      <c r="R217" s="564"/>
      <c r="S217" s="564"/>
      <c r="T217" s="564"/>
      <c r="U217" s="564"/>
      <c r="V217" s="565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8"/>
      <c r="AB218" s="538"/>
      <c r="AC218" s="538"/>
    </row>
    <row r="219" spans="1:68" ht="14.25" hidden="1" customHeight="1" x14ac:dyDescent="0.25">
      <c r="A219" s="562" t="s">
        <v>98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39"/>
      <c r="AB219" s="539"/>
      <c r="AC219" s="539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48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54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6"/>
      <c r="P229" s="563" t="s">
        <v>70</v>
      </c>
      <c r="Q229" s="564"/>
      <c r="R229" s="564"/>
      <c r="S229" s="564"/>
      <c r="T229" s="564"/>
      <c r="U229" s="564"/>
      <c r="V229" s="565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hidden="1" x14ac:dyDescent="0.2">
      <c r="A230" s="555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6"/>
      <c r="P230" s="563" t="s">
        <v>70</v>
      </c>
      <c r="Q230" s="564"/>
      <c r="R230" s="564"/>
      <c r="S230" s="564"/>
      <c r="T230" s="564"/>
      <c r="U230" s="564"/>
      <c r="V230" s="565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hidden="1" customHeight="1" x14ac:dyDescent="0.25">
      <c r="A231" s="562" t="s">
        <v>130</v>
      </c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54"/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6"/>
      <c r="P233" s="563" t="s">
        <v>70</v>
      </c>
      <c r="Q233" s="564"/>
      <c r="R233" s="564"/>
      <c r="S233" s="564"/>
      <c r="T233" s="564"/>
      <c r="U233" s="564"/>
      <c r="V233" s="565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5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6"/>
      <c r="P234" s="563" t="s">
        <v>70</v>
      </c>
      <c r="Q234" s="564"/>
      <c r="R234" s="564"/>
      <c r="S234" s="564"/>
      <c r="T234" s="564"/>
      <c r="U234" s="564"/>
      <c r="V234" s="565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62" t="s">
        <v>372</v>
      </c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  <c r="AA235" s="539"/>
      <c r="AB235" s="539"/>
      <c r="AC235" s="539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8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54"/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6"/>
      <c r="P237" s="563" t="s">
        <v>70</v>
      </c>
      <c r="Q237" s="564"/>
      <c r="R237" s="564"/>
      <c r="S237" s="564"/>
      <c r="T237" s="564"/>
      <c r="U237" s="564"/>
      <c r="V237" s="565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hidden="1" x14ac:dyDescent="0.2">
      <c r="A238" s="555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6"/>
      <c r="P238" s="563" t="s">
        <v>70</v>
      </c>
      <c r="Q238" s="564"/>
      <c r="R238" s="564"/>
      <c r="S238" s="564"/>
      <c r="T238" s="564"/>
      <c r="U238" s="564"/>
      <c r="V238" s="565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hidden="1" customHeight="1" x14ac:dyDescent="0.25">
      <c r="A239" s="562" t="s">
        <v>377</v>
      </c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1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54"/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6"/>
      <c r="P245" s="563" t="s">
        <v>70</v>
      </c>
      <c r="Q245" s="564"/>
      <c r="R245" s="564"/>
      <c r="S245" s="564"/>
      <c r="T245" s="564"/>
      <c r="U245" s="564"/>
      <c r="V245" s="565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hidden="1" x14ac:dyDescent="0.2">
      <c r="A246" s="555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  <c r="AA247" s="538"/>
      <c r="AB247" s="538"/>
      <c r="AC247" s="538"/>
    </row>
    <row r="248" spans="1:68" ht="14.25" hidden="1" customHeight="1" x14ac:dyDescent="0.25">
      <c r="A248" s="562" t="s">
        <v>98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54"/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6"/>
      <c r="P254" s="563" t="s">
        <v>70</v>
      </c>
      <c r="Q254" s="564"/>
      <c r="R254" s="564"/>
      <c r="S254" s="564"/>
      <c r="T254" s="564"/>
      <c r="U254" s="564"/>
      <c r="V254" s="565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5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  <c r="AA256" s="538"/>
      <c r="AB256" s="538"/>
      <c r="AC256" s="538"/>
    </row>
    <row r="257" spans="1:68" ht="14.25" hidden="1" customHeight="1" x14ac:dyDescent="0.25">
      <c r="A257" s="562" t="s">
        <v>98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8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95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54"/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6"/>
      <c r="P262" s="563" t="s">
        <v>70</v>
      </c>
      <c r="Q262" s="564"/>
      <c r="R262" s="564"/>
      <c r="S262" s="564"/>
      <c r="T262" s="564"/>
      <c r="U262" s="564"/>
      <c r="V262" s="565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5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  <c r="AA264" s="538"/>
      <c r="AB264" s="538"/>
      <c r="AC264" s="538"/>
    </row>
    <row r="265" spans="1:68" ht="14.25" hidden="1" customHeight="1" x14ac:dyDescent="0.25">
      <c r="A265" s="562" t="s">
        <v>72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54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63" t="s">
        <v>70</v>
      </c>
      <c r="Q269" s="564"/>
      <c r="R269" s="564"/>
      <c r="S269" s="564"/>
      <c r="T269" s="564"/>
      <c r="U269" s="564"/>
      <c r="V269" s="565"/>
      <c r="W269" s="37" t="s">
        <v>71</v>
      </c>
      <c r="X269" s="545">
        <f>IFERROR(X266/H266,"0")+IFERROR(X267/H267,"0")+IFERROR(X268/H268,"0")</f>
        <v>0</v>
      </c>
      <c r="Y269" s="545">
        <f>IFERROR(Y266/H266,"0")+IFERROR(Y267/H267,"0")+IFERROR(Y268/H268,"0")</f>
        <v>0</v>
      </c>
      <c r="Z269" s="545">
        <f>IFERROR(IF(Z266="",0,Z266),"0")+IFERROR(IF(Z267="",0,Z267),"0")+IFERROR(IF(Z268="",0,Z268),"0")</f>
        <v>0</v>
      </c>
      <c r="AA269" s="546"/>
      <c r="AB269" s="546"/>
      <c r="AC269" s="546"/>
    </row>
    <row r="270" spans="1:68" hidden="1" x14ac:dyDescent="0.2">
      <c r="A270" s="555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68</v>
      </c>
      <c r="X270" s="545">
        <f>IFERROR(SUM(X266:X268),"0")</f>
        <v>0</v>
      </c>
      <c r="Y270" s="545">
        <f>IFERROR(SUM(Y266:Y268),"0")</f>
        <v>0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8"/>
      <c r="AB271" s="538"/>
      <c r="AC271" s="538"/>
    </row>
    <row r="272" spans="1:68" ht="14.25" hidden="1" customHeight="1" x14ac:dyDescent="0.25">
      <c r="A272" s="562" t="s">
        <v>63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54"/>
      <c r="B274" s="555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5"/>
      <c r="N274" s="555"/>
      <c r="O274" s="556"/>
      <c r="P274" s="563" t="s">
        <v>70</v>
      </c>
      <c r="Q274" s="564"/>
      <c r="R274" s="564"/>
      <c r="S274" s="564"/>
      <c r="T274" s="564"/>
      <c r="U274" s="564"/>
      <c r="V274" s="565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5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62" t="s">
        <v>72</v>
      </c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54"/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6"/>
      <c r="P278" s="563" t="s">
        <v>70</v>
      </c>
      <c r="Q278" s="564"/>
      <c r="R278" s="564"/>
      <c r="S278" s="564"/>
      <c r="T278" s="564"/>
      <c r="U278" s="564"/>
      <c r="V278" s="565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5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  <c r="AA280" s="538"/>
      <c r="AB280" s="538"/>
      <c r="AC280" s="538"/>
    </row>
    <row r="281" spans="1:68" ht="14.25" hidden="1" customHeight="1" x14ac:dyDescent="0.25">
      <c r="A281" s="562" t="s">
        <v>98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54"/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6"/>
      <c r="P283" s="563" t="s">
        <v>70</v>
      </c>
      <c r="Q283" s="564"/>
      <c r="R283" s="564"/>
      <c r="S283" s="564"/>
      <c r="T283" s="564"/>
      <c r="U283" s="564"/>
      <c r="V283" s="565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5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  <c r="AA285" s="538"/>
      <c r="AB285" s="538"/>
      <c r="AC285" s="538"/>
    </row>
    <row r="286" spans="1:68" ht="14.25" hidden="1" customHeight="1" x14ac:dyDescent="0.25">
      <c r="A286" s="562" t="s">
        <v>98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49">
        <v>4680115885615</v>
      </c>
      <c r="E287" s="550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49">
        <v>4680115885646</v>
      </c>
      <c r="E288" s="550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49">
        <v>4680115885554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49">
        <v>4680115885622</v>
      </c>
      <c r="E290" s="550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49">
        <v>4680115885608</v>
      </c>
      <c r="E291" s="550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54"/>
      <c r="B292" s="555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5"/>
      <c r="N292" s="555"/>
      <c r="O292" s="556"/>
      <c r="P292" s="563" t="s">
        <v>70</v>
      </c>
      <c r="Q292" s="564"/>
      <c r="R292" s="564"/>
      <c r="S292" s="564"/>
      <c r="T292" s="564"/>
      <c r="U292" s="564"/>
      <c r="V292" s="565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5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3" t="s">
        <v>70</v>
      </c>
      <c r="Q293" s="564"/>
      <c r="R293" s="564"/>
      <c r="S293" s="564"/>
      <c r="T293" s="564"/>
      <c r="U293" s="564"/>
      <c r="V293" s="565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62" t="s">
        <v>63</v>
      </c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  <c r="AA294" s="539"/>
      <c r="AB294" s="539"/>
      <c r="AC294" s="539"/>
    </row>
    <row r="295" spans="1:68" ht="27" hidden="1" customHeight="1" x14ac:dyDescent="0.25">
      <c r="A295" s="54" t="s">
        <v>457</v>
      </c>
      <c r="B295" s="54" t="s">
        <v>458</v>
      </c>
      <c r="C295" s="31">
        <v>4301030878</v>
      </c>
      <c r="D295" s="549">
        <v>4607091387193</v>
      </c>
      <c r="E295" s="550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2"/>
      <c r="R295" s="552"/>
      <c r="S295" s="552"/>
      <c r="T295" s="553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49">
        <v>4607091387230</v>
      </c>
      <c r="E296" s="550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49">
        <v>4607091387292</v>
      </c>
      <c r="E297" s="550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49">
        <v>4607091387285</v>
      </c>
      <c r="E298" s="550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4301031305</v>
      </c>
      <c r="D299" s="549">
        <v>4607091389845</v>
      </c>
      <c r="E299" s="550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49">
        <v>4680115882881</v>
      </c>
      <c r="E300" s="550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2"/>
      <c r="R300" s="552"/>
      <c r="S300" s="552"/>
      <c r="T300" s="553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4301031066</v>
      </c>
      <c r="D301" s="549">
        <v>4607091383836</v>
      </c>
      <c r="E301" s="550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idden="1" x14ac:dyDescent="0.2">
      <c r="A302" s="554"/>
      <c r="B302" s="555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5"/>
      <c r="N302" s="555"/>
      <c r="O302" s="556"/>
      <c r="P302" s="563" t="s">
        <v>70</v>
      </c>
      <c r="Q302" s="564"/>
      <c r="R302" s="564"/>
      <c r="S302" s="564"/>
      <c r="T302" s="564"/>
      <c r="U302" s="564"/>
      <c r="V302" s="565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hidden="1" x14ac:dyDescent="0.2">
      <c r="A303" s="555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3" t="s">
        <v>70</v>
      </c>
      <c r="Q303" s="564"/>
      <c r="R303" s="564"/>
      <c r="S303" s="564"/>
      <c r="T303" s="564"/>
      <c r="U303" s="564"/>
      <c r="V303" s="565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hidden="1" customHeight="1" x14ac:dyDescent="0.25">
      <c r="A304" s="562" t="s">
        <v>72</v>
      </c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49">
        <v>4607091387766</v>
      </c>
      <c r="E305" s="550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2"/>
      <c r="R305" s="552"/>
      <c r="S305" s="552"/>
      <c r="T305" s="553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49">
        <v>4607091387957</v>
      </c>
      <c r="E306" s="550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2"/>
      <c r="R306" s="552"/>
      <c r="S306" s="552"/>
      <c r="T306" s="553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49">
        <v>4607091387964</v>
      </c>
      <c r="E307" s="550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49">
        <v>4680115884588</v>
      </c>
      <c r="E308" s="550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2"/>
      <c r="R308" s="552"/>
      <c r="S308" s="552"/>
      <c r="T308" s="553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49">
        <v>4607091387513</v>
      </c>
      <c r="E309" s="550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54"/>
      <c r="B310" s="555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5"/>
      <c r="N310" s="555"/>
      <c r="O310" s="556"/>
      <c r="P310" s="563" t="s">
        <v>70</v>
      </c>
      <c r="Q310" s="564"/>
      <c r="R310" s="564"/>
      <c r="S310" s="564"/>
      <c r="T310" s="564"/>
      <c r="U310" s="564"/>
      <c r="V310" s="565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5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3" t="s">
        <v>70</v>
      </c>
      <c r="Q311" s="564"/>
      <c r="R311" s="564"/>
      <c r="S311" s="564"/>
      <c r="T311" s="564"/>
      <c r="U311" s="564"/>
      <c r="V311" s="565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62" t="s">
        <v>160</v>
      </c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  <c r="AA312" s="539"/>
      <c r="AB312" s="539"/>
      <c r="AC312" s="539"/>
    </row>
    <row r="313" spans="1:68" ht="27" hidden="1" customHeight="1" x14ac:dyDescent="0.25">
      <c r="A313" s="54" t="s">
        <v>491</v>
      </c>
      <c r="B313" s="54" t="s">
        <v>492</v>
      </c>
      <c r="C313" s="31">
        <v>4301060387</v>
      </c>
      <c r="D313" s="549">
        <v>4607091380880</v>
      </c>
      <c r="E313" s="550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2"/>
      <c r="R313" s="552"/>
      <c r="S313" s="552"/>
      <c r="T313" s="553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4301060406</v>
      </c>
      <c r="D314" s="549">
        <v>4607091384482</v>
      </c>
      <c r="E314" s="550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hidden="1" customHeight="1" x14ac:dyDescent="0.25">
      <c r="A315" s="54" t="s">
        <v>497</v>
      </c>
      <c r="B315" s="54" t="s">
        <v>498</v>
      </c>
      <c r="C315" s="31">
        <v>4301060484</v>
      </c>
      <c r="D315" s="549">
        <v>4607091380897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54"/>
      <c r="B316" s="555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5"/>
      <c r="N316" s="555"/>
      <c r="O316" s="556"/>
      <c r="P316" s="563" t="s">
        <v>70</v>
      </c>
      <c r="Q316" s="564"/>
      <c r="R316" s="564"/>
      <c r="S316" s="564"/>
      <c r="T316" s="564"/>
      <c r="U316" s="564"/>
      <c r="V316" s="565"/>
      <c r="W316" s="37" t="s">
        <v>71</v>
      </c>
      <c r="X316" s="545">
        <f>IFERROR(X313/H313,"0")+IFERROR(X314/H314,"0")+IFERROR(X315/H315,"0")</f>
        <v>0</v>
      </c>
      <c r="Y316" s="545">
        <f>IFERROR(Y313/H313,"0")+IFERROR(Y314/H314,"0")+IFERROR(Y315/H315,"0")</f>
        <v>0</v>
      </c>
      <c r="Z316" s="545">
        <f>IFERROR(IF(Z313="",0,Z313),"0")+IFERROR(IF(Z314="",0,Z314),"0")+IFERROR(IF(Z315="",0,Z315),"0")</f>
        <v>0</v>
      </c>
      <c r="AA316" s="546"/>
      <c r="AB316" s="546"/>
      <c r="AC316" s="546"/>
    </row>
    <row r="317" spans="1:68" hidden="1" x14ac:dyDescent="0.2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3" t="s">
        <v>70</v>
      </c>
      <c r="Q317" s="564"/>
      <c r="R317" s="564"/>
      <c r="S317" s="564"/>
      <c r="T317" s="564"/>
      <c r="U317" s="564"/>
      <c r="V317" s="565"/>
      <c r="W317" s="37" t="s">
        <v>68</v>
      </c>
      <c r="X317" s="545">
        <f>IFERROR(SUM(X313:X315),"0")</f>
        <v>0</v>
      </c>
      <c r="Y317" s="545">
        <f>IFERROR(SUM(Y313:Y315),"0")</f>
        <v>0</v>
      </c>
      <c r="Z317" s="37"/>
      <c r="AA317" s="546"/>
      <c r="AB317" s="546"/>
      <c r="AC317" s="546"/>
    </row>
    <row r="318" spans="1:68" ht="14.25" hidden="1" customHeight="1" x14ac:dyDescent="0.25">
      <c r="A318" s="562" t="s">
        <v>90</v>
      </c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  <c r="AA318" s="539"/>
      <c r="AB318" s="539"/>
      <c r="AC318" s="539"/>
    </row>
    <row r="319" spans="1:68" ht="27" hidden="1" customHeight="1" x14ac:dyDescent="0.25">
      <c r="A319" s="54" t="s">
        <v>500</v>
      </c>
      <c r="B319" s="54" t="s">
        <v>501</v>
      </c>
      <c r="C319" s="31">
        <v>4301030235</v>
      </c>
      <c r="D319" s="549">
        <v>4607091388381</v>
      </c>
      <c r="E319" s="550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60" t="s">
        <v>502</v>
      </c>
      <c r="Q319" s="552"/>
      <c r="R319" s="552"/>
      <c r="S319" s="552"/>
      <c r="T319" s="553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49">
        <v>4607091388374</v>
      </c>
      <c r="E320" s="550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1" t="s">
        <v>506</v>
      </c>
      <c r="Q320" s="552"/>
      <c r="R320" s="552"/>
      <c r="S320" s="552"/>
      <c r="T320" s="553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4301032015</v>
      </c>
      <c r="D321" s="549">
        <v>4607091383102</v>
      </c>
      <c r="E321" s="550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2"/>
      <c r="R321" s="552"/>
      <c r="S321" s="552"/>
      <c r="T321" s="553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4301030233</v>
      </c>
      <c r="D322" s="549">
        <v>4607091388404</v>
      </c>
      <c r="E322" s="550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54"/>
      <c r="B323" s="555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5"/>
      <c r="N323" s="555"/>
      <c r="O323" s="556"/>
      <c r="P323" s="563" t="s">
        <v>70</v>
      </c>
      <c r="Q323" s="564"/>
      <c r="R323" s="564"/>
      <c r="S323" s="564"/>
      <c r="T323" s="564"/>
      <c r="U323" s="564"/>
      <c r="V323" s="565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hidden="1" x14ac:dyDescent="0.2">
      <c r="A324" s="555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3" t="s">
        <v>70</v>
      </c>
      <c r="Q324" s="564"/>
      <c r="R324" s="564"/>
      <c r="S324" s="564"/>
      <c r="T324" s="564"/>
      <c r="U324" s="564"/>
      <c r="V324" s="565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hidden="1" customHeight="1" x14ac:dyDescent="0.25">
      <c r="A325" s="562" t="s">
        <v>512</v>
      </c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  <c r="AA325" s="539"/>
      <c r="AB325" s="539"/>
      <c r="AC325" s="539"/>
    </row>
    <row r="326" spans="1:68" ht="16.5" hidden="1" customHeight="1" x14ac:dyDescent="0.25">
      <c r="A326" s="54" t="s">
        <v>513</v>
      </c>
      <c r="B326" s="54" t="s">
        <v>514</v>
      </c>
      <c r="C326" s="31">
        <v>4301180007</v>
      </c>
      <c r="D326" s="549">
        <v>4680115881808</v>
      </c>
      <c r="E326" s="550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2"/>
      <c r="R326" s="552"/>
      <c r="S326" s="552"/>
      <c r="T326" s="553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517</v>
      </c>
      <c r="B327" s="54" t="s">
        <v>518</v>
      </c>
      <c r="C327" s="31">
        <v>4301180006</v>
      </c>
      <c r="D327" s="549">
        <v>4680115881822</v>
      </c>
      <c r="E327" s="550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4301180001</v>
      </c>
      <c r="D328" s="549">
        <v>4680115880016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2"/>
      <c r="R328" s="552"/>
      <c r="S328" s="552"/>
      <c r="T328" s="553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54"/>
      <c r="B329" s="555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6"/>
      <c r="P329" s="563" t="s">
        <v>70</v>
      </c>
      <c r="Q329" s="564"/>
      <c r="R329" s="564"/>
      <c r="S329" s="564"/>
      <c r="T329" s="564"/>
      <c r="U329" s="564"/>
      <c r="V329" s="565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hidden="1" x14ac:dyDescent="0.2">
      <c r="A330" s="555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3" t="s">
        <v>70</v>
      </c>
      <c r="Q330" s="564"/>
      <c r="R330" s="564"/>
      <c r="S330" s="564"/>
      <c r="T330" s="564"/>
      <c r="U330" s="564"/>
      <c r="V330" s="565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  <c r="AA331" s="538"/>
      <c r="AB331" s="538"/>
      <c r="AC331" s="538"/>
    </row>
    <row r="332" spans="1:68" ht="14.25" hidden="1" customHeight="1" x14ac:dyDescent="0.25">
      <c r="A332" s="562" t="s">
        <v>72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9"/>
      <c r="AB332" s="539"/>
      <c r="AC332" s="539"/>
    </row>
    <row r="333" spans="1:68" ht="27" hidden="1" customHeight="1" x14ac:dyDescent="0.25">
      <c r="A333" s="54" t="s">
        <v>522</v>
      </c>
      <c r="B333" s="54" t="s">
        <v>523</v>
      </c>
      <c r="C333" s="31">
        <v>4301051489</v>
      </c>
      <c r="D333" s="549">
        <v>4607091387919</v>
      </c>
      <c r="E333" s="550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2"/>
      <c r="R333" s="552"/>
      <c r="S333" s="552"/>
      <c r="T333" s="553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525</v>
      </c>
      <c r="B334" s="54" t="s">
        <v>526</v>
      </c>
      <c r="C334" s="31">
        <v>4301051461</v>
      </c>
      <c r="D334" s="549">
        <v>4680115883604</v>
      </c>
      <c r="E334" s="550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2"/>
      <c r="R334" s="552"/>
      <c r="S334" s="552"/>
      <c r="T334" s="553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4301051864</v>
      </c>
      <c r="D335" s="549">
        <v>4680115883567</v>
      </c>
      <c r="E335" s="550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54"/>
      <c r="B336" s="555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5"/>
      <c r="N336" s="555"/>
      <c r="O336" s="556"/>
      <c r="P336" s="563" t="s">
        <v>70</v>
      </c>
      <c r="Q336" s="564"/>
      <c r="R336" s="564"/>
      <c r="S336" s="564"/>
      <c r="T336" s="564"/>
      <c r="U336" s="564"/>
      <c r="V336" s="565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hidden="1" x14ac:dyDescent="0.2">
      <c r="A337" s="555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3" t="s">
        <v>70</v>
      </c>
      <c r="Q337" s="564"/>
      <c r="R337" s="564"/>
      <c r="S337" s="564"/>
      <c r="T337" s="564"/>
      <c r="U337" s="564"/>
      <c r="V337" s="565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hidden="1" customHeight="1" x14ac:dyDescent="0.2">
      <c r="A338" s="612" t="s">
        <v>531</v>
      </c>
      <c r="B338" s="613"/>
      <c r="C338" s="613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  <c r="V338" s="613"/>
      <c r="W338" s="613"/>
      <c r="X338" s="613"/>
      <c r="Y338" s="613"/>
      <c r="Z338" s="613"/>
      <c r="AA338" s="48"/>
      <c r="AB338" s="48"/>
      <c r="AC338" s="48"/>
    </row>
    <row r="339" spans="1:68" ht="16.5" hidden="1" customHeight="1" x14ac:dyDescent="0.25">
      <c r="A339" s="570" t="s">
        <v>532</v>
      </c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38"/>
      <c r="AB339" s="538"/>
      <c r="AC339" s="538"/>
    </row>
    <row r="340" spans="1:68" ht="14.25" hidden="1" customHeight="1" x14ac:dyDescent="0.25">
      <c r="A340" s="562" t="s">
        <v>98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9">
        <v>4680115884847</v>
      </c>
      <c r="E341" s="550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2"/>
      <c r="R341" s="552"/>
      <c r="S341" s="552"/>
      <c r="T341" s="553"/>
      <c r="U341" s="34"/>
      <c r="V341" s="34"/>
      <c r="W341" s="35" t="s">
        <v>68</v>
      </c>
      <c r="X341" s="543">
        <v>822</v>
      </c>
      <c r="Y341" s="544">
        <f t="shared" ref="Y341:Y347" si="32">IFERROR(IF(X341="",0,CEILING((X341/$H341),1)*$H341),"")</f>
        <v>825</v>
      </c>
      <c r="Z341" s="36">
        <f>IFERROR(IF(Y341=0,"",ROUNDUP(Y341/H341,0)*0.02175),"")</f>
        <v>1.1962499999999998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848.30399999999997</v>
      </c>
      <c r="BN341" s="64">
        <f t="shared" ref="BN341:BN347" si="34">IFERROR(Y341*I341/H341,"0")</f>
        <v>851.4</v>
      </c>
      <c r="BO341" s="64">
        <f t="shared" ref="BO341:BO347" si="35">IFERROR(1/J341*(X341/H341),"0")</f>
        <v>1.1416666666666666</v>
      </c>
      <c r="BP341" s="64">
        <f t="shared" ref="BP341:BP347" si="36">IFERROR(1/J341*(Y341/H341),"0")</f>
        <v>1.1458333333333333</v>
      </c>
    </row>
    <row r="342" spans="1:68" ht="27" hidden="1" customHeight="1" x14ac:dyDescent="0.25">
      <c r="A342" s="54" t="s">
        <v>536</v>
      </c>
      <c r="B342" s="54" t="s">
        <v>537</v>
      </c>
      <c r="C342" s="31">
        <v>4301011870</v>
      </c>
      <c r="D342" s="549">
        <v>4680115884854</v>
      </c>
      <c r="E342" s="550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2"/>
      <c r="R342" s="552"/>
      <c r="S342" s="552"/>
      <c r="T342" s="553"/>
      <c r="U342" s="34"/>
      <c r="V342" s="34"/>
      <c r="W342" s="35" t="s">
        <v>68</v>
      </c>
      <c r="X342" s="543">
        <v>0</v>
      </c>
      <c r="Y342" s="544">
        <f t="shared" si="32"/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0</v>
      </c>
      <c r="BN342" s="64">
        <f t="shared" si="34"/>
        <v>0</v>
      </c>
      <c r="BO342" s="64">
        <f t="shared" si="35"/>
        <v>0</v>
      </c>
      <c r="BP342" s="64">
        <f t="shared" si="36"/>
        <v>0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9">
        <v>4607091383997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2"/>
      <c r="R343" s="552"/>
      <c r="S343" s="552"/>
      <c r="T343" s="553"/>
      <c r="U343" s="34"/>
      <c r="V343" s="34"/>
      <c r="W343" s="35" t="s">
        <v>68</v>
      </c>
      <c r="X343" s="543">
        <v>261</v>
      </c>
      <c r="Y343" s="544">
        <f t="shared" si="32"/>
        <v>270</v>
      </c>
      <c r="Z343" s="36">
        <f>IFERROR(IF(Y343=0,"",ROUNDUP(Y343/H343,0)*0.02175),"")</f>
        <v>0.39149999999999996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269.35200000000003</v>
      </c>
      <c r="BN343" s="64">
        <f t="shared" si="34"/>
        <v>278.64000000000004</v>
      </c>
      <c r="BO343" s="64">
        <f t="shared" si="35"/>
        <v>0.36249999999999993</v>
      </c>
      <c r="BP343" s="64">
        <f t="shared" si="36"/>
        <v>0.375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3">
        <v>634</v>
      </c>
      <c r="Y344" s="544">
        <f t="shared" si="32"/>
        <v>645</v>
      </c>
      <c r="Z344" s="36">
        <f>IFERROR(IF(Y344=0,"",ROUNDUP(Y344/H344,0)*0.02175),"")</f>
        <v>0.93524999999999991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654.28800000000001</v>
      </c>
      <c r="BN344" s="64">
        <f t="shared" si="34"/>
        <v>665.64</v>
      </c>
      <c r="BO344" s="64">
        <f t="shared" si="35"/>
        <v>0.88055555555555554</v>
      </c>
      <c r="BP344" s="64">
        <f t="shared" si="36"/>
        <v>0.89583333333333326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49">
        <v>4680115882638</v>
      </c>
      <c r="E345" s="550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2"/>
      <c r="R345" s="552"/>
      <c r="S345" s="552"/>
      <c r="T345" s="553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49">
        <v>4680115884922</v>
      </c>
      <c r="E346" s="550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49">
        <v>4680115884861</v>
      </c>
      <c r="E347" s="550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54"/>
      <c r="B348" s="555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5"/>
      <c r="N348" s="555"/>
      <c r="O348" s="556"/>
      <c r="P348" s="563" t="s">
        <v>70</v>
      </c>
      <c r="Q348" s="564"/>
      <c r="R348" s="564"/>
      <c r="S348" s="564"/>
      <c r="T348" s="564"/>
      <c r="U348" s="564"/>
      <c r="V348" s="565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114.46666666666665</v>
      </c>
      <c r="Y348" s="545">
        <f>IFERROR(Y341/H341,"0")+IFERROR(Y342/H342,"0")+IFERROR(Y343/H343,"0")+IFERROR(Y344/H344,"0")+IFERROR(Y345/H345,"0")+IFERROR(Y346/H346,"0")+IFERROR(Y347/H347,"0")</f>
        <v>116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2.5229999999999997</v>
      </c>
      <c r="AA348" s="546"/>
      <c r="AB348" s="546"/>
      <c r="AC348" s="546"/>
    </row>
    <row r="349" spans="1:68" x14ac:dyDescent="0.2">
      <c r="A349" s="555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3" t="s">
        <v>70</v>
      </c>
      <c r="Q349" s="564"/>
      <c r="R349" s="564"/>
      <c r="S349" s="564"/>
      <c r="T349" s="564"/>
      <c r="U349" s="564"/>
      <c r="V349" s="565"/>
      <c r="W349" s="37" t="s">
        <v>68</v>
      </c>
      <c r="X349" s="545">
        <f>IFERROR(SUM(X341:X347),"0")</f>
        <v>1717</v>
      </c>
      <c r="Y349" s="545">
        <f>IFERROR(SUM(Y341:Y347),"0")</f>
        <v>1740</v>
      </c>
      <c r="Z349" s="37"/>
      <c r="AA349" s="546"/>
      <c r="AB349" s="546"/>
      <c r="AC349" s="546"/>
    </row>
    <row r="350" spans="1:68" ht="14.25" hidden="1" customHeight="1" x14ac:dyDescent="0.25">
      <c r="A350" s="562" t="s">
        <v>130</v>
      </c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  <c r="AA350" s="539"/>
      <c r="AB350" s="539"/>
      <c r="AC350" s="539"/>
    </row>
    <row r="351" spans="1:68" ht="27" hidden="1" customHeight="1" x14ac:dyDescent="0.25">
      <c r="A351" s="54" t="s">
        <v>552</v>
      </c>
      <c r="B351" s="54" t="s">
        <v>553</v>
      </c>
      <c r="C351" s="31">
        <v>4301020178</v>
      </c>
      <c r="D351" s="549">
        <v>4607091383980</v>
      </c>
      <c r="E351" s="550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2"/>
      <c r="R351" s="552"/>
      <c r="S351" s="552"/>
      <c r="T351" s="553"/>
      <c r="U351" s="34"/>
      <c r="V351" s="34"/>
      <c r="W351" s="35" t="s">
        <v>68</v>
      </c>
      <c r="X351" s="543">
        <v>0</v>
      </c>
      <c r="Y351" s="54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49">
        <v>4607091384178</v>
      </c>
      <c r="E352" s="550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2"/>
      <c r="R352" s="552"/>
      <c r="S352" s="552"/>
      <c r="T352" s="553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554"/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6"/>
      <c r="P353" s="563" t="s">
        <v>70</v>
      </c>
      <c r="Q353" s="564"/>
      <c r="R353" s="564"/>
      <c r="S353" s="564"/>
      <c r="T353" s="564"/>
      <c r="U353" s="564"/>
      <c r="V353" s="565"/>
      <c r="W353" s="37" t="s">
        <v>71</v>
      </c>
      <c r="X353" s="545">
        <f>IFERROR(X351/H351,"0")+IFERROR(X352/H352,"0")</f>
        <v>0</v>
      </c>
      <c r="Y353" s="545">
        <f>IFERROR(Y351/H351,"0")+IFERROR(Y352/H352,"0")</f>
        <v>0</v>
      </c>
      <c r="Z353" s="545">
        <f>IFERROR(IF(Z351="",0,Z351),"0")+IFERROR(IF(Z352="",0,Z352),"0")</f>
        <v>0</v>
      </c>
      <c r="AA353" s="546"/>
      <c r="AB353" s="546"/>
      <c r="AC353" s="546"/>
    </row>
    <row r="354" spans="1:68" hidden="1" x14ac:dyDescent="0.2">
      <c r="A354" s="555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3" t="s">
        <v>70</v>
      </c>
      <c r="Q354" s="564"/>
      <c r="R354" s="564"/>
      <c r="S354" s="564"/>
      <c r="T354" s="564"/>
      <c r="U354" s="564"/>
      <c r="V354" s="565"/>
      <c r="W354" s="37" t="s">
        <v>68</v>
      </c>
      <c r="X354" s="545">
        <f>IFERROR(SUM(X351:X352),"0")</f>
        <v>0</v>
      </c>
      <c r="Y354" s="545">
        <f>IFERROR(SUM(Y351:Y352),"0")</f>
        <v>0</v>
      </c>
      <c r="Z354" s="37"/>
      <c r="AA354" s="546"/>
      <c r="AB354" s="546"/>
      <c r="AC354" s="546"/>
    </row>
    <row r="355" spans="1:68" ht="14.25" hidden="1" customHeight="1" x14ac:dyDescent="0.25">
      <c r="A355" s="562" t="s">
        <v>72</v>
      </c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49">
        <v>4607091383928</v>
      </c>
      <c r="E356" s="550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2"/>
      <c r="R356" s="552"/>
      <c r="S356" s="552"/>
      <c r="T356" s="553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560</v>
      </c>
      <c r="B357" s="54" t="s">
        <v>561</v>
      </c>
      <c r="C357" s="31">
        <v>4301051897</v>
      </c>
      <c r="D357" s="549">
        <v>4607091384260</v>
      </c>
      <c r="E357" s="550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54"/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6"/>
      <c r="P358" s="563" t="s">
        <v>70</v>
      </c>
      <c r="Q358" s="564"/>
      <c r="R358" s="564"/>
      <c r="S358" s="564"/>
      <c r="T358" s="564"/>
      <c r="U358" s="564"/>
      <c r="V358" s="565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hidden="1" x14ac:dyDescent="0.2">
      <c r="A359" s="555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3" t="s">
        <v>70</v>
      </c>
      <c r="Q359" s="564"/>
      <c r="R359" s="564"/>
      <c r="S359" s="564"/>
      <c r="T359" s="564"/>
      <c r="U359" s="564"/>
      <c r="V359" s="565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hidden="1" customHeight="1" x14ac:dyDescent="0.25">
      <c r="A360" s="562" t="s">
        <v>160</v>
      </c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  <c r="AA360" s="539"/>
      <c r="AB360" s="539"/>
      <c r="AC360" s="539"/>
    </row>
    <row r="361" spans="1:68" ht="16.5" hidden="1" customHeight="1" x14ac:dyDescent="0.25">
      <c r="A361" s="54" t="s">
        <v>563</v>
      </c>
      <c r="B361" s="54" t="s">
        <v>564</v>
      </c>
      <c r="C361" s="31">
        <v>4301060524</v>
      </c>
      <c r="D361" s="549">
        <v>4607091384673</v>
      </c>
      <c r="E361" s="550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4" t="s">
        <v>565</v>
      </c>
      <c r="Q361" s="552"/>
      <c r="R361" s="552"/>
      <c r="S361" s="552"/>
      <c r="T361" s="553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54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63" t="s">
        <v>70</v>
      </c>
      <c r="Q362" s="564"/>
      <c r="R362" s="564"/>
      <c r="S362" s="564"/>
      <c r="T362" s="564"/>
      <c r="U362" s="564"/>
      <c r="V362" s="565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hidden="1" x14ac:dyDescent="0.2">
      <c r="A363" s="555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3" t="s">
        <v>70</v>
      </c>
      <c r="Q363" s="564"/>
      <c r="R363" s="564"/>
      <c r="S363" s="564"/>
      <c r="T363" s="564"/>
      <c r="U363" s="564"/>
      <c r="V363" s="565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  <c r="AA364" s="538"/>
      <c r="AB364" s="538"/>
      <c r="AC364" s="538"/>
    </row>
    <row r="365" spans="1:68" ht="14.25" hidden="1" customHeight="1" x14ac:dyDescent="0.25">
      <c r="A365" s="562" t="s">
        <v>98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49">
        <v>4680115881907</v>
      </c>
      <c r="E366" s="550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2"/>
      <c r="R366" s="552"/>
      <c r="S366" s="552"/>
      <c r="T366" s="553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571</v>
      </c>
      <c r="B367" s="54" t="s">
        <v>572</v>
      </c>
      <c r="C367" s="31">
        <v>4301011875</v>
      </c>
      <c r="D367" s="549">
        <v>4680115884885</v>
      </c>
      <c r="E367" s="550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2"/>
      <c r="R367" s="552"/>
      <c r="S367" s="552"/>
      <c r="T367" s="553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49">
        <v>4680115884908</v>
      </c>
      <c r="E368" s="550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54"/>
      <c r="B369" s="555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5"/>
      <c r="N369" s="555"/>
      <c r="O369" s="556"/>
      <c r="P369" s="563" t="s">
        <v>70</v>
      </c>
      <c r="Q369" s="564"/>
      <c r="R369" s="564"/>
      <c r="S369" s="564"/>
      <c r="T369" s="564"/>
      <c r="U369" s="564"/>
      <c r="V369" s="565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hidden="1" x14ac:dyDescent="0.2">
      <c r="A370" s="555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3" t="s">
        <v>70</v>
      </c>
      <c r="Q370" s="564"/>
      <c r="R370" s="564"/>
      <c r="S370" s="564"/>
      <c r="T370" s="564"/>
      <c r="U370" s="564"/>
      <c r="V370" s="565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hidden="1" customHeight="1" x14ac:dyDescent="0.25">
      <c r="A371" s="562" t="s">
        <v>63</v>
      </c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49">
        <v>4607091384802</v>
      </c>
      <c r="E372" s="550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2"/>
      <c r="R372" s="552"/>
      <c r="S372" s="552"/>
      <c r="T372" s="553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54"/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6"/>
      <c r="P373" s="563" t="s">
        <v>70</v>
      </c>
      <c r="Q373" s="564"/>
      <c r="R373" s="564"/>
      <c r="S373" s="564"/>
      <c r="T373" s="564"/>
      <c r="U373" s="564"/>
      <c r="V373" s="565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5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3" t="s">
        <v>70</v>
      </c>
      <c r="Q374" s="564"/>
      <c r="R374" s="564"/>
      <c r="S374" s="564"/>
      <c r="T374" s="564"/>
      <c r="U374" s="564"/>
      <c r="V374" s="565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62" t="s">
        <v>72</v>
      </c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  <c r="AA375" s="539"/>
      <c r="AB375" s="539"/>
      <c r="AC375" s="539"/>
    </row>
    <row r="376" spans="1:68" ht="27" hidden="1" customHeight="1" x14ac:dyDescent="0.25">
      <c r="A376" s="54" t="s">
        <v>579</v>
      </c>
      <c r="B376" s="54" t="s">
        <v>580</v>
      </c>
      <c r="C376" s="31">
        <v>4301051899</v>
      </c>
      <c r="D376" s="549">
        <v>4607091384246</v>
      </c>
      <c r="E376" s="550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2"/>
      <c r="R376" s="552"/>
      <c r="S376" s="552"/>
      <c r="T376" s="553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49">
        <v>4607091384253</v>
      </c>
      <c r="E377" s="550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54"/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6"/>
      <c r="P378" s="563" t="s">
        <v>70</v>
      </c>
      <c r="Q378" s="564"/>
      <c r="R378" s="564"/>
      <c r="S378" s="564"/>
      <c r="T378" s="564"/>
      <c r="U378" s="564"/>
      <c r="V378" s="565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hidden="1" x14ac:dyDescent="0.2">
      <c r="A379" s="555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3" t="s">
        <v>70</v>
      </c>
      <c r="Q379" s="564"/>
      <c r="R379" s="564"/>
      <c r="S379" s="564"/>
      <c r="T379" s="564"/>
      <c r="U379" s="564"/>
      <c r="V379" s="565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hidden="1" customHeight="1" x14ac:dyDescent="0.25">
      <c r="A380" s="562" t="s">
        <v>160</v>
      </c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49">
        <v>4607091389357</v>
      </c>
      <c r="E381" s="550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2"/>
      <c r="R381" s="552"/>
      <c r="S381" s="552"/>
      <c r="T381" s="553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54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63" t="s">
        <v>70</v>
      </c>
      <c r="Q382" s="564"/>
      <c r="R382" s="564"/>
      <c r="S382" s="564"/>
      <c r="T382" s="564"/>
      <c r="U382" s="564"/>
      <c r="V382" s="565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3" t="s">
        <v>70</v>
      </c>
      <c r="Q383" s="564"/>
      <c r="R383" s="564"/>
      <c r="S383" s="564"/>
      <c r="T383" s="564"/>
      <c r="U383" s="564"/>
      <c r="V383" s="565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612" t="s">
        <v>587</v>
      </c>
      <c r="B384" s="613"/>
      <c r="C384" s="613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  <c r="V384" s="613"/>
      <c r="W384" s="613"/>
      <c r="X384" s="613"/>
      <c r="Y384" s="613"/>
      <c r="Z384" s="613"/>
      <c r="AA384" s="48"/>
      <c r="AB384" s="48"/>
      <c r="AC384" s="48"/>
    </row>
    <row r="385" spans="1:68" ht="16.5" hidden="1" customHeight="1" x14ac:dyDescent="0.25">
      <c r="A385" s="570" t="s">
        <v>588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8"/>
      <c r="AB385" s="538"/>
      <c r="AC385" s="538"/>
    </row>
    <row r="386" spans="1:68" ht="14.25" hidden="1" customHeight="1" x14ac:dyDescent="0.25">
      <c r="A386" s="562" t="s">
        <v>63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9"/>
      <c r="AB386" s="539"/>
      <c r="AC386" s="539"/>
    </row>
    <row r="387" spans="1:68" ht="27" hidden="1" customHeight="1" x14ac:dyDescent="0.25">
      <c r="A387" s="54" t="s">
        <v>589</v>
      </c>
      <c r="B387" s="54" t="s">
        <v>590</v>
      </c>
      <c r="C387" s="31">
        <v>4301031405</v>
      </c>
      <c r="D387" s="549">
        <v>4680115886100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4301031382</v>
      </c>
      <c r="D388" s="549">
        <v>4680115886117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4301031406</v>
      </c>
      <c r="D389" s="549">
        <v>4680115886117</v>
      </c>
      <c r="E389" s="550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596</v>
      </c>
      <c r="B390" s="54" t="s">
        <v>597</v>
      </c>
      <c r="C390" s="31">
        <v>4301031402</v>
      </c>
      <c r="D390" s="549">
        <v>4680115886124</v>
      </c>
      <c r="E390" s="550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4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49">
        <v>4680115883147</v>
      </c>
      <c r="E391" s="550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4301031362</v>
      </c>
      <c r="D392" s="549">
        <v>4607091384338</v>
      </c>
      <c r="E392" s="550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hidden="1" customHeight="1" x14ac:dyDescent="0.25">
      <c r="A393" s="54" t="s">
        <v>603</v>
      </c>
      <c r="B393" s="54" t="s">
        <v>604</v>
      </c>
      <c r="C393" s="31">
        <v>4301031361</v>
      </c>
      <c r="D393" s="549">
        <v>4607091389524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49">
        <v>4680115883161</v>
      </c>
      <c r="E394" s="550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4301031358</v>
      </c>
      <c r="D395" s="549">
        <v>4607091389531</v>
      </c>
      <c r="E395" s="550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49">
        <v>4607091384345</v>
      </c>
      <c r="E396" s="550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idden="1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3" t="s">
        <v>70</v>
      </c>
      <c r="Q397" s="564"/>
      <c r="R397" s="564"/>
      <c r="S397" s="564"/>
      <c r="T397" s="564"/>
      <c r="U397" s="564"/>
      <c r="V397" s="565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hidden="1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hidden="1" customHeight="1" x14ac:dyDescent="0.25">
      <c r="A399" s="562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49">
        <v>4607091384352</v>
      </c>
      <c r="E400" s="550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49">
        <v>4607091389654</v>
      </c>
      <c r="E401" s="550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5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3" t="s">
        <v>70</v>
      </c>
      <c r="Q402" s="564"/>
      <c r="R402" s="564"/>
      <c r="S402" s="564"/>
      <c r="T402" s="564"/>
      <c r="U402" s="564"/>
      <c r="V402" s="565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8"/>
      <c r="AB404" s="538"/>
      <c r="AC404" s="538"/>
    </row>
    <row r="405" spans="1:68" ht="14.25" hidden="1" customHeight="1" x14ac:dyDescent="0.25">
      <c r="A405" s="562" t="s">
        <v>130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49">
        <v>4680115885240</v>
      </c>
      <c r="E406" s="550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2"/>
      <c r="R406" s="552"/>
      <c r="S406" s="552"/>
      <c r="T406" s="553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3" t="s">
        <v>70</v>
      </c>
      <c r="Q407" s="564"/>
      <c r="R407" s="564"/>
      <c r="S407" s="564"/>
      <c r="T407" s="564"/>
      <c r="U407" s="564"/>
      <c r="V407" s="565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62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9"/>
      <c r="AB409" s="539"/>
      <c r="AC409" s="539"/>
    </row>
    <row r="410" spans="1:68" ht="27" hidden="1" customHeight="1" x14ac:dyDescent="0.25">
      <c r="A410" s="54" t="s">
        <v>624</v>
      </c>
      <c r="B410" s="54" t="s">
        <v>625</v>
      </c>
      <c r="C410" s="31">
        <v>4301031403</v>
      </c>
      <c r="D410" s="549">
        <v>4680115886094</v>
      </c>
      <c r="E410" s="550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79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49">
        <v>4607091389425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49">
        <v>4680115880771</v>
      </c>
      <c r="E412" s="550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4301031359</v>
      </c>
      <c r="D413" s="549">
        <v>4607091389500</v>
      </c>
      <c r="E413" s="550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3" t="s">
        <v>70</v>
      </c>
      <c r="Q414" s="564"/>
      <c r="R414" s="564"/>
      <c r="S414" s="564"/>
      <c r="T414" s="564"/>
      <c r="U414" s="564"/>
      <c r="V414" s="565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hidden="1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8"/>
      <c r="AB416" s="538"/>
      <c r="AC416" s="538"/>
    </row>
    <row r="417" spans="1:68" ht="14.25" hidden="1" customHeight="1" x14ac:dyDescent="0.25">
      <c r="A417" s="562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9"/>
      <c r="AB417" s="539"/>
      <c r="AC417" s="539"/>
    </row>
    <row r="418" spans="1:68" ht="27" hidden="1" customHeight="1" x14ac:dyDescent="0.25">
      <c r="A418" s="54" t="s">
        <v>636</v>
      </c>
      <c r="B418" s="54" t="s">
        <v>637</v>
      </c>
      <c r="C418" s="31">
        <v>4301031347</v>
      </c>
      <c r="D418" s="549">
        <v>4680115885110</v>
      </c>
      <c r="E418" s="550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2"/>
      <c r="R418" s="552"/>
      <c r="S418" s="552"/>
      <c r="T418" s="553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3" t="s">
        <v>70</v>
      </c>
      <c r="Q419" s="564"/>
      <c r="R419" s="564"/>
      <c r="S419" s="564"/>
      <c r="T419" s="564"/>
      <c r="U419" s="564"/>
      <c r="V419" s="565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hidden="1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8"/>
      <c r="AB421" s="538"/>
      <c r="AC421" s="538"/>
    </row>
    <row r="422" spans="1:68" ht="14.25" hidden="1" customHeight="1" x14ac:dyDescent="0.25">
      <c r="A422" s="562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49">
        <v>4680115885103</v>
      </c>
      <c r="E423" s="550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5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2"/>
      <c r="R423" s="552"/>
      <c r="S423" s="552"/>
      <c r="T423" s="553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3" t="s">
        <v>70</v>
      </c>
      <c r="Q424" s="564"/>
      <c r="R424" s="564"/>
      <c r="S424" s="564"/>
      <c r="T424" s="564"/>
      <c r="U424" s="564"/>
      <c r="V424" s="565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612" t="s">
        <v>643</v>
      </c>
      <c r="B426" s="613"/>
      <c r="C426" s="613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  <c r="V426" s="613"/>
      <c r="W426" s="613"/>
      <c r="X426" s="613"/>
      <c r="Y426" s="613"/>
      <c r="Z426" s="613"/>
      <c r="AA426" s="48"/>
      <c r="AB426" s="48"/>
      <c r="AC426" s="48"/>
    </row>
    <row r="427" spans="1:68" ht="16.5" hidden="1" customHeight="1" x14ac:dyDescent="0.25">
      <c r="A427" s="570" t="s">
        <v>643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8"/>
      <c r="AB427" s="538"/>
      <c r="AC427" s="538"/>
    </row>
    <row r="428" spans="1:68" ht="14.25" hidden="1" customHeight="1" x14ac:dyDescent="0.25">
      <c r="A428" s="562" t="s">
        <v>98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9"/>
      <c r="AB428" s="539"/>
      <c r="AC428" s="539"/>
    </row>
    <row r="429" spans="1:68" ht="27" hidden="1" customHeight="1" x14ac:dyDescent="0.25">
      <c r="A429" s="54" t="s">
        <v>644</v>
      </c>
      <c r="B429" s="54" t="s">
        <v>645</v>
      </c>
      <c r="C429" s="31">
        <v>4301011795</v>
      </c>
      <c r="D429" s="549">
        <v>4607091389067</v>
      </c>
      <c r="E429" s="550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2"/>
      <c r="R429" s="552"/>
      <c r="S429" s="552"/>
      <c r="T429" s="553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hidden="1" customHeight="1" x14ac:dyDescent="0.25">
      <c r="A430" s="54" t="s">
        <v>647</v>
      </c>
      <c r="B430" s="54" t="s">
        <v>648</v>
      </c>
      <c r="C430" s="31">
        <v>4301011961</v>
      </c>
      <c r="D430" s="549">
        <v>4680115885271</v>
      </c>
      <c r="E430" s="550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2"/>
      <c r="R430" s="552"/>
      <c r="S430" s="552"/>
      <c r="T430" s="553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9">
        <v>4680115885226</v>
      </c>
      <c r="E431" s="550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3">
        <v>618</v>
      </c>
      <c r="Y431" s="544">
        <f t="shared" si="43"/>
        <v>623.04000000000008</v>
      </c>
      <c r="Z431" s="36">
        <f t="shared" si="44"/>
        <v>1.4112800000000001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660.13636363636363</v>
      </c>
      <c r="BN431" s="64">
        <f t="shared" si="46"/>
        <v>665.52</v>
      </c>
      <c r="BO431" s="64">
        <f t="shared" si="47"/>
        <v>1.1254370629370629</v>
      </c>
      <c r="BP431" s="64">
        <f t="shared" si="48"/>
        <v>1.1346153846153848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49">
        <v>4607091383522</v>
      </c>
      <c r="E432" s="550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6" t="s">
        <v>655</v>
      </c>
      <c r="Q432" s="552"/>
      <c r="R432" s="552"/>
      <c r="S432" s="552"/>
      <c r="T432" s="553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49">
        <v>4680115884502</v>
      </c>
      <c r="E433" s="550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9">
        <v>4607091389104</v>
      </c>
      <c r="E434" s="550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3">
        <v>832</v>
      </c>
      <c r="Y434" s="544">
        <f t="shared" si="43"/>
        <v>834.24</v>
      </c>
      <c r="Z434" s="36">
        <f t="shared" si="44"/>
        <v>1.88968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888.72727272727263</v>
      </c>
      <c r="BN434" s="64">
        <f t="shared" si="46"/>
        <v>891.11999999999989</v>
      </c>
      <c r="BO434" s="64">
        <f t="shared" si="47"/>
        <v>1.5151515151515151</v>
      </c>
      <c r="BP434" s="64">
        <f t="shared" si="48"/>
        <v>1.5192307692307694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49">
        <v>4680115884519</v>
      </c>
      <c r="E435" s="550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49">
        <v>4680115886391</v>
      </c>
      <c r="E436" s="550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2"/>
      <c r="R436" s="552"/>
      <c r="S436" s="552"/>
      <c r="T436" s="553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668</v>
      </c>
      <c r="B437" s="54" t="s">
        <v>669</v>
      </c>
      <c r="C437" s="31">
        <v>4301012035</v>
      </c>
      <c r="D437" s="549">
        <v>4680115880603</v>
      </c>
      <c r="E437" s="550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2"/>
      <c r="R437" s="552"/>
      <c r="S437" s="552"/>
      <c r="T437" s="553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49">
        <v>4680115882782</v>
      </c>
      <c r="E438" s="550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49">
        <v>4680115885479</v>
      </c>
      <c r="E439" s="550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4301012034</v>
      </c>
      <c r="D440" s="549">
        <v>4607091389982</v>
      </c>
      <c r="E440" s="550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274.62121212121212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276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3.3009599999999999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IFERROR(SUM(X429:X440),"0")</f>
        <v>1450</v>
      </c>
      <c r="Y442" s="545">
        <f>IFERROR(SUM(Y429:Y440),"0")</f>
        <v>1457.2800000000002</v>
      </c>
      <c r="Z442" s="37"/>
      <c r="AA442" s="546"/>
      <c r="AB442" s="546"/>
      <c r="AC442" s="546"/>
    </row>
    <row r="443" spans="1:68" ht="14.25" hidden="1" customHeight="1" x14ac:dyDescent="0.25">
      <c r="A443" s="562" t="s">
        <v>130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9">
        <v>4607091388930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2"/>
      <c r="R444" s="552"/>
      <c r="S444" s="552"/>
      <c r="T444" s="553"/>
      <c r="U444" s="34"/>
      <c r="V444" s="34"/>
      <c r="W444" s="35" t="s">
        <v>68</v>
      </c>
      <c r="X444" s="543">
        <v>571</v>
      </c>
      <c r="Y444" s="544">
        <f>IFERROR(IF(X444="",0,CEILING((X444/$H444),1)*$H444),"")</f>
        <v>575.52</v>
      </c>
      <c r="Z444" s="36">
        <f>IFERROR(IF(Y444=0,"",ROUNDUP(Y444/H444,0)*0.01196),"")</f>
        <v>1.3036399999999999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609.93181818181813</v>
      </c>
      <c r="BN444" s="64">
        <f>IFERROR(Y444*I444/H444,"0")</f>
        <v>614.75999999999988</v>
      </c>
      <c r="BO444" s="64">
        <f>IFERROR(1/J444*(X444/H444),"0")</f>
        <v>1.0398455710955712</v>
      </c>
      <c r="BP444" s="64">
        <f>IFERROR(1/J444*(Y444/H444),"0")</f>
        <v>1.0480769230769229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49">
        <v>4680115886407</v>
      </c>
      <c r="E445" s="550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2"/>
      <c r="R445" s="552"/>
      <c r="S445" s="552"/>
      <c r="T445" s="553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681</v>
      </c>
      <c r="B446" s="54" t="s">
        <v>682</v>
      </c>
      <c r="C446" s="31">
        <v>4301020385</v>
      </c>
      <c r="D446" s="549">
        <v>4680115880054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108.14393939393939</v>
      </c>
      <c r="Y447" s="545">
        <f>IFERROR(Y444/H444,"0")+IFERROR(Y445/H445,"0")+IFERROR(Y446/H446,"0")</f>
        <v>108.99999999999999</v>
      </c>
      <c r="Z447" s="545">
        <f>IFERROR(IF(Z444="",0,Z444),"0")+IFERROR(IF(Z445="",0,Z445),"0")+IFERROR(IF(Z446="",0,Z446),"0")</f>
        <v>1.3036399999999999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571</v>
      </c>
      <c r="Y448" s="545">
        <f>IFERROR(SUM(Y444:Y446),"0")</f>
        <v>575.52</v>
      </c>
      <c r="Z448" s="37"/>
      <c r="AA448" s="546"/>
      <c r="AB448" s="546"/>
      <c r="AC448" s="546"/>
    </row>
    <row r="449" spans="1:68" ht="14.25" hidden="1" customHeight="1" x14ac:dyDescent="0.25">
      <c r="A449" s="562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hidden="1" customHeight="1" x14ac:dyDescent="0.25">
      <c r="A450" s="54" t="s">
        <v>683</v>
      </c>
      <c r="B450" s="54" t="s">
        <v>684</v>
      </c>
      <c r="C450" s="31">
        <v>4301031349</v>
      </c>
      <c r="D450" s="549">
        <v>4680115883116</v>
      </c>
      <c r="E450" s="550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0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68</v>
      </c>
      <c r="X450" s="543">
        <v>0</v>
      </c>
      <c r="Y450" s="544">
        <f t="shared" ref="Y450:Y455" si="4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0</v>
      </c>
      <c r="BN450" s="64">
        <f t="shared" ref="BN450:BN455" si="51">IFERROR(Y450*I450/H450,"0")</f>
        <v>0</v>
      </c>
      <c r="BO450" s="64">
        <f t="shared" ref="BO450:BO455" si="52">IFERROR(1/J450*(X450/H450),"0")</f>
        <v>0</v>
      </c>
      <c r="BP450" s="64">
        <f t="shared" ref="BP450:BP455" si="53">IFERROR(1/J450*(Y450/H450),"0")</f>
        <v>0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9">
        <v>4680115883093</v>
      </c>
      <c r="E451" s="550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3">
        <v>190</v>
      </c>
      <c r="Y451" s="544">
        <f t="shared" si="49"/>
        <v>190.08</v>
      </c>
      <c r="Z451" s="36">
        <f>IFERROR(IF(Y451=0,"",ROUNDUP(Y451/H451,0)*0.01196),"")</f>
        <v>0.43056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202.95454545454544</v>
      </c>
      <c r="BN451" s="64">
        <f t="shared" si="51"/>
        <v>203.04000000000002</v>
      </c>
      <c r="BO451" s="64">
        <f t="shared" si="52"/>
        <v>0.34600815850815853</v>
      </c>
      <c r="BP451" s="64">
        <f t="shared" si="53"/>
        <v>0.34615384615384615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9">
        <v>4680115883109</v>
      </c>
      <c r="E452" s="550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3">
        <v>424</v>
      </c>
      <c r="Y452" s="544">
        <f t="shared" si="49"/>
        <v>427.68</v>
      </c>
      <c r="Z452" s="36">
        <f>IFERROR(IF(Y452=0,"",ROUNDUP(Y452/H452,0)*0.01196),"")</f>
        <v>0.96876000000000007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452.90909090909082</v>
      </c>
      <c r="BN452" s="64">
        <f t="shared" si="51"/>
        <v>456.83999999999992</v>
      </c>
      <c r="BO452" s="64">
        <f t="shared" si="52"/>
        <v>0.77214452214452212</v>
      </c>
      <c r="BP452" s="64">
        <f t="shared" si="53"/>
        <v>0.77884615384615385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4301031419</v>
      </c>
      <c r="D453" s="549">
        <v>4680115882072</v>
      </c>
      <c r="E453" s="550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4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4301031418</v>
      </c>
      <c r="D454" s="549">
        <v>4680115882102</v>
      </c>
      <c r="E454" s="550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2"/>
      <c r="R454" s="552"/>
      <c r="S454" s="552"/>
      <c r="T454" s="553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4301031417</v>
      </c>
      <c r="D455" s="549">
        <v>4680115882096</v>
      </c>
      <c r="E455" s="550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116.28787878787878</v>
      </c>
      <c r="Y456" s="545">
        <f>IFERROR(Y450/H450,"0")+IFERROR(Y451/H451,"0")+IFERROR(Y452/H452,"0")+IFERROR(Y453/H453,"0")+IFERROR(Y454/H454,"0")+IFERROR(Y455/H455,"0")</f>
        <v>117</v>
      </c>
      <c r="Z456" s="545">
        <f>IFERROR(IF(Z450="",0,Z450),"0")+IFERROR(IF(Z451="",0,Z451),"0")+IFERROR(IF(Z452="",0,Z452),"0")+IFERROR(IF(Z453="",0,Z453),"0")+IFERROR(IF(Z454="",0,Z454),"0")+IFERROR(IF(Z455="",0,Z455),"0")</f>
        <v>1.3993200000000001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614</v>
      </c>
      <c r="Y457" s="545">
        <f>IFERROR(SUM(Y450:Y455),"0")</f>
        <v>617.76</v>
      </c>
      <c r="Z457" s="37"/>
      <c r="AA457" s="546"/>
      <c r="AB457" s="546"/>
      <c r="AC457" s="546"/>
    </row>
    <row r="458" spans="1:68" ht="14.25" hidden="1" customHeight="1" x14ac:dyDescent="0.25">
      <c r="A458" s="562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49">
        <v>4607091383409</v>
      </c>
      <c r="E459" s="550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2"/>
      <c r="R459" s="552"/>
      <c r="S459" s="552"/>
      <c r="T459" s="553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49">
        <v>4607091383416</v>
      </c>
      <c r="E460" s="550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49">
        <v>4680115883536</v>
      </c>
      <c r="E461" s="550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12" t="s">
        <v>707</v>
      </c>
      <c r="B464" s="613"/>
      <c r="C464" s="613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  <c r="V464" s="613"/>
      <c r="W464" s="613"/>
      <c r="X464" s="613"/>
      <c r="Y464" s="613"/>
      <c r="Z464" s="613"/>
      <c r="AA464" s="48"/>
      <c r="AB464" s="48"/>
      <c r="AC464" s="48"/>
    </row>
    <row r="465" spans="1:68" ht="16.5" hidden="1" customHeight="1" x14ac:dyDescent="0.25">
      <c r="A465" s="570" t="s">
        <v>707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hidden="1" customHeight="1" x14ac:dyDescent="0.25">
      <c r="A466" s="562" t="s">
        <v>98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49">
        <v>4640242181011</v>
      </c>
      <c r="E467" s="550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8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2"/>
      <c r="R467" s="552"/>
      <c r="S467" s="552"/>
      <c r="T467" s="553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49">
        <v>4640242180441</v>
      </c>
      <c r="E468" s="550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49">
        <v>4640242180564</v>
      </c>
      <c r="E469" s="550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49">
        <v>4640242181189</v>
      </c>
      <c r="E470" s="550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62" t="s">
        <v>130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49">
        <v>4640242180519</v>
      </c>
      <c r="E474" s="550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5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2"/>
      <c r="R474" s="552"/>
      <c r="S474" s="552"/>
      <c r="T474" s="553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49">
        <v>4640242180526</v>
      </c>
      <c r="E475" s="550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59" t="s">
        <v>724</v>
      </c>
      <c r="Q475" s="552"/>
      <c r="R475" s="552"/>
      <c r="S475" s="552"/>
      <c r="T475" s="553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49">
        <v>4640242181363</v>
      </c>
      <c r="E476" s="550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4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2"/>
      <c r="R476" s="552"/>
      <c r="S476" s="552"/>
      <c r="T476" s="553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62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49">
        <v>4640242180816</v>
      </c>
      <c r="E480" s="550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8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2"/>
      <c r="R480" s="552"/>
      <c r="S480" s="552"/>
      <c r="T480" s="553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732</v>
      </c>
      <c r="B481" s="54" t="s">
        <v>733</v>
      </c>
      <c r="C481" s="31">
        <v>4301031244</v>
      </c>
      <c r="D481" s="549">
        <v>4640242180595</v>
      </c>
      <c r="E481" s="550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62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hidden="1" customHeight="1" x14ac:dyDescent="0.25">
      <c r="A485" s="54" t="s">
        <v>735</v>
      </c>
      <c r="B485" s="54" t="s">
        <v>736</v>
      </c>
      <c r="C485" s="31">
        <v>4301052046</v>
      </c>
      <c r="D485" s="549">
        <v>4640242180533</v>
      </c>
      <c r="E485" s="550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2"/>
      <c r="R485" s="552"/>
      <c r="S485" s="552"/>
      <c r="T485" s="553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62" t="s">
        <v>160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49">
        <v>4640242180120</v>
      </c>
      <c r="E489" s="550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2"/>
      <c r="R489" s="552"/>
      <c r="S489" s="552"/>
      <c r="T489" s="553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49">
        <v>4640242180137</v>
      </c>
      <c r="E490" s="550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hidden="1" customHeight="1" x14ac:dyDescent="0.25">
      <c r="A494" s="562" t="s">
        <v>130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49">
        <v>4640242180090</v>
      </c>
      <c r="E495" s="550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88" t="s">
        <v>747</v>
      </c>
      <c r="Q495" s="552"/>
      <c r="R495" s="552"/>
      <c r="S495" s="552"/>
      <c r="T495" s="553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71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10"/>
      <c r="P498" s="609" t="s">
        <v>749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4819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4865.76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10"/>
      <c r="P499" s="609" t="s">
        <v>750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5072.4128131313128</v>
      </c>
      <c r="Y499" s="545">
        <f>IFERROR(SUM(BN22:BN495),"0")</f>
        <v>5121.3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10"/>
      <c r="P500" s="609" t="s">
        <v>751</v>
      </c>
      <c r="Q500" s="610"/>
      <c r="R500" s="610"/>
      <c r="S500" s="610"/>
      <c r="T500" s="610"/>
      <c r="U500" s="610"/>
      <c r="V500" s="611"/>
      <c r="W500" s="37" t="s">
        <v>752</v>
      </c>
      <c r="X500" s="38">
        <f>ROUNDUP(SUM(BO22:BO495),0)</f>
        <v>8</v>
      </c>
      <c r="Y500" s="38">
        <f>ROUNDUP(SUM(BP22:BP495),0)</f>
        <v>8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10"/>
      <c r="P501" s="609" t="s">
        <v>753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5272.4128131313128</v>
      </c>
      <c r="Y501" s="545">
        <f>GrossWeightTotalR+PalletQtyTotalR*25</f>
        <v>5321.3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10"/>
      <c r="P502" s="609" t="s">
        <v>754</v>
      </c>
      <c r="Q502" s="610"/>
      <c r="R502" s="610"/>
      <c r="S502" s="610"/>
      <c r="T502" s="610"/>
      <c r="U502" s="610"/>
      <c r="V502" s="611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656.76043771043771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662</v>
      </c>
      <c r="Z502" s="37"/>
      <c r="AA502" s="546"/>
      <c r="AB502" s="546"/>
      <c r="AC502" s="546"/>
    </row>
    <row r="503" spans="1:32" ht="14.25" hidden="1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10"/>
      <c r="P503" s="609" t="s">
        <v>755</v>
      </c>
      <c r="Q503" s="610"/>
      <c r="R503" s="610"/>
      <c r="S503" s="610"/>
      <c r="T503" s="610"/>
      <c r="U503" s="610"/>
      <c r="V503" s="611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9.3620399999999986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79" t="s">
        <v>96</v>
      </c>
      <c r="D505" s="644"/>
      <c r="E505" s="644"/>
      <c r="F505" s="644"/>
      <c r="G505" s="644"/>
      <c r="H505" s="645"/>
      <c r="I505" s="579" t="s">
        <v>245</v>
      </c>
      <c r="J505" s="644"/>
      <c r="K505" s="644"/>
      <c r="L505" s="644"/>
      <c r="M505" s="644"/>
      <c r="N505" s="644"/>
      <c r="O505" s="644"/>
      <c r="P505" s="644"/>
      <c r="Q505" s="644"/>
      <c r="R505" s="644"/>
      <c r="S505" s="645"/>
      <c r="T505" s="579" t="s">
        <v>531</v>
      </c>
      <c r="U505" s="645"/>
      <c r="V505" s="579" t="s">
        <v>587</v>
      </c>
      <c r="W505" s="644"/>
      <c r="X505" s="644"/>
      <c r="Y505" s="645"/>
      <c r="Z505" s="540" t="s">
        <v>643</v>
      </c>
      <c r="AA505" s="579" t="s">
        <v>707</v>
      </c>
      <c r="AB505" s="645"/>
      <c r="AC505" s="52"/>
      <c r="AF505" s="541"/>
    </row>
    <row r="506" spans="1:32" ht="14.25" customHeight="1" thickTop="1" x14ac:dyDescent="0.2">
      <c r="A506" s="733" t="s">
        <v>758</v>
      </c>
      <c r="B506" s="579" t="s">
        <v>62</v>
      </c>
      <c r="C506" s="579" t="s">
        <v>97</v>
      </c>
      <c r="D506" s="579" t="s">
        <v>112</v>
      </c>
      <c r="E506" s="579" t="s">
        <v>167</v>
      </c>
      <c r="F506" s="579" t="s">
        <v>187</v>
      </c>
      <c r="G506" s="579" t="s">
        <v>217</v>
      </c>
      <c r="H506" s="579" t="s">
        <v>96</v>
      </c>
      <c r="I506" s="579" t="s">
        <v>246</v>
      </c>
      <c r="J506" s="579" t="s">
        <v>286</v>
      </c>
      <c r="K506" s="579" t="s">
        <v>346</v>
      </c>
      <c r="L506" s="579" t="s">
        <v>390</v>
      </c>
      <c r="M506" s="579" t="s">
        <v>406</v>
      </c>
      <c r="N506" s="541"/>
      <c r="O506" s="579" t="s">
        <v>420</v>
      </c>
      <c r="P506" s="579" t="s">
        <v>430</v>
      </c>
      <c r="Q506" s="579" t="s">
        <v>437</v>
      </c>
      <c r="R506" s="579" t="s">
        <v>442</v>
      </c>
      <c r="S506" s="579" t="s">
        <v>521</v>
      </c>
      <c r="T506" s="579" t="s">
        <v>532</v>
      </c>
      <c r="U506" s="579" t="s">
        <v>567</v>
      </c>
      <c r="V506" s="579" t="s">
        <v>588</v>
      </c>
      <c r="W506" s="579" t="s">
        <v>620</v>
      </c>
      <c r="X506" s="579" t="s">
        <v>635</v>
      </c>
      <c r="Y506" s="579" t="s">
        <v>639</v>
      </c>
      <c r="Z506" s="579" t="s">
        <v>643</v>
      </c>
      <c r="AA506" s="579" t="s">
        <v>707</v>
      </c>
      <c r="AB506" s="579" t="s">
        <v>744</v>
      </c>
      <c r="AC506" s="52"/>
      <c r="AF506" s="541"/>
    </row>
    <row r="507" spans="1:32" ht="13.5" customHeight="1" thickBot="1" x14ac:dyDescent="0.25">
      <c r="A507" s="734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0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8" s="46">
        <f>IFERROR(Y86*1,"0")+IFERROR(Y87*1,"0")+IFERROR(Y88*1,"0")+IFERROR(Y92*1,"0")+IFERROR(Y93*1,"0")+IFERROR(Y94*1,"0")+IFERROR(Y95*1,"0")</f>
        <v>248.4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226.8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1740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2650.56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50,00"/>
        <filter val="1 717,00"/>
        <filter val="108,14"/>
        <filter val="114,47"/>
        <filter val="116,29"/>
        <filter val="190,00"/>
        <filter val="20,56"/>
        <filter val="22,69"/>
        <filter val="222,00"/>
        <filter val="245,00"/>
        <filter val="261,00"/>
        <filter val="274,62"/>
        <filter val="4 819,00"/>
        <filter val="424,00"/>
        <filter val="5 072,41"/>
        <filter val="5 272,41"/>
        <filter val="571,00"/>
        <filter val="614,00"/>
        <filter val="618,00"/>
        <filter val="634,00"/>
        <filter val="656,76"/>
        <filter val="8"/>
        <filter val="822,00"/>
        <filter val="832,00"/>
      </filters>
    </filterColumn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2025-10-13T10:44:59Z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