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5,25 ПОКОМ КИ Новороссийск\"/>
    </mc:Choice>
  </mc:AlternateContent>
  <xr:revisionPtr revIDLastSave="0" documentId="13_ncr:1_{65EA9871-5228-4AE6-B798-70DF132662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8" i="1" l="1"/>
  <c r="E48" i="1"/>
  <c r="F72" i="1"/>
  <c r="E72" i="1"/>
  <c r="F55" i="1"/>
  <c r="E55" i="1"/>
  <c r="F50" i="1"/>
  <c r="E50" i="1"/>
  <c r="F29" i="1" l="1"/>
  <c r="E29" i="1"/>
  <c r="K29" i="1" s="1"/>
  <c r="F83" i="1"/>
  <c r="E83" i="1"/>
  <c r="F87" i="1"/>
  <c r="E45" i="1"/>
  <c r="K45" i="1" s="1"/>
  <c r="F46" i="1"/>
  <c r="E46" i="1"/>
  <c r="P46" i="1" s="1"/>
  <c r="F13" i="1"/>
  <c r="E13" i="1"/>
  <c r="P13" i="1" s="1"/>
  <c r="F51" i="1"/>
  <c r="E51" i="1"/>
  <c r="P51" i="1" s="1"/>
  <c r="P7" i="1"/>
  <c r="P8" i="1"/>
  <c r="T8" i="1" s="1"/>
  <c r="P9" i="1"/>
  <c r="P10" i="1"/>
  <c r="P11" i="1"/>
  <c r="P12" i="1"/>
  <c r="T12" i="1" s="1"/>
  <c r="P14" i="1"/>
  <c r="T14" i="1" s="1"/>
  <c r="P15" i="1"/>
  <c r="T15" i="1" s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T38" i="1" s="1"/>
  <c r="P39" i="1"/>
  <c r="T39" i="1" s="1"/>
  <c r="P40" i="1"/>
  <c r="P41" i="1"/>
  <c r="P42" i="1"/>
  <c r="P43" i="1"/>
  <c r="T43" i="1" s="1"/>
  <c r="P44" i="1"/>
  <c r="P45" i="1"/>
  <c r="P47" i="1"/>
  <c r="T47" i="1" s="1"/>
  <c r="P48" i="1"/>
  <c r="P49" i="1"/>
  <c r="P50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T67" i="1" s="1"/>
  <c r="P68" i="1"/>
  <c r="P69" i="1"/>
  <c r="P70" i="1"/>
  <c r="P71" i="1"/>
  <c r="P72" i="1"/>
  <c r="P73" i="1"/>
  <c r="T73" i="1" s="1"/>
  <c r="P74" i="1"/>
  <c r="T74" i="1" s="1"/>
  <c r="P75" i="1"/>
  <c r="T75" i="1" s="1"/>
  <c r="P76" i="1"/>
  <c r="Q76" i="1" s="1"/>
  <c r="P77" i="1"/>
  <c r="P78" i="1"/>
  <c r="T78" i="1" s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106" i="1"/>
  <c r="U106" i="1" s="1"/>
  <c r="P107" i="1"/>
  <c r="U107" i="1" s="1"/>
  <c r="P108" i="1"/>
  <c r="U108" i="1" s="1"/>
  <c r="P109" i="1"/>
  <c r="U109" i="1" s="1"/>
  <c r="P95" i="1"/>
  <c r="P96" i="1"/>
  <c r="P97" i="1"/>
  <c r="P98" i="1"/>
  <c r="P99" i="1"/>
  <c r="P100" i="1"/>
  <c r="P101" i="1"/>
  <c r="U101" i="1" s="1"/>
  <c r="P102" i="1"/>
  <c r="P103" i="1"/>
  <c r="P104" i="1"/>
  <c r="P105" i="1"/>
  <c r="P6" i="1"/>
  <c r="T6" i="1" s="1"/>
  <c r="K105" i="1"/>
  <c r="K104" i="1"/>
  <c r="K103" i="1"/>
  <c r="K102" i="1"/>
  <c r="K101" i="1"/>
  <c r="K100" i="1"/>
  <c r="K99" i="1"/>
  <c r="K98" i="1"/>
  <c r="K97" i="1"/>
  <c r="K96" i="1"/>
  <c r="K95" i="1"/>
  <c r="K109" i="1"/>
  <c r="K108" i="1"/>
  <c r="K107" i="1"/>
  <c r="K10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Q87" i="1" l="1"/>
  <c r="AE87" i="1" s="1"/>
  <c r="Q83" i="1"/>
  <c r="AE83" i="1" s="1"/>
  <c r="Q29" i="1"/>
  <c r="AE29" i="1" s="1"/>
  <c r="Q51" i="1"/>
  <c r="AE51" i="1" s="1"/>
  <c r="Q13" i="1"/>
  <c r="AE13" i="1" s="1"/>
  <c r="Q46" i="1"/>
  <c r="AE46" i="1" s="1"/>
  <c r="U105" i="1"/>
  <c r="AE105" i="1"/>
  <c r="U103" i="1"/>
  <c r="AE103" i="1"/>
  <c r="U99" i="1"/>
  <c r="AE99" i="1"/>
  <c r="U97" i="1"/>
  <c r="AE97" i="1"/>
  <c r="U95" i="1"/>
  <c r="AE95" i="1"/>
  <c r="U93" i="1"/>
  <c r="Q93" i="1"/>
  <c r="AE93" i="1" s="1"/>
  <c r="Q91" i="1"/>
  <c r="AE91" i="1" s="1"/>
  <c r="Q89" i="1"/>
  <c r="AE89" i="1" s="1"/>
  <c r="Q85" i="1"/>
  <c r="AE85" i="1" s="1"/>
  <c r="Q81" i="1"/>
  <c r="AE81" i="1" s="1"/>
  <c r="Q79" i="1"/>
  <c r="AE79" i="1" s="1"/>
  <c r="AE77" i="1"/>
  <c r="Q71" i="1"/>
  <c r="AE71" i="1" s="1"/>
  <c r="Q69" i="1"/>
  <c r="AE69" i="1" s="1"/>
  <c r="Q65" i="1"/>
  <c r="AE65" i="1" s="1"/>
  <c r="AE63" i="1"/>
  <c r="AE61" i="1"/>
  <c r="Q59" i="1"/>
  <c r="AE59" i="1" s="1"/>
  <c r="Q57" i="1"/>
  <c r="AE57" i="1" s="1"/>
  <c r="Q55" i="1"/>
  <c r="AE55" i="1" s="1"/>
  <c r="AE53" i="1"/>
  <c r="Q50" i="1"/>
  <c r="AE50" i="1" s="1"/>
  <c r="Q48" i="1"/>
  <c r="AE48" i="1" s="1"/>
  <c r="Q45" i="1"/>
  <c r="AE45" i="1" s="1"/>
  <c r="AE41" i="1"/>
  <c r="Q37" i="1"/>
  <c r="AE37" i="1" s="1"/>
  <c r="Q35" i="1"/>
  <c r="AE35" i="1" s="1"/>
  <c r="Q33" i="1"/>
  <c r="AE33" i="1" s="1"/>
  <c r="AE31" i="1"/>
  <c r="Q27" i="1"/>
  <c r="AE27" i="1" s="1"/>
  <c r="AE25" i="1"/>
  <c r="Q23" i="1"/>
  <c r="AE23" i="1" s="1"/>
  <c r="AE21" i="1"/>
  <c r="Q19" i="1"/>
  <c r="AE19" i="1" s="1"/>
  <c r="Q17" i="1"/>
  <c r="AE17" i="1" s="1"/>
  <c r="Q10" i="1"/>
  <c r="AE10" i="1" s="1"/>
  <c r="U104" i="1"/>
  <c r="AE104" i="1"/>
  <c r="U102" i="1"/>
  <c r="AE102" i="1"/>
  <c r="U100" i="1"/>
  <c r="AE100" i="1"/>
  <c r="U98" i="1"/>
  <c r="AE98" i="1"/>
  <c r="U96" i="1"/>
  <c r="AE96" i="1"/>
  <c r="U94" i="1"/>
  <c r="Q94" i="1"/>
  <c r="AE94" i="1" s="1"/>
  <c r="U92" i="1"/>
  <c r="Q92" i="1"/>
  <c r="AE92" i="1" s="1"/>
  <c r="AE90" i="1"/>
  <c r="AE88" i="1"/>
  <c r="Q86" i="1"/>
  <c r="AE86" i="1" s="1"/>
  <c r="Q84" i="1"/>
  <c r="AE84" i="1" s="1"/>
  <c r="Q82" i="1"/>
  <c r="AE82" i="1" s="1"/>
  <c r="AE80" i="1"/>
  <c r="AE76" i="1"/>
  <c r="Q72" i="1"/>
  <c r="AE72" i="1" s="1"/>
  <c r="Q70" i="1"/>
  <c r="AE70" i="1" s="1"/>
  <c r="Q68" i="1"/>
  <c r="AE68" i="1" s="1"/>
  <c r="AE66" i="1"/>
  <c r="Q64" i="1"/>
  <c r="AE64" i="1" s="1"/>
  <c r="Q62" i="1"/>
  <c r="AE62" i="1" s="1"/>
  <c r="AE60" i="1"/>
  <c r="Q58" i="1"/>
  <c r="AE58" i="1" s="1"/>
  <c r="AE56" i="1"/>
  <c r="Q54" i="1"/>
  <c r="AE54" i="1" s="1"/>
  <c r="Q52" i="1"/>
  <c r="AE52" i="1" s="1"/>
  <c r="Q49" i="1"/>
  <c r="AE49" i="1" s="1"/>
  <c r="Q44" i="1"/>
  <c r="AE44" i="1" s="1"/>
  <c r="Q42" i="1"/>
  <c r="AE42" i="1" s="1"/>
  <c r="AE40" i="1"/>
  <c r="Q36" i="1"/>
  <c r="AE36" i="1" s="1"/>
  <c r="Q34" i="1"/>
  <c r="AE34" i="1" s="1"/>
  <c r="AE32" i="1"/>
  <c r="Q30" i="1"/>
  <c r="AE30" i="1" s="1"/>
  <c r="Q28" i="1"/>
  <c r="AE28" i="1" s="1"/>
  <c r="AE26" i="1"/>
  <c r="Q24" i="1"/>
  <c r="AE24" i="1" s="1"/>
  <c r="Q22" i="1"/>
  <c r="AE22" i="1" s="1"/>
  <c r="Q20" i="1"/>
  <c r="AE20" i="1" s="1"/>
  <c r="Q18" i="1"/>
  <c r="AE18" i="1" s="1"/>
  <c r="AE16" i="1"/>
  <c r="Q11" i="1"/>
  <c r="AE11" i="1" s="1"/>
  <c r="Q9" i="1"/>
  <c r="AE9" i="1" s="1"/>
  <c r="Q7" i="1"/>
  <c r="F5" i="1"/>
  <c r="E5" i="1"/>
  <c r="K51" i="1"/>
  <c r="T83" i="1"/>
  <c r="T46" i="1"/>
  <c r="K46" i="1"/>
  <c r="T13" i="1"/>
  <c r="K13" i="1"/>
  <c r="T51" i="1"/>
  <c r="U6" i="1"/>
  <c r="T98" i="1"/>
  <c r="T109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T100" i="1"/>
  <c r="T107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103" i="1"/>
  <c r="T101" i="1"/>
  <c r="T99" i="1"/>
  <c r="T95" i="1"/>
  <c r="T108" i="1"/>
  <c r="T106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T87" i="1" l="1"/>
  <c r="T29" i="1"/>
  <c r="T94" i="1"/>
  <c r="AE7" i="1"/>
  <c r="AE5" i="1" s="1"/>
  <c r="Q5" i="1"/>
  <c r="T93" i="1"/>
  <c r="T97" i="1"/>
  <c r="T105" i="1"/>
  <c r="T92" i="1"/>
  <c r="T96" i="1"/>
  <c r="T104" i="1"/>
  <c r="T102" i="1"/>
  <c r="T7" i="1"/>
  <c r="T9" i="1"/>
  <c r="T11" i="1"/>
  <c r="T16" i="1"/>
  <c r="T18" i="1"/>
  <c r="T20" i="1"/>
  <c r="T22" i="1"/>
  <c r="T24" i="1"/>
  <c r="T26" i="1"/>
  <c r="T28" i="1"/>
  <c r="T30" i="1"/>
  <c r="T32" i="1"/>
  <c r="T34" i="1"/>
  <c r="T36" i="1"/>
  <c r="T40" i="1"/>
  <c r="T42" i="1"/>
  <c r="T44" i="1"/>
  <c r="T49" i="1"/>
  <c r="T52" i="1"/>
  <c r="T54" i="1"/>
  <c r="T56" i="1"/>
  <c r="T58" i="1"/>
  <c r="T60" i="1"/>
  <c r="T62" i="1"/>
  <c r="T64" i="1"/>
  <c r="T66" i="1"/>
  <c r="T68" i="1"/>
  <c r="T70" i="1"/>
  <c r="T72" i="1"/>
  <c r="T76" i="1"/>
  <c r="T80" i="1"/>
  <c r="T82" i="1"/>
  <c r="T84" i="1"/>
  <c r="T86" i="1"/>
  <c r="T88" i="1"/>
  <c r="T90" i="1"/>
  <c r="T10" i="1"/>
  <c r="T17" i="1"/>
  <c r="T19" i="1"/>
  <c r="T21" i="1"/>
  <c r="T23" i="1"/>
  <c r="T25" i="1"/>
  <c r="T27" i="1"/>
  <c r="T31" i="1"/>
  <c r="T33" i="1"/>
  <c r="T35" i="1"/>
  <c r="T37" i="1"/>
  <c r="T41" i="1"/>
  <c r="T45" i="1"/>
  <c r="T48" i="1"/>
  <c r="T50" i="1"/>
  <c r="T53" i="1"/>
  <c r="T55" i="1"/>
  <c r="T57" i="1"/>
  <c r="T59" i="1"/>
  <c r="T61" i="1"/>
  <c r="T63" i="1"/>
  <c r="T65" i="1"/>
  <c r="T69" i="1"/>
  <c r="T71" i="1"/>
  <c r="T77" i="1"/>
  <c r="T79" i="1"/>
  <c r="T81" i="1"/>
  <c r="T85" i="1"/>
  <c r="T89" i="1"/>
  <c r="T91" i="1"/>
  <c r="K5" i="1"/>
</calcChain>
</file>

<file path=xl/sharedStrings.xml><?xml version="1.0" encoding="utf-8"?>
<sst xmlns="http://schemas.openxmlformats.org/spreadsheetml/2006/main" count="402" uniqueCount="163">
  <si>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</si>
  <si>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</si>
  <si>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</si>
  <si>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</si>
  <si>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</si>
  <si>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</si>
  <si>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</si>
  <si>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</si>
  <si>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</si>
  <si>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</si>
  <si>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</si>
  <si>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</si>
  <si>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</si>
  <si>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</si>
  <si>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</si>
  <si>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</si>
  <si>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</si>
  <si>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</si>
  <si>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</si>
  <si>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</si>
  <si>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</si>
  <si>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</si>
  <si>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</si>
  <si>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15,05,</t>
  </si>
  <si>
    <t>18,05,</t>
  </si>
  <si>
    <t>19,05,</t>
  </si>
  <si>
    <t>12,05,</t>
  </si>
  <si>
    <t>05,05,</t>
  </si>
  <si>
    <t>28,04,</t>
  </si>
  <si>
    <t>21,04,</t>
  </si>
  <si>
    <t>14,04,</t>
  </si>
  <si>
    <t>10,04,</t>
  </si>
  <si>
    <t>07,04,</t>
  </si>
  <si>
    <t>31,03,</t>
  </si>
  <si>
    <t xml:space="preserve"> 001   Ветчина Столичная Вязанка, вектор, ВЕС.ПОКОМ</t>
  </si>
  <si>
    <t>кг</t>
  </si>
  <si>
    <t xml:space="preserve"> 005  Колбаса Докторская ГОСТ, Вязанка вектор,ВЕС. ПОКОМ</t>
  </si>
  <si>
    <t>матрица</t>
  </si>
  <si>
    <t xml:space="preserve"> 012  Колбаса Сервелат Столичный, Вязанка фиброуз в/у, ПОКОМ</t>
  </si>
  <si>
    <t>нет потребности / 02,05,25 в утиль 80кг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</si>
  <si>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</si>
  <si>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</si>
  <si>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</si>
  <si>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</si>
  <si>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</si>
  <si>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нет потребности</t>
  </si>
  <si>
    <t xml:space="preserve"> 031  Сосиски Вязанка Сливочные, Вязанка амицел МГС, 0.33кг, ТМ Стародворские колбасы</t>
  </si>
  <si>
    <t>есть дубль</t>
  </si>
  <si>
    <t xml:space="preserve"> 032  Сосиски Вязанка Сливочные, Вязанка амицел МГС, 0.45кг, ПОКОМ</t>
  </si>
  <si>
    <t>не в матрице</t>
  </si>
  <si>
    <t>дубль на 031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</si>
  <si>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</si>
  <si>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</si>
  <si>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</si>
  <si>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</si>
  <si>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</si>
  <si>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13,05,25 филиал обнулил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</si>
  <si>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</si>
  <si>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продажи!!!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</si>
  <si>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</si>
  <si>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</si>
  <si>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</si>
  <si>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</si>
  <si>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нужно увеличить продажи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</si>
  <si>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</si>
  <si>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</si>
  <si>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</si>
  <si>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новинки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</si>
  <si>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</si>
  <si>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</si>
  <si>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</si>
  <si>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>13,05,25 филиал обнулил / есть дубль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</si>
  <si>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</si>
  <si>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</si>
  <si>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</si>
  <si>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</si>
  <si>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</si>
  <si>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</si>
  <si>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</si>
  <si>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</si>
  <si>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</si>
  <si>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</si>
  <si>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>дубль на 296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</si>
  <si>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</si>
  <si>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</si>
  <si>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</si>
  <si>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284  Сосиски Молокуши миникушай ТМ Вязанка, 0.45кг, ПОКОМ</t>
  </si>
  <si>
    <t>дубль на 291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</si>
  <si>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</si>
  <si>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</si>
  <si>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</si>
  <si>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</si>
  <si>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</si>
  <si>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</si>
  <si>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</si>
  <si>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</si>
  <si>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</si>
  <si>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</si>
  <si>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новинка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</si>
  <si>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</si>
  <si>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</si>
  <si>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</si>
  <si>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</si>
  <si>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</si>
  <si>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</si>
  <si>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</si>
  <si>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>06,05,25 филиал обнулил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</si>
  <si>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</si>
  <si>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</si>
  <si>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</si>
  <si>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</si>
  <si>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</si>
  <si>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</si>
  <si>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370  Колбаса Сервелат Мясорубский с мелкорубленным окороком 0,4 кг срез ТМ Стародворье 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</si>
  <si>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</si>
  <si>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</si>
  <si>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</si>
  <si>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</si>
  <si>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</si>
  <si>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427  Колбаса Филедворская ТМ Стародворье в оболочке полиамид. ВЕС ПОКОМ</t>
  </si>
  <si>
    <t>дубль на 469</t>
  </si>
  <si>
    <t xml:space="preserve"> 433 Колбаса Стародворская со шпиком  в оболочке полиамид. ТМ Стародворье ВЕС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</si>
  <si>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</si>
  <si>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</si>
  <si>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</si>
  <si>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</si>
  <si>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</si>
  <si>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нет потребности / филиал постоянно обнуляет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</si>
  <si>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</si>
  <si>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</si>
  <si>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</si>
  <si>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</si>
  <si>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</si>
  <si>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</si>
  <si>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</si>
  <si>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</si>
  <si>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</si>
  <si>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</si>
  <si>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</si>
  <si>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</si>
  <si>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</si>
  <si>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</si>
  <si>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</si>
  <si>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>298  Колбаса Сливушка ТМ Вязанка, 0,375кг,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</si>
  <si>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</si>
  <si>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</si>
  <si>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</si>
  <si>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</si>
  <si>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Сервелат Мясорубский с мелкорубленным окороком в/у  ТМ Стародворье ВЕС   ПОКОМ</t>
  </si>
  <si>
    <t>Деликатесы в/к "Грудинка копчено-вареная" Фикс.вес 0,12 нарезка ТМ "Стародворье"</t>
  </si>
  <si>
    <t>Деликатесы с/к "Бекон Вяленый выдержанный" Фикс.вес 0,055 нарезка ТМ "Стародворье"</t>
  </si>
  <si>
    <t>Деликатесы с/к "Бекон сырокопченый" Фикс.вес 0,12 нарезка ТМ "Стародворье"</t>
  </si>
  <si>
    <t>Деликатесы с/к "Корейка Вяленая выдержанная" Фикс.вес 0,05 нарезка ТМ "Стародворье"</t>
  </si>
  <si>
    <t>Деликатесы с/к "Окорок Прошутто сыровяленый выдержанный" Фикс.вес 0,055 нарезка ТМ "Стародворье"</t>
  </si>
  <si>
    <t>Деликатесы с/к "Окорок Хамон Вяленый выдержанный" Фикс.вес 0,055 нарезка ТМ "Стародворье"</t>
  </si>
  <si>
    <t>Сосиски Сливушки #нежнушки ТМ Вязанка  0,33 кг.  ПОКОМ</t>
  </si>
  <si>
    <t>Сыровяленые колбасы "Фуэт" Фикс.вес 0,07 нарезка ТМ "Стародворье"</t>
  </si>
  <si>
    <t>Сырокопченые колбасы "Мраморная" Фикс.вес 0,07 нарезка ТМ "Стародворье"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</si>
  <si>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</si>
  <si>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</si>
  <si>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дубль на 312</t>
  </si>
  <si>
    <t>дубль на 464</t>
  </si>
  <si>
    <t>нужно увеличить продажи /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</si>
</sst>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0" borderId="1" xfId="1" applyNumberFormat="1" applyFill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164" fontId="6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0" sqref="S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29" width="6" customWidth="1"/>
    <col min="30" max="30" width="49.5703125" customWidth="1"/>
    <col min="31" max="31" width="7" customWidth="1"/>
    <col min="32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SUM(E6:E491)</f>
        <v>14180.996999999999</v>
      </c>
      <c r="F5" s="4">
        <f>SUM(F6:F491)</f>
        <v>9011.3050000000003</v>
      </c>
      <c r="G5" s="7"/>
      <c r="H5" s="1"/>
      <c r="I5" s="1"/>
      <c r="J5" s="4">
        <f>SUM(J6:J491)</f>
        <v>17072.886999999999</v>
      </c>
      <c r="K5" s="4">
        <f>SUM(K6:K491)</f>
        <v>-2891.889999999999</v>
      </c>
      <c r="L5" s="4">
        <f>SUM(L6:L491)</f>
        <v>0</v>
      </c>
      <c r="M5" s="4">
        <f>SUM(M6:M491)</f>
        <v>0</v>
      </c>
      <c r="N5" s="4">
        <f>SUM(N6:N491)</f>
        <v>11749.224600000001</v>
      </c>
      <c r="O5" s="4">
        <f>SUM(O6:O491)</f>
        <v>8620</v>
      </c>
      <c r="P5" s="4">
        <f>SUM(P6:P491)</f>
        <v>2836.1994000000018</v>
      </c>
      <c r="Q5" s="4">
        <f>SUM(Q6:Q491)</f>
        <v>8682.9717999999993</v>
      </c>
      <c r="R5" s="4">
        <f>SUM(R6:R491)</f>
        <v>0</v>
      </c>
      <c r="S5" s="1"/>
      <c r="T5" s="1"/>
      <c r="U5" s="1"/>
      <c r="V5" s="4">
        <f>SUM(V6:V491)</f>
        <v>2394.7462000000005</v>
      </c>
      <c r="W5" s="4">
        <f>SUM(W6:W491)</f>
        <v>2116.9820000000004</v>
      </c>
      <c r="X5" s="4">
        <f>SUM(X6:X491)</f>
        <v>2174.9970000000003</v>
      </c>
      <c r="Y5" s="4">
        <f>SUM(Y6:Y491)</f>
        <v>2003.1669999999997</v>
      </c>
      <c r="Z5" s="4">
        <f>SUM(Z6:Z491)</f>
        <v>1020.4850000000002</v>
      </c>
      <c r="AA5" s="4">
        <f>SUM(AA6:AA491)</f>
        <v>989.61479999999983</v>
      </c>
      <c r="AB5" s="4">
        <f>SUM(AB6:AB491)</f>
        <v>1556.5215999999998</v>
      </c>
      <c r="AC5" s="4">
        <f>SUM(AC6:AC491)</f>
        <v>545.57879999999989</v>
      </c>
      <c r="AD5" s="1"/>
      <c r="AE5" s="4">
        <f>SUM(AE6:AE491)</f>
        <v>5663.1259500000015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2" t="s">
        <v>34</v>
      </c>
      <c r="B6" s="13" t="s">
        <v>35</v>
      </c>
      <c r="C6" s="13"/>
      <c r="D6" s="13"/>
      <c r="E6" s="20">
        <v>10.904999999999999</v>
      </c>
      <c r="F6" s="20">
        <v>-10.904999999999999</v>
      </c>
      <c r="G6" s="14">
        <v>0</v>
      </c>
      <c r="H6" s="13" t="e">
        <v>#N/A</v>
      </c>
      <c r="I6" s="12" t="s">
        <v>49</v>
      </c>
      <c r="J6" s="13"/>
      <c r="K6" s="13">
        <f t="shared" ref="K6:K37" si="0">E6-J6</f>
        <v>10.904999999999999</v>
      </c>
      <c r="L6" s="13"/>
      <c r="M6" s="13"/>
      <c r="N6" s="13"/>
      <c r="O6" s="13"/>
      <c r="P6" s="13">
        <f>E6/5</f>
        <v>2.181</v>
      </c>
      <c r="Q6" s="15"/>
      <c r="R6" s="15"/>
      <c r="S6" s="13"/>
      <c r="T6" s="13">
        <f>(F6+N6+O6+Q6)/P6</f>
        <v>-5</v>
      </c>
      <c r="U6" s="13">
        <f>(F6+N6+O6)/P6</f>
        <v>-5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2" t="s">
        <v>160</v>
      </c>
      <c r="AE6" s="13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35</v>
      </c>
      <c r="C7" s="1">
        <v>230.078</v>
      </c>
      <c r="D7" s="1">
        <v>88.625</v>
      </c>
      <c r="E7" s="1">
        <v>149.893</v>
      </c>
      <c r="F7" s="1">
        <v>134.393</v>
      </c>
      <c r="G7" s="7">
        <v>1</v>
      </c>
      <c r="H7" s="1">
        <v>50</v>
      </c>
      <c r="I7" s="1" t="s">
        <v>37</v>
      </c>
      <c r="J7" s="1">
        <v>181.39099999999999</v>
      </c>
      <c r="K7" s="1">
        <f t="shared" si="0"/>
        <v>-31.49799999999999</v>
      </c>
      <c r="L7" s="1"/>
      <c r="M7" s="1"/>
      <c r="N7" s="1">
        <v>0</v>
      </c>
      <c r="O7" s="1">
        <v>170</v>
      </c>
      <c r="P7" s="1">
        <f t="shared" ref="P7:P70" si="1">E7/5</f>
        <v>29.9786</v>
      </c>
      <c r="Q7" s="5">
        <f>13*P7-O7-N7-F7</f>
        <v>85.32880000000003</v>
      </c>
      <c r="R7" s="5"/>
      <c r="S7" s="1"/>
      <c r="T7" s="1">
        <f t="shared" ref="T7:T70" si="2">(F7+N7+O7+Q7)/P7</f>
        <v>13.000000000000002</v>
      </c>
      <c r="U7" s="1">
        <f t="shared" ref="U7:U70" si="3">(F7+N7+O7)/P7</f>
        <v>10.153676289086215</v>
      </c>
      <c r="V7" s="1">
        <v>17.252199999999998</v>
      </c>
      <c r="W7" s="1">
        <v>27.681000000000001</v>
      </c>
      <c r="X7" s="1">
        <v>16.6112</v>
      </c>
      <c r="Y7" s="1">
        <v>38.078800000000001</v>
      </c>
      <c r="Z7" s="1">
        <v>10.050800000000001</v>
      </c>
      <c r="AA7" s="1">
        <v>14.331</v>
      </c>
      <c r="AB7" s="1">
        <v>23.507400000000001</v>
      </c>
      <c r="AC7" s="1">
        <v>6.4561999999999999</v>
      </c>
      <c r="AD7" s="1"/>
      <c r="AE7" s="1">
        <f>G7*Q7</f>
        <v>85.32880000000003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6" t="s">
        <v>38</v>
      </c>
      <c r="B8" s="16" t="s">
        <v>35</v>
      </c>
      <c r="C8" s="16"/>
      <c r="D8" s="16"/>
      <c r="E8" s="16"/>
      <c r="F8" s="16"/>
      <c r="G8" s="17">
        <v>0</v>
      </c>
      <c r="H8" s="16">
        <v>40</v>
      </c>
      <c r="I8" s="16" t="s">
        <v>37</v>
      </c>
      <c r="J8" s="16">
        <v>8</v>
      </c>
      <c r="K8" s="16">
        <f t="shared" si="0"/>
        <v>-8</v>
      </c>
      <c r="L8" s="16"/>
      <c r="M8" s="16"/>
      <c r="N8" s="16">
        <v>0</v>
      </c>
      <c r="O8" s="16">
        <v>0</v>
      </c>
      <c r="P8" s="16">
        <f t="shared" si="1"/>
        <v>0</v>
      </c>
      <c r="Q8" s="18"/>
      <c r="R8" s="18"/>
      <c r="S8" s="16"/>
      <c r="T8" s="16" t="e">
        <f t="shared" si="2"/>
        <v>#DIV/0!</v>
      </c>
      <c r="U8" s="16" t="e">
        <f t="shared" si="3"/>
        <v>#DIV/0!</v>
      </c>
      <c r="V8" s="16">
        <v>0</v>
      </c>
      <c r="W8" s="16">
        <v>0</v>
      </c>
      <c r="X8" s="16">
        <v>0</v>
      </c>
      <c r="Y8" s="16">
        <v>4.2918000000000003</v>
      </c>
      <c r="Z8" s="16">
        <v>3.2797999999999998</v>
      </c>
      <c r="AA8" s="16">
        <v>1.2121999999999999</v>
      </c>
      <c r="AB8" s="16">
        <v>1.9254</v>
      </c>
      <c r="AC8" s="16">
        <v>0.34660000000000002</v>
      </c>
      <c r="AD8" s="16" t="s">
        <v>39</v>
      </c>
      <c r="AE8" s="16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35</v>
      </c>
      <c r="C9" s="1">
        <v>66.471000000000004</v>
      </c>
      <c r="D9" s="1">
        <v>75.962000000000003</v>
      </c>
      <c r="E9" s="1">
        <v>74.171000000000006</v>
      </c>
      <c r="F9" s="1">
        <v>46.56</v>
      </c>
      <c r="G9" s="7">
        <v>1</v>
      </c>
      <c r="H9" s="1">
        <v>45</v>
      </c>
      <c r="I9" s="1" t="s">
        <v>37</v>
      </c>
      <c r="J9" s="1">
        <v>94.001999999999995</v>
      </c>
      <c r="K9" s="1">
        <f t="shared" si="0"/>
        <v>-19.830999999999989</v>
      </c>
      <c r="L9" s="1"/>
      <c r="M9" s="1"/>
      <c r="N9" s="1">
        <v>0</v>
      </c>
      <c r="O9" s="1">
        <v>50</v>
      </c>
      <c r="P9" s="1">
        <f t="shared" si="1"/>
        <v>14.834200000000001</v>
      </c>
      <c r="Q9" s="5">
        <f t="shared" ref="Q9:Q11" si="4">13*P9-O9-N9-F9</f>
        <v>96.284600000000012</v>
      </c>
      <c r="R9" s="5"/>
      <c r="S9" s="1"/>
      <c r="T9" s="1">
        <f t="shared" si="2"/>
        <v>13</v>
      </c>
      <c r="U9" s="1">
        <f t="shared" si="3"/>
        <v>6.5092826037130411</v>
      </c>
      <c r="V9" s="1">
        <v>8.7973999999999997</v>
      </c>
      <c r="W9" s="1">
        <v>9.4524000000000008</v>
      </c>
      <c r="X9" s="1">
        <v>10.194800000000001</v>
      </c>
      <c r="Y9" s="1">
        <v>4.3235999999999999</v>
      </c>
      <c r="Z9" s="1">
        <v>12.444000000000001</v>
      </c>
      <c r="AA9" s="1">
        <v>10.566599999999999</v>
      </c>
      <c r="AB9" s="1">
        <v>5.1516000000000002</v>
      </c>
      <c r="AC9" s="1">
        <v>4.5624000000000002</v>
      </c>
      <c r="AD9" s="1"/>
      <c r="AE9" s="1">
        <f>G9*Q9</f>
        <v>96.284600000000012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35</v>
      </c>
      <c r="C10" s="1">
        <v>48.963000000000001</v>
      </c>
      <c r="D10" s="1">
        <v>71.349999999999994</v>
      </c>
      <c r="E10" s="1">
        <v>86.066999999999993</v>
      </c>
      <c r="F10" s="1">
        <v>4.1280000000000001</v>
      </c>
      <c r="G10" s="7">
        <v>1</v>
      </c>
      <c r="H10" s="1">
        <v>45</v>
      </c>
      <c r="I10" s="1" t="s">
        <v>37</v>
      </c>
      <c r="J10" s="1">
        <v>114.018</v>
      </c>
      <c r="K10" s="1">
        <f t="shared" si="0"/>
        <v>-27.951000000000008</v>
      </c>
      <c r="L10" s="1"/>
      <c r="M10" s="1"/>
      <c r="N10" s="1">
        <v>24.183800000000002</v>
      </c>
      <c r="O10" s="1">
        <v>80</v>
      </c>
      <c r="P10" s="1">
        <f t="shared" si="1"/>
        <v>17.2134</v>
      </c>
      <c r="Q10" s="5">
        <f t="shared" si="4"/>
        <v>115.4624</v>
      </c>
      <c r="R10" s="5"/>
      <c r="S10" s="1"/>
      <c r="T10" s="1">
        <f t="shared" si="2"/>
        <v>13</v>
      </c>
      <c r="U10" s="1">
        <f t="shared" si="3"/>
        <v>6.2922955371977647</v>
      </c>
      <c r="V10" s="1">
        <v>8.7035999999999998</v>
      </c>
      <c r="W10" s="1">
        <v>8.0654000000000003</v>
      </c>
      <c r="X10" s="1">
        <v>12.1106</v>
      </c>
      <c r="Y10" s="1">
        <v>7.0609999999999999</v>
      </c>
      <c r="Z10" s="1">
        <v>9.1584000000000003</v>
      </c>
      <c r="AA10" s="1">
        <v>8.3089999999999993</v>
      </c>
      <c r="AB10" s="1">
        <v>5.6867999999999999</v>
      </c>
      <c r="AC10" s="1">
        <v>4.7953999999999999</v>
      </c>
      <c r="AD10" s="1"/>
      <c r="AE10" s="1">
        <f>G10*Q10</f>
        <v>115.4624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43</v>
      </c>
      <c r="C11" s="1">
        <v>171.31</v>
      </c>
      <c r="D11" s="1">
        <v>226.34200000000001</v>
      </c>
      <c r="E11" s="1">
        <v>284.02699999999999</v>
      </c>
      <c r="F11" s="1">
        <v>105.625</v>
      </c>
      <c r="G11" s="7">
        <v>0.4</v>
      </c>
      <c r="H11" s="1">
        <v>50</v>
      </c>
      <c r="I11" s="1" t="s">
        <v>37</v>
      </c>
      <c r="J11" s="1">
        <v>289</v>
      </c>
      <c r="K11" s="1">
        <f t="shared" si="0"/>
        <v>-4.9730000000000132</v>
      </c>
      <c r="L11" s="1"/>
      <c r="M11" s="1"/>
      <c r="N11" s="1">
        <v>244.79480000000009</v>
      </c>
      <c r="O11" s="1">
        <v>200</v>
      </c>
      <c r="P11" s="1">
        <f t="shared" si="1"/>
        <v>56.805399999999999</v>
      </c>
      <c r="Q11" s="5">
        <f t="shared" si="4"/>
        <v>188.05039999999985</v>
      </c>
      <c r="R11" s="5"/>
      <c r="S11" s="1"/>
      <c r="T11" s="1">
        <f t="shared" si="2"/>
        <v>13</v>
      </c>
      <c r="U11" s="1">
        <f t="shared" si="3"/>
        <v>9.6895682452724596</v>
      </c>
      <c r="V11" s="1">
        <v>47.869600000000013</v>
      </c>
      <c r="W11" s="1">
        <v>46.4</v>
      </c>
      <c r="X11" s="1">
        <v>37.7468</v>
      </c>
      <c r="Y11" s="1">
        <v>63.4</v>
      </c>
      <c r="Z11" s="1">
        <v>14.28</v>
      </c>
      <c r="AA11" s="1">
        <v>11.823</v>
      </c>
      <c r="AB11" s="1">
        <v>42.489400000000003</v>
      </c>
      <c r="AC11" s="1">
        <v>14.2</v>
      </c>
      <c r="AD11" s="1"/>
      <c r="AE11" s="1">
        <f>G11*Q11</f>
        <v>75.22015999999995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6" t="s">
        <v>44</v>
      </c>
      <c r="B12" s="16" t="s">
        <v>43</v>
      </c>
      <c r="C12" s="16">
        <v>-1</v>
      </c>
      <c r="D12" s="16"/>
      <c r="E12" s="16"/>
      <c r="F12" s="16">
        <v>-1</v>
      </c>
      <c r="G12" s="17">
        <v>0</v>
      </c>
      <c r="H12" s="16">
        <v>45</v>
      </c>
      <c r="I12" s="16" t="s">
        <v>37</v>
      </c>
      <c r="J12" s="16">
        <v>40</v>
      </c>
      <c r="K12" s="16">
        <f t="shared" si="0"/>
        <v>-40</v>
      </c>
      <c r="L12" s="16"/>
      <c r="M12" s="16"/>
      <c r="N12" s="16">
        <v>0</v>
      </c>
      <c r="O12" s="16">
        <v>0</v>
      </c>
      <c r="P12" s="16">
        <f t="shared" si="1"/>
        <v>0</v>
      </c>
      <c r="Q12" s="18"/>
      <c r="R12" s="18"/>
      <c r="S12" s="16"/>
      <c r="T12" s="16" t="e">
        <f t="shared" si="2"/>
        <v>#DIV/0!</v>
      </c>
      <c r="U12" s="16" t="e">
        <f t="shared" si="3"/>
        <v>#DIV/0!</v>
      </c>
      <c r="V12" s="16">
        <v>0.8</v>
      </c>
      <c r="W12" s="16">
        <v>0.4</v>
      </c>
      <c r="X12" s="16">
        <v>8.6</v>
      </c>
      <c r="Y12" s="16">
        <v>33</v>
      </c>
      <c r="Z12" s="16">
        <v>14.2</v>
      </c>
      <c r="AA12" s="16">
        <v>12.2</v>
      </c>
      <c r="AB12" s="16">
        <v>19.2</v>
      </c>
      <c r="AC12" s="16">
        <v>10</v>
      </c>
      <c r="AD12" s="16" t="s">
        <v>45</v>
      </c>
      <c r="AE12" s="16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43</v>
      </c>
      <c r="C13" s="1">
        <v>1</v>
      </c>
      <c r="D13" s="1">
        <v>601</v>
      </c>
      <c r="E13" s="20">
        <f>355+E14</f>
        <v>357</v>
      </c>
      <c r="F13" s="20">
        <f>237+F14</f>
        <v>234</v>
      </c>
      <c r="G13" s="7">
        <v>0.33</v>
      </c>
      <c r="H13" s="1">
        <v>45</v>
      </c>
      <c r="I13" s="1" t="s">
        <v>37</v>
      </c>
      <c r="J13" s="1">
        <v>360</v>
      </c>
      <c r="K13" s="1">
        <f t="shared" si="0"/>
        <v>-3</v>
      </c>
      <c r="L13" s="1"/>
      <c r="M13" s="1"/>
      <c r="N13" s="1">
        <v>150</v>
      </c>
      <c r="O13" s="1">
        <v>0</v>
      </c>
      <c r="P13" s="1">
        <f t="shared" si="1"/>
        <v>71.400000000000006</v>
      </c>
      <c r="Q13" s="5">
        <f>13*P13-O13-N13-F13</f>
        <v>544.20000000000005</v>
      </c>
      <c r="R13" s="5"/>
      <c r="S13" s="1"/>
      <c r="T13" s="1">
        <f t="shared" si="2"/>
        <v>13</v>
      </c>
      <c r="U13" s="1">
        <f t="shared" si="3"/>
        <v>5.3781512605042012</v>
      </c>
      <c r="V13" s="1">
        <v>0.8</v>
      </c>
      <c r="W13" s="1">
        <v>53.2</v>
      </c>
      <c r="X13" s="1">
        <v>33</v>
      </c>
      <c r="Y13" s="1">
        <v>65.599999999999994</v>
      </c>
      <c r="Z13" s="1">
        <v>8</v>
      </c>
      <c r="AA13" s="1">
        <v>15.8</v>
      </c>
      <c r="AB13" s="1">
        <v>45.4</v>
      </c>
      <c r="AC13" s="1">
        <v>11.4</v>
      </c>
      <c r="AD13" s="1" t="s">
        <v>47</v>
      </c>
      <c r="AE13" s="1">
        <f>G13*Q13</f>
        <v>179.58600000000001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48</v>
      </c>
      <c r="B14" s="13" t="s">
        <v>43</v>
      </c>
      <c r="C14" s="13">
        <v>-1</v>
      </c>
      <c r="D14" s="13"/>
      <c r="E14" s="20">
        <v>2</v>
      </c>
      <c r="F14" s="20">
        <v>-3</v>
      </c>
      <c r="G14" s="14">
        <v>0</v>
      </c>
      <c r="H14" s="13" t="e">
        <v>#N/A</v>
      </c>
      <c r="I14" s="13" t="s">
        <v>49</v>
      </c>
      <c r="J14" s="13">
        <v>3</v>
      </c>
      <c r="K14" s="13">
        <f t="shared" si="0"/>
        <v>-1</v>
      </c>
      <c r="L14" s="13"/>
      <c r="M14" s="13"/>
      <c r="N14" s="13">
        <v>0</v>
      </c>
      <c r="O14" s="13">
        <v>0</v>
      </c>
      <c r="P14" s="13">
        <f t="shared" si="1"/>
        <v>0.4</v>
      </c>
      <c r="Q14" s="15"/>
      <c r="R14" s="15"/>
      <c r="S14" s="13"/>
      <c r="T14" s="13">
        <f t="shared" si="2"/>
        <v>-7.5</v>
      </c>
      <c r="U14" s="13">
        <f t="shared" si="3"/>
        <v>-7.5</v>
      </c>
      <c r="V14" s="13">
        <v>0</v>
      </c>
      <c r="W14" s="13">
        <v>0</v>
      </c>
      <c r="X14" s="13">
        <v>0.4</v>
      </c>
      <c r="Y14" s="13">
        <v>1.2</v>
      </c>
      <c r="Z14" s="13">
        <v>6.8</v>
      </c>
      <c r="AA14" s="13">
        <v>0</v>
      </c>
      <c r="AB14" s="13">
        <v>0</v>
      </c>
      <c r="AC14" s="13">
        <v>0</v>
      </c>
      <c r="AD14" s="13" t="s">
        <v>50</v>
      </c>
      <c r="AE14" s="13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6" t="s">
        <v>51</v>
      </c>
      <c r="B15" s="16" t="s">
        <v>43</v>
      </c>
      <c r="C15" s="16"/>
      <c r="D15" s="16"/>
      <c r="E15" s="16"/>
      <c r="F15" s="16"/>
      <c r="G15" s="17">
        <v>0</v>
      </c>
      <c r="H15" s="16">
        <v>40</v>
      </c>
      <c r="I15" s="16" t="s">
        <v>37</v>
      </c>
      <c r="J15" s="16">
        <v>5</v>
      </c>
      <c r="K15" s="16">
        <f t="shared" si="0"/>
        <v>-5</v>
      </c>
      <c r="L15" s="16"/>
      <c r="M15" s="16"/>
      <c r="N15" s="16">
        <v>0</v>
      </c>
      <c r="O15" s="16">
        <v>0</v>
      </c>
      <c r="P15" s="16">
        <f t="shared" si="1"/>
        <v>0</v>
      </c>
      <c r="Q15" s="18"/>
      <c r="R15" s="18"/>
      <c r="S15" s="16"/>
      <c r="T15" s="16" t="e">
        <f t="shared" si="2"/>
        <v>#DIV/0!</v>
      </c>
      <c r="U15" s="16" t="e">
        <f t="shared" si="3"/>
        <v>#DIV/0!</v>
      </c>
      <c r="V15" s="16">
        <v>0</v>
      </c>
      <c r="W15" s="16">
        <v>0</v>
      </c>
      <c r="X15" s="16">
        <v>0</v>
      </c>
      <c r="Y15" s="16">
        <v>0</v>
      </c>
      <c r="Z15" s="16">
        <v>2</v>
      </c>
      <c r="AA15" s="16">
        <v>7.6</v>
      </c>
      <c r="AB15" s="16">
        <v>9</v>
      </c>
      <c r="AC15" s="16">
        <v>0</v>
      </c>
      <c r="AD15" s="16" t="s">
        <v>52</v>
      </c>
      <c r="AE15" s="16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43</v>
      </c>
      <c r="C16" s="1">
        <v>10</v>
      </c>
      <c r="D16" s="1"/>
      <c r="E16" s="1">
        <v>9</v>
      </c>
      <c r="F16" s="1">
        <v>1</v>
      </c>
      <c r="G16" s="7">
        <v>0.17</v>
      </c>
      <c r="H16" s="1">
        <v>180</v>
      </c>
      <c r="I16" s="1" t="s">
        <v>37</v>
      </c>
      <c r="J16" s="1">
        <v>26</v>
      </c>
      <c r="K16" s="1">
        <f t="shared" si="0"/>
        <v>-17</v>
      </c>
      <c r="L16" s="1"/>
      <c r="M16" s="1"/>
      <c r="N16" s="1">
        <v>120</v>
      </c>
      <c r="O16" s="1">
        <v>0</v>
      </c>
      <c r="P16" s="1">
        <f t="shared" si="1"/>
        <v>1.8</v>
      </c>
      <c r="Q16" s="5"/>
      <c r="R16" s="5"/>
      <c r="S16" s="1"/>
      <c r="T16" s="1">
        <f t="shared" si="2"/>
        <v>67.222222222222214</v>
      </c>
      <c r="U16" s="1">
        <f t="shared" si="3"/>
        <v>67.222222222222214</v>
      </c>
      <c r="V16" s="1">
        <v>10</v>
      </c>
      <c r="W16" s="1">
        <v>0</v>
      </c>
      <c r="X16" s="1">
        <v>4</v>
      </c>
      <c r="Y16" s="1">
        <v>12.4</v>
      </c>
      <c r="Z16" s="1">
        <v>4.8</v>
      </c>
      <c r="AA16" s="1">
        <v>7.2</v>
      </c>
      <c r="AB16" s="1">
        <v>9</v>
      </c>
      <c r="AC16" s="1">
        <v>0</v>
      </c>
      <c r="AD16" s="1"/>
      <c r="AE16" s="1">
        <f>G16*Q16</f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43</v>
      </c>
      <c r="C17" s="1">
        <v>120</v>
      </c>
      <c r="D17" s="1">
        <v>24</v>
      </c>
      <c r="E17" s="1">
        <v>135</v>
      </c>
      <c r="F17" s="1">
        <v>6</v>
      </c>
      <c r="G17" s="7">
        <v>0.3</v>
      </c>
      <c r="H17" s="1">
        <v>40</v>
      </c>
      <c r="I17" s="1" t="s">
        <v>37</v>
      </c>
      <c r="J17" s="1">
        <v>138</v>
      </c>
      <c r="K17" s="1">
        <f t="shared" si="0"/>
        <v>-3</v>
      </c>
      <c r="L17" s="1"/>
      <c r="M17" s="1"/>
      <c r="N17" s="1">
        <v>241.4</v>
      </c>
      <c r="O17" s="1">
        <v>0</v>
      </c>
      <c r="P17" s="1">
        <f t="shared" si="1"/>
        <v>27</v>
      </c>
      <c r="Q17" s="5">
        <f t="shared" ref="Q16:Q37" si="5">13*P17-O17-N17-F17</f>
        <v>103.6</v>
      </c>
      <c r="R17" s="5"/>
      <c r="S17" s="1"/>
      <c r="T17" s="1">
        <f t="shared" si="2"/>
        <v>13</v>
      </c>
      <c r="U17" s="1">
        <f t="shared" si="3"/>
        <v>9.162962962962963</v>
      </c>
      <c r="V17" s="1">
        <v>29.4</v>
      </c>
      <c r="W17" s="1">
        <v>21.6</v>
      </c>
      <c r="X17" s="1">
        <v>24.6</v>
      </c>
      <c r="Y17" s="1">
        <v>2.8</v>
      </c>
      <c r="Z17" s="1">
        <v>21</v>
      </c>
      <c r="AA17" s="1">
        <v>16.399999999999999</v>
      </c>
      <c r="AB17" s="1">
        <v>8.6</v>
      </c>
      <c r="AC17" s="1">
        <v>10.4</v>
      </c>
      <c r="AD17" s="1"/>
      <c r="AE17" s="1">
        <f>G17*Q17</f>
        <v>31.08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43</v>
      </c>
      <c r="C18" s="1">
        <v>201</v>
      </c>
      <c r="D18" s="1">
        <v>1</v>
      </c>
      <c r="E18" s="1">
        <v>100</v>
      </c>
      <c r="F18" s="1">
        <v>102</v>
      </c>
      <c r="G18" s="7">
        <v>0.17</v>
      </c>
      <c r="H18" s="1">
        <v>180</v>
      </c>
      <c r="I18" s="1" t="s">
        <v>37</v>
      </c>
      <c r="J18" s="1">
        <v>99</v>
      </c>
      <c r="K18" s="1">
        <f t="shared" si="0"/>
        <v>1</v>
      </c>
      <c r="L18" s="1"/>
      <c r="M18" s="1"/>
      <c r="N18" s="1">
        <v>0</v>
      </c>
      <c r="O18" s="1">
        <v>60</v>
      </c>
      <c r="P18" s="1">
        <f t="shared" si="1"/>
        <v>20</v>
      </c>
      <c r="Q18" s="5">
        <f t="shared" si="5"/>
        <v>98</v>
      </c>
      <c r="R18" s="5"/>
      <c r="S18" s="1"/>
      <c r="T18" s="1">
        <f t="shared" si="2"/>
        <v>13</v>
      </c>
      <c r="U18" s="1">
        <f t="shared" si="3"/>
        <v>8.1</v>
      </c>
      <c r="V18" s="1">
        <v>18</v>
      </c>
      <c r="W18" s="1">
        <v>19.2</v>
      </c>
      <c r="X18" s="1">
        <v>16.600000000000001</v>
      </c>
      <c r="Y18" s="1">
        <v>13</v>
      </c>
      <c r="Z18" s="1">
        <v>7.6</v>
      </c>
      <c r="AA18" s="1">
        <v>7</v>
      </c>
      <c r="AB18" s="1">
        <v>12</v>
      </c>
      <c r="AC18" s="1">
        <v>0</v>
      </c>
      <c r="AD18" s="1" t="s">
        <v>56</v>
      </c>
      <c r="AE18" s="1">
        <f>G18*Q18</f>
        <v>16.66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43</v>
      </c>
      <c r="C19" s="1">
        <v>137</v>
      </c>
      <c r="D19" s="1">
        <v>1</v>
      </c>
      <c r="E19" s="1">
        <v>46</v>
      </c>
      <c r="F19" s="1">
        <v>94</v>
      </c>
      <c r="G19" s="7">
        <v>0.35</v>
      </c>
      <c r="H19" s="1">
        <v>50</v>
      </c>
      <c r="I19" s="1" t="s">
        <v>37</v>
      </c>
      <c r="J19" s="1">
        <v>47</v>
      </c>
      <c r="K19" s="1">
        <f t="shared" si="0"/>
        <v>-1</v>
      </c>
      <c r="L19" s="1"/>
      <c r="M19" s="1"/>
      <c r="N19" s="1">
        <v>0</v>
      </c>
      <c r="O19" s="1">
        <v>0</v>
      </c>
      <c r="P19" s="1">
        <f t="shared" si="1"/>
        <v>9.1999999999999993</v>
      </c>
      <c r="Q19" s="5">
        <f t="shared" si="5"/>
        <v>25.599999999999994</v>
      </c>
      <c r="R19" s="5"/>
      <c r="S19" s="1"/>
      <c r="T19" s="1">
        <f t="shared" si="2"/>
        <v>13</v>
      </c>
      <c r="U19" s="1">
        <f t="shared" si="3"/>
        <v>10.217391304347826</v>
      </c>
      <c r="V19" s="1">
        <v>8.1999999999999993</v>
      </c>
      <c r="W19" s="1">
        <v>6.8</v>
      </c>
      <c r="X19" s="1">
        <v>6.4</v>
      </c>
      <c r="Y19" s="1">
        <v>10.4</v>
      </c>
      <c r="Z19" s="1">
        <v>1.6</v>
      </c>
      <c r="AA19" s="1">
        <v>3.8</v>
      </c>
      <c r="AB19" s="1">
        <v>7.4</v>
      </c>
      <c r="AC19" s="1">
        <v>3</v>
      </c>
      <c r="AD19" s="23" t="s">
        <v>63</v>
      </c>
      <c r="AE19" s="1">
        <f>G19*Q19</f>
        <v>8.9599999999999973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59</v>
      </c>
      <c r="B20" s="1" t="s">
        <v>35</v>
      </c>
      <c r="C20" s="1">
        <v>30.995999999999999</v>
      </c>
      <c r="D20" s="1">
        <v>14.106</v>
      </c>
      <c r="E20" s="1">
        <v>22.952000000000002</v>
      </c>
      <c r="F20" s="1">
        <v>19.504999999999999</v>
      </c>
      <c r="G20" s="7">
        <v>1</v>
      </c>
      <c r="H20" s="1">
        <v>55</v>
      </c>
      <c r="I20" s="1" t="s">
        <v>37</v>
      </c>
      <c r="J20" s="1">
        <v>23.645</v>
      </c>
      <c r="K20" s="1">
        <f t="shared" si="0"/>
        <v>-0.69299999999999784</v>
      </c>
      <c r="L20" s="1"/>
      <c r="M20" s="1"/>
      <c r="N20" s="1">
        <v>22.719000000000001</v>
      </c>
      <c r="O20" s="1">
        <v>0</v>
      </c>
      <c r="P20" s="1">
        <f t="shared" si="1"/>
        <v>4.5904000000000007</v>
      </c>
      <c r="Q20" s="5">
        <f t="shared" si="5"/>
        <v>17.451200000000011</v>
      </c>
      <c r="R20" s="5"/>
      <c r="S20" s="1"/>
      <c r="T20" s="1">
        <f t="shared" si="2"/>
        <v>13.000000000000002</v>
      </c>
      <c r="U20" s="1">
        <f t="shared" si="3"/>
        <v>9.1983269431857781</v>
      </c>
      <c r="V20" s="1">
        <v>4.7484000000000002</v>
      </c>
      <c r="W20" s="1">
        <v>4.7584</v>
      </c>
      <c r="X20" s="1">
        <v>5.6505999999999998</v>
      </c>
      <c r="Y20" s="1">
        <v>0.70099999999999996</v>
      </c>
      <c r="Z20" s="1">
        <v>7.5877999999999997</v>
      </c>
      <c r="AA20" s="1">
        <v>4.0434000000000001</v>
      </c>
      <c r="AB20" s="1">
        <v>3.3435999999999999</v>
      </c>
      <c r="AC20" s="1">
        <v>1.5835999999999999</v>
      </c>
      <c r="AD20" s="1"/>
      <c r="AE20" s="1">
        <f>G20*Q20</f>
        <v>17.451200000000011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60</v>
      </c>
      <c r="B21" s="1" t="s">
        <v>35</v>
      </c>
      <c r="C21" s="1">
        <v>6.1689999999999996</v>
      </c>
      <c r="D21" s="1">
        <v>973.06</v>
      </c>
      <c r="E21" s="1">
        <v>492.17700000000002</v>
      </c>
      <c r="F21" s="1">
        <v>235.155</v>
      </c>
      <c r="G21" s="7">
        <v>1</v>
      </c>
      <c r="H21" s="1">
        <v>50</v>
      </c>
      <c r="I21" s="1" t="s">
        <v>37</v>
      </c>
      <c r="J21" s="1">
        <v>744.11099999999999</v>
      </c>
      <c r="K21" s="1">
        <f t="shared" si="0"/>
        <v>-251.93399999999997</v>
      </c>
      <c r="L21" s="1"/>
      <c r="M21" s="1"/>
      <c r="N21" s="1">
        <v>611.06640000000004</v>
      </c>
      <c r="O21" s="1">
        <v>820</v>
      </c>
      <c r="P21" s="1">
        <f t="shared" si="1"/>
        <v>98.435400000000001</v>
      </c>
      <c r="Q21" s="5"/>
      <c r="R21" s="5"/>
      <c r="S21" s="1"/>
      <c r="T21" s="1">
        <f t="shared" si="2"/>
        <v>16.927054697801807</v>
      </c>
      <c r="U21" s="1">
        <f t="shared" si="3"/>
        <v>16.927054697801807</v>
      </c>
      <c r="V21" s="1">
        <v>101.3258</v>
      </c>
      <c r="W21" s="1">
        <v>74.175799999999995</v>
      </c>
      <c r="X21" s="1">
        <v>43.730800000000002</v>
      </c>
      <c r="Y21" s="1">
        <v>58.414200000000001</v>
      </c>
      <c r="Z21" s="1">
        <v>53.959400000000002</v>
      </c>
      <c r="AA21" s="1">
        <v>53.083799999999997</v>
      </c>
      <c r="AB21" s="1">
        <v>45.033799999999999</v>
      </c>
      <c r="AC21" s="1">
        <v>19.492999999999999</v>
      </c>
      <c r="AD21" s="1"/>
      <c r="AE21" s="1">
        <f>G21*Q21</f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35</v>
      </c>
      <c r="C22" s="1">
        <v>13.025</v>
      </c>
      <c r="D22" s="1">
        <v>21.856000000000002</v>
      </c>
      <c r="E22" s="1">
        <v>27.13</v>
      </c>
      <c r="F22" s="1">
        <v>1.6579999999999999</v>
      </c>
      <c r="G22" s="7">
        <v>1</v>
      </c>
      <c r="H22" s="1">
        <v>60</v>
      </c>
      <c r="I22" s="1" t="s">
        <v>37</v>
      </c>
      <c r="J22" s="1">
        <v>41.993000000000002</v>
      </c>
      <c r="K22" s="1">
        <f t="shared" si="0"/>
        <v>-14.863000000000003</v>
      </c>
      <c r="L22" s="1"/>
      <c r="M22" s="1"/>
      <c r="N22" s="1">
        <v>27.4468</v>
      </c>
      <c r="O22" s="1">
        <v>0</v>
      </c>
      <c r="P22" s="1">
        <f t="shared" si="1"/>
        <v>5.4260000000000002</v>
      </c>
      <c r="Q22" s="5">
        <f t="shared" si="5"/>
        <v>41.433199999999999</v>
      </c>
      <c r="R22" s="5"/>
      <c r="S22" s="1"/>
      <c r="T22" s="1">
        <f t="shared" si="2"/>
        <v>12.999999999999998</v>
      </c>
      <c r="U22" s="1">
        <f t="shared" si="3"/>
        <v>5.363951345374125</v>
      </c>
      <c r="V22" s="1">
        <v>4.1852</v>
      </c>
      <c r="W22" s="1">
        <v>3.6836000000000002</v>
      </c>
      <c r="X22" s="1">
        <v>4.9180000000000001</v>
      </c>
      <c r="Y22" s="1">
        <v>4.6487999999999996</v>
      </c>
      <c r="Z22" s="1">
        <v>2.6461999999999999</v>
      </c>
      <c r="AA22" s="1">
        <v>2.9929999999999999</v>
      </c>
      <c r="AB22" s="1">
        <v>3.1008</v>
      </c>
      <c r="AC22" s="1">
        <v>1.5924</v>
      </c>
      <c r="AD22" s="1"/>
      <c r="AE22" s="1">
        <f>G22*Q22</f>
        <v>41.433199999999999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62</v>
      </c>
      <c r="B23" s="1" t="s">
        <v>35</v>
      </c>
      <c r="C23" s="1">
        <v>47.076999999999998</v>
      </c>
      <c r="D23" s="1">
        <v>1049.4259999999999</v>
      </c>
      <c r="E23" s="1">
        <v>612.54899999999998</v>
      </c>
      <c r="F23" s="1">
        <v>244.65299999999999</v>
      </c>
      <c r="G23" s="7">
        <v>1</v>
      </c>
      <c r="H23" s="1">
        <v>60</v>
      </c>
      <c r="I23" s="1" t="s">
        <v>37</v>
      </c>
      <c r="J23" s="1">
        <v>862.42499999999995</v>
      </c>
      <c r="K23" s="1">
        <f t="shared" si="0"/>
        <v>-249.87599999999998</v>
      </c>
      <c r="L23" s="1"/>
      <c r="M23" s="1"/>
      <c r="N23" s="1">
        <v>500</v>
      </c>
      <c r="O23" s="1">
        <v>820</v>
      </c>
      <c r="P23" s="1">
        <f t="shared" si="1"/>
        <v>122.5098</v>
      </c>
      <c r="Q23" s="5">
        <f t="shared" si="5"/>
        <v>27.974400000000088</v>
      </c>
      <c r="R23" s="5"/>
      <c r="S23" s="1"/>
      <c r="T23" s="1">
        <f t="shared" si="2"/>
        <v>13</v>
      </c>
      <c r="U23" s="1">
        <f t="shared" si="3"/>
        <v>12.771655818554924</v>
      </c>
      <c r="V23" s="1">
        <v>96.092999999999989</v>
      </c>
      <c r="W23" s="1">
        <v>60.552399999999999</v>
      </c>
      <c r="X23" s="1">
        <v>19.453600000000002</v>
      </c>
      <c r="Y23" s="1">
        <v>26.9392</v>
      </c>
      <c r="Z23" s="1">
        <v>16.023599999999998</v>
      </c>
      <c r="AA23" s="1">
        <v>23.026199999999999</v>
      </c>
      <c r="AB23" s="1">
        <v>16.991</v>
      </c>
      <c r="AC23" s="1">
        <v>6.0114000000000001</v>
      </c>
      <c r="AD23" s="1"/>
      <c r="AE23" s="1">
        <f>G23*Q23</f>
        <v>27.974400000000088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64</v>
      </c>
      <c r="B24" s="1" t="s">
        <v>35</v>
      </c>
      <c r="C24" s="1">
        <v>12.218</v>
      </c>
      <c r="D24" s="1">
        <v>21.960999999999999</v>
      </c>
      <c r="E24" s="1">
        <v>31.687999999999999</v>
      </c>
      <c r="F24" s="1">
        <v>2.4910000000000001</v>
      </c>
      <c r="G24" s="7">
        <v>1</v>
      </c>
      <c r="H24" s="1">
        <v>60</v>
      </c>
      <c r="I24" s="1" t="s">
        <v>37</v>
      </c>
      <c r="J24" s="1">
        <v>29.88</v>
      </c>
      <c r="K24" s="1">
        <f t="shared" si="0"/>
        <v>1.8079999999999998</v>
      </c>
      <c r="L24" s="1"/>
      <c r="M24" s="1"/>
      <c r="N24" s="1">
        <v>0</v>
      </c>
      <c r="O24" s="1">
        <v>40</v>
      </c>
      <c r="P24" s="1">
        <f t="shared" si="1"/>
        <v>6.3376000000000001</v>
      </c>
      <c r="Q24" s="5">
        <f t="shared" si="5"/>
        <v>39.897800000000004</v>
      </c>
      <c r="R24" s="5"/>
      <c r="S24" s="1"/>
      <c r="T24" s="1">
        <f t="shared" si="2"/>
        <v>13</v>
      </c>
      <c r="U24" s="1">
        <f t="shared" si="3"/>
        <v>6.7045884877556174</v>
      </c>
      <c r="V24" s="1">
        <v>1.9361999999999999</v>
      </c>
      <c r="W24" s="1">
        <v>2.6686000000000001</v>
      </c>
      <c r="X24" s="1">
        <v>2.2976000000000001</v>
      </c>
      <c r="Y24" s="1">
        <v>4.3402000000000003</v>
      </c>
      <c r="Z24" s="1">
        <v>2.1143999999999998</v>
      </c>
      <c r="AA24" s="1">
        <v>3.3460000000000001</v>
      </c>
      <c r="AB24" s="1">
        <v>2.9931999999999999</v>
      </c>
      <c r="AC24" s="1">
        <v>1.4157999999999999</v>
      </c>
      <c r="AD24" s="1"/>
      <c r="AE24" s="1">
        <f>G24*Q24</f>
        <v>39.897800000000004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65</v>
      </c>
      <c r="B25" s="1" t="s">
        <v>35</v>
      </c>
      <c r="C25" s="1">
        <v>31.466000000000001</v>
      </c>
      <c r="D25" s="1">
        <v>0.875</v>
      </c>
      <c r="E25" s="1">
        <v>10.505000000000001</v>
      </c>
      <c r="F25" s="1">
        <v>21.835999999999999</v>
      </c>
      <c r="G25" s="7">
        <v>1</v>
      </c>
      <c r="H25" s="1">
        <v>70</v>
      </c>
      <c r="I25" s="1" t="s">
        <v>37</v>
      </c>
      <c r="J25" s="1">
        <v>9.8000000000000007</v>
      </c>
      <c r="K25" s="1">
        <f t="shared" si="0"/>
        <v>0.70500000000000007</v>
      </c>
      <c r="L25" s="1"/>
      <c r="M25" s="1"/>
      <c r="N25" s="1">
        <v>0</v>
      </c>
      <c r="O25" s="1">
        <v>10</v>
      </c>
      <c r="P25" s="1">
        <f t="shared" si="1"/>
        <v>2.101</v>
      </c>
      <c r="Q25" s="5"/>
      <c r="R25" s="5"/>
      <c r="S25" s="1"/>
      <c r="T25" s="1">
        <f t="shared" si="2"/>
        <v>15.152784388386483</v>
      </c>
      <c r="U25" s="1">
        <f t="shared" si="3"/>
        <v>15.152784388386483</v>
      </c>
      <c r="V25" s="1">
        <v>2.4470000000000001</v>
      </c>
      <c r="W25" s="1">
        <v>2.9731999999999998</v>
      </c>
      <c r="X25" s="1">
        <v>3.6743999999999999</v>
      </c>
      <c r="Y25" s="1">
        <v>4.5204000000000004</v>
      </c>
      <c r="Z25" s="1">
        <v>1.377</v>
      </c>
      <c r="AA25" s="1">
        <v>1.9044000000000001</v>
      </c>
      <c r="AB25" s="1">
        <v>2.9962</v>
      </c>
      <c r="AC25" s="1">
        <v>1.2292000000000001</v>
      </c>
      <c r="AD25" s="1"/>
      <c r="AE25" s="1">
        <f>G25*Q25</f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1" t="s">
        <v>66</v>
      </c>
      <c r="B26" s="1" t="s">
        <v>35</v>
      </c>
      <c r="C26" s="1"/>
      <c r="D26" s="1"/>
      <c r="E26" s="1"/>
      <c r="F26" s="1"/>
      <c r="G26" s="7">
        <v>1</v>
      </c>
      <c r="H26" s="1" t="e">
        <v>#N/A</v>
      </c>
      <c r="I26" s="1" t="s">
        <v>37</v>
      </c>
      <c r="J26" s="1">
        <v>10.1</v>
      </c>
      <c r="K26" s="1">
        <f t="shared" si="0"/>
        <v>-10.1</v>
      </c>
      <c r="L26" s="1"/>
      <c r="M26" s="1"/>
      <c r="N26" s="1"/>
      <c r="O26" s="1">
        <v>30</v>
      </c>
      <c r="P26" s="1">
        <f t="shared" si="1"/>
        <v>0</v>
      </c>
      <c r="Q26" s="5"/>
      <c r="R26" s="5"/>
      <c r="S26" s="1"/>
      <c r="T26" s="1" t="e">
        <f t="shared" si="2"/>
        <v>#DIV/0!</v>
      </c>
      <c r="U26" s="1" t="e">
        <f t="shared" si="3"/>
        <v>#DIV/0!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 t="s">
        <v>67</v>
      </c>
      <c r="AE26" s="1">
        <f>G26*Q26</f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35</v>
      </c>
      <c r="C27" s="1">
        <v>30.724</v>
      </c>
      <c r="D27" s="1">
        <v>63.183</v>
      </c>
      <c r="E27" s="1">
        <v>47.395000000000003</v>
      </c>
      <c r="F27" s="1">
        <v>25.434000000000001</v>
      </c>
      <c r="G27" s="7">
        <v>1</v>
      </c>
      <c r="H27" s="1">
        <v>70</v>
      </c>
      <c r="I27" s="1" t="s">
        <v>37</v>
      </c>
      <c r="J27" s="1">
        <v>65.278000000000006</v>
      </c>
      <c r="K27" s="1">
        <f t="shared" si="0"/>
        <v>-17.883000000000003</v>
      </c>
      <c r="L27" s="1"/>
      <c r="M27" s="1"/>
      <c r="N27" s="1">
        <v>20</v>
      </c>
      <c r="O27" s="1">
        <v>40</v>
      </c>
      <c r="P27" s="1">
        <f t="shared" si="1"/>
        <v>9.479000000000001</v>
      </c>
      <c r="Q27" s="5">
        <f t="shared" si="5"/>
        <v>37.793000000000021</v>
      </c>
      <c r="R27" s="5"/>
      <c r="S27" s="1"/>
      <c r="T27" s="1">
        <f t="shared" si="2"/>
        <v>13</v>
      </c>
      <c r="U27" s="1">
        <f t="shared" si="3"/>
        <v>9.0129760523261933</v>
      </c>
      <c r="V27" s="1">
        <v>5.4580000000000002</v>
      </c>
      <c r="W27" s="1">
        <v>7.5452000000000004</v>
      </c>
      <c r="X27" s="1">
        <v>7.5529999999999999</v>
      </c>
      <c r="Y27" s="1">
        <v>7.383</v>
      </c>
      <c r="Z27" s="1">
        <v>5.2602000000000002</v>
      </c>
      <c r="AA27" s="1">
        <v>5.9394</v>
      </c>
      <c r="AB27" s="1">
        <v>6.4458000000000002</v>
      </c>
      <c r="AC27" s="1">
        <v>1.5778000000000001</v>
      </c>
      <c r="AD27" s="1"/>
      <c r="AE27" s="1">
        <f>G27*Q27</f>
        <v>37.793000000000021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69</v>
      </c>
      <c r="B28" s="1" t="s">
        <v>35</v>
      </c>
      <c r="C28" s="1">
        <v>28.289000000000001</v>
      </c>
      <c r="D28" s="1">
        <v>261.94799999999998</v>
      </c>
      <c r="E28" s="1">
        <v>116.593</v>
      </c>
      <c r="F28" s="1">
        <v>111.497</v>
      </c>
      <c r="G28" s="7">
        <v>1</v>
      </c>
      <c r="H28" s="1">
        <v>35</v>
      </c>
      <c r="I28" s="1" t="s">
        <v>37</v>
      </c>
      <c r="J28" s="1">
        <v>161.851</v>
      </c>
      <c r="K28" s="1">
        <f t="shared" si="0"/>
        <v>-45.257999999999996</v>
      </c>
      <c r="L28" s="1"/>
      <c r="M28" s="1"/>
      <c r="N28" s="1">
        <v>0</v>
      </c>
      <c r="O28" s="1">
        <v>130</v>
      </c>
      <c r="P28" s="1">
        <f t="shared" si="1"/>
        <v>23.3186</v>
      </c>
      <c r="Q28" s="5">
        <f t="shared" si="5"/>
        <v>61.644799999999989</v>
      </c>
      <c r="R28" s="5"/>
      <c r="S28" s="1"/>
      <c r="T28" s="1">
        <f t="shared" si="2"/>
        <v>13</v>
      </c>
      <c r="U28" s="1">
        <f t="shared" si="3"/>
        <v>10.356410762224147</v>
      </c>
      <c r="V28" s="1">
        <v>12.8916</v>
      </c>
      <c r="W28" s="1">
        <v>22.075199999999999</v>
      </c>
      <c r="X28" s="1">
        <v>16.895800000000001</v>
      </c>
      <c r="Y28" s="1">
        <v>10.9162</v>
      </c>
      <c r="Z28" s="1">
        <v>14.615</v>
      </c>
      <c r="AA28" s="1">
        <v>11.616</v>
      </c>
      <c r="AB28" s="1">
        <v>13.0474</v>
      </c>
      <c r="AC28" s="1">
        <v>7.2358000000000002</v>
      </c>
      <c r="AD28" s="1"/>
      <c r="AE28" s="1">
        <f>G28*Q28</f>
        <v>61.644799999999989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35</v>
      </c>
      <c r="C29" s="1">
        <v>-0.72599999999999998</v>
      </c>
      <c r="D29" s="1"/>
      <c r="E29" s="20">
        <f>E75</f>
        <v>220.673</v>
      </c>
      <c r="F29" s="20">
        <f>-0.726+F75</f>
        <v>272.262</v>
      </c>
      <c r="G29" s="7">
        <v>1</v>
      </c>
      <c r="H29" s="1">
        <v>40</v>
      </c>
      <c r="I29" s="1" t="s">
        <v>37</v>
      </c>
      <c r="J29" s="1"/>
      <c r="K29" s="1">
        <f t="shared" si="0"/>
        <v>220.673</v>
      </c>
      <c r="L29" s="1"/>
      <c r="M29" s="1"/>
      <c r="N29" s="1">
        <v>0</v>
      </c>
      <c r="O29" s="1">
        <v>0</v>
      </c>
      <c r="P29" s="1">
        <f t="shared" si="1"/>
        <v>44.134599999999999</v>
      </c>
      <c r="Q29" s="5">
        <f t="shared" si="5"/>
        <v>301.48779999999994</v>
      </c>
      <c r="R29" s="5"/>
      <c r="S29" s="1"/>
      <c r="T29" s="1">
        <f t="shared" si="2"/>
        <v>12.999999999999998</v>
      </c>
      <c r="U29" s="1">
        <f t="shared" si="3"/>
        <v>6.1689014967848355</v>
      </c>
      <c r="V29" s="1">
        <v>39.212800000000001</v>
      </c>
      <c r="W29" s="1">
        <v>13.9754</v>
      </c>
      <c r="X29" s="1">
        <v>27.729600000000001</v>
      </c>
      <c r="Y29" s="1">
        <v>13.7348</v>
      </c>
      <c r="Z29" s="1">
        <v>3.9925999999999999</v>
      </c>
      <c r="AA29" s="1">
        <v>4.1627999999999998</v>
      </c>
      <c r="AB29" s="1">
        <v>9.2585999999999995</v>
      </c>
      <c r="AC29" s="1">
        <v>3.0413999999999999</v>
      </c>
      <c r="AD29" s="1" t="s">
        <v>71</v>
      </c>
      <c r="AE29" s="1">
        <f>G29*Q29</f>
        <v>301.48779999999994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35</v>
      </c>
      <c r="C30" s="1">
        <v>12.198</v>
      </c>
      <c r="D30" s="1">
        <v>296.09699999999998</v>
      </c>
      <c r="E30" s="1">
        <v>129.21199999999999</v>
      </c>
      <c r="F30" s="1">
        <v>128.339</v>
      </c>
      <c r="G30" s="7">
        <v>1</v>
      </c>
      <c r="H30" s="1">
        <v>30</v>
      </c>
      <c r="I30" s="1" t="s">
        <v>37</v>
      </c>
      <c r="J30" s="1">
        <v>156.32900000000001</v>
      </c>
      <c r="K30" s="1">
        <f t="shared" si="0"/>
        <v>-27.117000000000019</v>
      </c>
      <c r="L30" s="1"/>
      <c r="M30" s="1"/>
      <c r="N30" s="1">
        <v>0</v>
      </c>
      <c r="O30" s="1">
        <v>70</v>
      </c>
      <c r="P30" s="1">
        <f t="shared" si="1"/>
        <v>25.842399999999998</v>
      </c>
      <c r="Q30" s="5">
        <f t="shared" si="5"/>
        <v>137.61219999999997</v>
      </c>
      <c r="R30" s="5"/>
      <c r="S30" s="1"/>
      <c r="T30" s="1">
        <f t="shared" si="2"/>
        <v>13</v>
      </c>
      <c r="U30" s="1">
        <f t="shared" si="3"/>
        <v>7.6749450515432009</v>
      </c>
      <c r="V30" s="1">
        <v>15.4412</v>
      </c>
      <c r="W30" s="1">
        <v>32.619</v>
      </c>
      <c r="X30" s="1">
        <v>16.543199999999999</v>
      </c>
      <c r="Y30" s="1">
        <v>0</v>
      </c>
      <c r="Z30" s="1">
        <v>17.565999999999999</v>
      </c>
      <c r="AA30" s="1">
        <v>17.286000000000001</v>
      </c>
      <c r="AB30" s="1">
        <v>0.55500000000000005</v>
      </c>
      <c r="AC30" s="1">
        <v>7.7126000000000001</v>
      </c>
      <c r="AD30" s="1"/>
      <c r="AE30" s="1">
        <f>G30*Q30</f>
        <v>137.61219999999997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35</v>
      </c>
      <c r="C31" s="1">
        <v>89.495000000000005</v>
      </c>
      <c r="D31" s="1">
        <v>7.0330000000000004</v>
      </c>
      <c r="E31" s="1"/>
      <c r="F31" s="1">
        <v>96.528000000000006</v>
      </c>
      <c r="G31" s="7">
        <v>1</v>
      </c>
      <c r="H31" s="1">
        <v>30</v>
      </c>
      <c r="I31" s="1" t="s">
        <v>37</v>
      </c>
      <c r="J31" s="1">
        <v>56.4</v>
      </c>
      <c r="K31" s="1">
        <f t="shared" si="0"/>
        <v>-56.4</v>
      </c>
      <c r="L31" s="1"/>
      <c r="M31" s="1"/>
      <c r="N31" s="1">
        <v>0</v>
      </c>
      <c r="O31" s="1">
        <v>0</v>
      </c>
      <c r="P31" s="1">
        <f t="shared" si="1"/>
        <v>0</v>
      </c>
      <c r="Q31" s="5"/>
      <c r="R31" s="5"/>
      <c r="S31" s="1"/>
      <c r="T31" s="1" t="e">
        <f t="shared" si="2"/>
        <v>#DIV/0!</v>
      </c>
      <c r="U31" s="1" t="e">
        <f t="shared" si="3"/>
        <v>#DIV/0!</v>
      </c>
      <c r="V31" s="1">
        <v>3.5737999999999999</v>
      </c>
      <c r="W31" s="1">
        <v>2.4188000000000001</v>
      </c>
      <c r="X31" s="1">
        <v>2.4527999999999999</v>
      </c>
      <c r="Y31" s="1">
        <v>9.9600000000000009</v>
      </c>
      <c r="Z31" s="1">
        <v>5.2362000000000002</v>
      </c>
      <c r="AA31" s="1">
        <v>4.6265999999999998</v>
      </c>
      <c r="AB31" s="1">
        <v>0</v>
      </c>
      <c r="AC31" s="1">
        <v>5.452</v>
      </c>
      <c r="AD31" s="22" t="s">
        <v>58</v>
      </c>
      <c r="AE31" s="1">
        <f>G31*Q31</f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35</v>
      </c>
      <c r="C32" s="1">
        <v>199.304</v>
      </c>
      <c r="D32" s="1">
        <v>168.10599999999999</v>
      </c>
      <c r="E32" s="1">
        <v>233.244</v>
      </c>
      <c r="F32" s="1">
        <v>-14.053000000000001</v>
      </c>
      <c r="G32" s="7">
        <v>1</v>
      </c>
      <c r="H32" s="1">
        <v>30</v>
      </c>
      <c r="I32" s="1" t="s">
        <v>37</v>
      </c>
      <c r="J32" s="1">
        <v>405.53800000000001</v>
      </c>
      <c r="K32" s="1">
        <f t="shared" si="0"/>
        <v>-172.29400000000001</v>
      </c>
      <c r="L32" s="1"/>
      <c r="M32" s="1"/>
      <c r="N32" s="1">
        <v>403.27800000000002</v>
      </c>
      <c r="O32" s="1">
        <v>420</v>
      </c>
      <c r="P32" s="1">
        <f t="shared" si="1"/>
        <v>46.648800000000001</v>
      </c>
      <c r="Q32" s="5"/>
      <c r="R32" s="5"/>
      <c r="S32" s="1"/>
      <c r="T32" s="1">
        <f t="shared" si="2"/>
        <v>17.347177204987052</v>
      </c>
      <c r="U32" s="1">
        <f t="shared" si="3"/>
        <v>17.347177204987052</v>
      </c>
      <c r="V32" s="1">
        <v>47.576999999999998</v>
      </c>
      <c r="W32" s="1">
        <v>18.506599999999999</v>
      </c>
      <c r="X32" s="1">
        <v>40.889400000000002</v>
      </c>
      <c r="Y32" s="1">
        <v>19.453399999999998</v>
      </c>
      <c r="Z32" s="1">
        <v>19.637799999999999</v>
      </c>
      <c r="AA32" s="1">
        <v>12.981199999999999</v>
      </c>
      <c r="AB32" s="1">
        <v>12.462999999999999</v>
      </c>
      <c r="AC32" s="1">
        <v>10.148</v>
      </c>
      <c r="AD32" s="1"/>
      <c r="AE32" s="1">
        <f>G32*Q32</f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75</v>
      </c>
      <c r="B33" s="1" t="s">
        <v>35</v>
      </c>
      <c r="C33" s="1">
        <v>774.11400000000003</v>
      </c>
      <c r="D33" s="1">
        <v>4751.2049999999999</v>
      </c>
      <c r="E33" s="1">
        <v>2117.877</v>
      </c>
      <c r="F33" s="1">
        <v>2191.8359999999998</v>
      </c>
      <c r="G33" s="7">
        <v>1</v>
      </c>
      <c r="H33" s="1">
        <v>40</v>
      </c>
      <c r="I33" s="1" t="s">
        <v>37</v>
      </c>
      <c r="J33" s="1">
        <v>3282.2260000000001</v>
      </c>
      <c r="K33" s="1">
        <f t="shared" si="0"/>
        <v>-1164.3490000000002</v>
      </c>
      <c r="L33" s="1"/>
      <c r="M33" s="1"/>
      <c r="N33" s="1">
        <v>600</v>
      </c>
      <c r="O33" s="1">
        <v>1220</v>
      </c>
      <c r="P33" s="1">
        <f t="shared" si="1"/>
        <v>423.5754</v>
      </c>
      <c r="Q33" s="5">
        <f t="shared" si="5"/>
        <v>1494.6442000000002</v>
      </c>
      <c r="R33" s="5"/>
      <c r="S33" s="1"/>
      <c r="T33" s="1">
        <f t="shared" si="2"/>
        <v>13</v>
      </c>
      <c r="U33" s="1">
        <f t="shared" si="3"/>
        <v>9.4713621234849796</v>
      </c>
      <c r="V33" s="1">
        <v>357.43340000000001</v>
      </c>
      <c r="W33" s="1">
        <v>262.65820000000002</v>
      </c>
      <c r="X33" s="1">
        <v>273.36380000000003</v>
      </c>
      <c r="Y33" s="1">
        <v>179.77619999999999</v>
      </c>
      <c r="Z33" s="1">
        <v>109.5076</v>
      </c>
      <c r="AA33" s="1">
        <v>94.759</v>
      </c>
      <c r="AB33" s="1">
        <v>153.4126</v>
      </c>
      <c r="AC33" s="1">
        <v>69.437200000000004</v>
      </c>
      <c r="AD33" s="1"/>
      <c r="AE33" s="1">
        <f>G33*Q33</f>
        <v>1494.6442000000002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35</v>
      </c>
      <c r="C34" s="1">
        <v>77.873000000000005</v>
      </c>
      <c r="D34" s="1">
        <v>98.197000000000003</v>
      </c>
      <c r="E34" s="1">
        <v>73.825000000000003</v>
      </c>
      <c r="F34" s="1">
        <v>102.245</v>
      </c>
      <c r="G34" s="7">
        <v>1</v>
      </c>
      <c r="H34" s="1">
        <v>40</v>
      </c>
      <c r="I34" s="1" t="s">
        <v>37</v>
      </c>
      <c r="J34" s="1">
        <v>61</v>
      </c>
      <c r="K34" s="1">
        <f t="shared" si="0"/>
        <v>12.825000000000003</v>
      </c>
      <c r="L34" s="1"/>
      <c r="M34" s="1"/>
      <c r="N34" s="1">
        <v>0</v>
      </c>
      <c r="O34" s="1">
        <v>40</v>
      </c>
      <c r="P34" s="1">
        <f t="shared" si="1"/>
        <v>14.765000000000001</v>
      </c>
      <c r="Q34" s="5">
        <f t="shared" si="5"/>
        <v>49.699999999999989</v>
      </c>
      <c r="R34" s="5"/>
      <c r="S34" s="1"/>
      <c r="T34" s="1">
        <f t="shared" si="2"/>
        <v>12.999999999999998</v>
      </c>
      <c r="U34" s="1">
        <f t="shared" si="3"/>
        <v>9.6339315949881481</v>
      </c>
      <c r="V34" s="1">
        <v>15.4054</v>
      </c>
      <c r="W34" s="1">
        <v>18.149000000000001</v>
      </c>
      <c r="X34" s="1">
        <v>17.354600000000001</v>
      </c>
      <c r="Y34" s="1">
        <v>0.8488</v>
      </c>
      <c r="Z34" s="1">
        <v>17.243600000000001</v>
      </c>
      <c r="AA34" s="1">
        <v>14.3268</v>
      </c>
      <c r="AB34" s="1">
        <v>3.7038000000000002</v>
      </c>
      <c r="AC34" s="1">
        <v>7.1947999999999999</v>
      </c>
      <c r="AD34" s="1" t="s">
        <v>56</v>
      </c>
      <c r="AE34" s="1">
        <f>G34*Q34</f>
        <v>49.699999999999989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77</v>
      </c>
      <c r="B35" s="1" t="s">
        <v>35</v>
      </c>
      <c r="C35" s="1">
        <v>0.73499999999999999</v>
      </c>
      <c r="D35" s="1">
        <v>179.232</v>
      </c>
      <c r="E35" s="1">
        <v>104.881</v>
      </c>
      <c r="F35" s="1">
        <v>64.825000000000003</v>
      </c>
      <c r="G35" s="7">
        <v>1</v>
      </c>
      <c r="H35" s="1">
        <v>30</v>
      </c>
      <c r="I35" s="1" t="s">
        <v>37</v>
      </c>
      <c r="J35" s="1">
        <v>112.396</v>
      </c>
      <c r="K35" s="1">
        <f t="shared" si="0"/>
        <v>-7.5150000000000006</v>
      </c>
      <c r="L35" s="1"/>
      <c r="M35" s="1"/>
      <c r="N35" s="1">
        <v>0</v>
      </c>
      <c r="O35" s="1">
        <v>80</v>
      </c>
      <c r="P35" s="1">
        <f t="shared" si="1"/>
        <v>20.976199999999999</v>
      </c>
      <c r="Q35" s="5">
        <f t="shared" si="5"/>
        <v>127.86559999999996</v>
      </c>
      <c r="R35" s="5"/>
      <c r="S35" s="1"/>
      <c r="T35" s="1">
        <f t="shared" si="2"/>
        <v>12.999999999999998</v>
      </c>
      <c r="U35" s="1">
        <f t="shared" si="3"/>
        <v>6.9042533919394362</v>
      </c>
      <c r="V35" s="1">
        <v>10.852600000000001</v>
      </c>
      <c r="W35" s="1">
        <v>19.209399999999999</v>
      </c>
      <c r="X35" s="1">
        <v>18.731000000000002</v>
      </c>
      <c r="Y35" s="1">
        <v>3.3041999999999998</v>
      </c>
      <c r="Z35" s="1">
        <v>12.3324</v>
      </c>
      <c r="AA35" s="1">
        <v>8.7322000000000006</v>
      </c>
      <c r="AB35" s="1">
        <v>5.4988000000000001</v>
      </c>
      <c r="AC35" s="1">
        <v>5.2977999999999996</v>
      </c>
      <c r="AD35" s="1"/>
      <c r="AE35" s="1">
        <f>G35*Q35</f>
        <v>127.86559999999996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78</v>
      </c>
      <c r="B36" s="1" t="s">
        <v>43</v>
      </c>
      <c r="C36" s="1">
        <v>38</v>
      </c>
      <c r="D36" s="1">
        <v>206</v>
      </c>
      <c r="E36" s="1">
        <v>126</v>
      </c>
      <c r="F36" s="1">
        <v>118</v>
      </c>
      <c r="G36" s="7">
        <v>0.35</v>
      </c>
      <c r="H36" s="1">
        <v>40</v>
      </c>
      <c r="I36" s="1" t="s">
        <v>37</v>
      </c>
      <c r="J36" s="1">
        <v>126</v>
      </c>
      <c r="K36" s="1">
        <f t="shared" si="0"/>
        <v>0</v>
      </c>
      <c r="L36" s="1"/>
      <c r="M36" s="1"/>
      <c r="N36" s="1">
        <v>0</v>
      </c>
      <c r="O36" s="1">
        <v>80</v>
      </c>
      <c r="P36" s="1">
        <f t="shared" si="1"/>
        <v>25.2</v>
      </c>
      <c r="Q36" s="5">
        <f t="shared" si="5"/>
        <v>129.59999999999997</v>
      </c>
      <c r="R36" s="5"/>
      <c r="S36" s="1"/>
      <c r="T36" s="1">
        <f t="shared" si="2"/>
        <v>12.999999999999998</v>
      </c>
      <c r="U36" s="1">
        <f t="shared" si="3"/>
        <v>7.8571428571428577</v>
      </c>
      <c r="V36" s="1">
        <v>21.4</v>
      </c>
      <c r="W36" s="1">
        <v>26.4</v>
      </c>
      <c r="X36" s="1">
        <v>18.2</v>
      </c>
      <c r="Y36" s="1">
        <v>16.8</v>
      </c>
      <c r="Z36" s="1">
        <v>3</v>
      </c>
      <c r="AA36" s="1">
        <v>4.8</v>
      </c>
      <c r="AB36" s="1">
        <v>14</v>
      </c>
      <c r="AC36" s="1">
        <v>4.2</v>
      </c>
      <c r="AD36" s="1" t="s">
        <v>56</v>
      </c>
      <c r="AE36" s="1">
        <f>G36*Q36</f>
        <v>45.359999999999985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79</v>
      </c>
      <c r="B37" s="1" t="s">
        <v>43</v>
      </c>
      <c r="C37" s="1">
        <v>49</v>
      </c>
      <c r="D37" s="1">
        <v>411</v>
      </c>
      <c r="E37" s="1">
        <v>338</v>
      </c>
      <c r="F37" s="1">
        <v>112</v>
      </c>
      <c r="G37" s="7">
        <v>0.4</v>
      </c>
      <c r="H37" s="1">
        <v>45</v>
      </c>
      <c r="I37" s="1" t="s">
        <v>37</v>
      </c>
      <c r="J37" s="1">
        <v>339</v>
      </c>
      <c r="K37" s="1">
        <f t="shared" si="0"/>
        <v>-1</v>
      </c>
      <c r="L37" s="1"/>
      <c r="M37" s="1"/>
      <c r="N37" s="1">
        <v>420</v>
      </c>
      <c r="O37" s="1">
        <v>0</v>
      </c>
      <c r="P37" s="1">
        <f t="shared" si="1"/>
        <v>67.599999999999994</v>
      </c>
      <c r="Q37" s="5">
        <f t="shared" si="5"/>
        <v>346.79999999999995</v>
      </c>
      <c r="R37" s="5"/>
      <c r="S37" s="1"/>
      <c r="T37" s="1">
        <f t="shared" si="2"/>
        <v>13</v>
      </c>
      <c r="U37" s="1">
        <f t="shared" si="3"/>
        <v>7.8698224852071013</v>
      </c>
      <c r="V37" s="1">
        <v>59</v>
      </c>
      <c r="W37" s="1">
        <v>56</v>
      </c>
      <c r="X37" s="1">
        <v>46</v>
      </c>
      <c r="Y37" s="1">
        <v>80.599999999999994</v>
      </c>
      <c r="Z37" s="1">
        <v>9.8000000000000007</v>
      </c>
      <c r="AA37" s="1">
        <v>23</v>
      </c>
      <c r="AB37" s="1">
        <v>58</v>
      </c>
      <c r="AC37" s="1">
        <v>15.8</v>
      </c>
      <c r="AD37" s="1"/>
      <c r="AE37" s="1">
        <f>G37*Q37</f>
        <v>138.72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2" t="s">
        <v>80</v>
      </c>
      <c r="B38" s="13" t="s">
        <v>43</v>
      </c>
      <c r="C38" s="13"/>
      <c r="D38" s="13"/>
      <c r="E38" s="13">
        <v>2</v>
      </c>
      <c r="F38" s="13">
        <v>-2</v>
      </c>
      <c r="G38" s="14">
        <v>0</v>
      </c>
      <c r="H38" s="13" t="e">
        <v>#N/A</v>
      </c>
      <c r="I38" s="13" t="s">
        <v>49</v>
      </c>
      <c r="J38" s="13">
        <v>2</v>
      </c>
      <c r="K38" s="13">
        <f t="shared" ref="K38:K69" si="6">E38-J38</f>
        <v>0</v>
      </c>
      <c r="L38" s="13"/>
      <c r="M38" s="13"/>
      <c r="N38" s="13"/>
      <c r="O38" s="13"/>
      <c r="P38" s="13">
        <f t="shared" si="1"/>
        <v>0.4</v>
      </c>
      <c r="Q38" s="15"/>
      <c r="R38" s="15"/>
      <c r="S38" s="13"/>
      <c r="T38" s="13">
        <f t="shared" si="2"/>
        <v>-5</v>
      </c>
      <c r="U38" s="13">
        <f t="shared" si="3"/>
        <v>-5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/>
      <c r="AE38" s="13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3" t="s">
        <v>81</v>
      </c>
      <c r="B39" s="13" t="s">
        <v>43</v>
      </c>
      <c r="C39" s="13"/>
      <c r="D39" s="13">
        <v>1</v>
      </c>
      <c r="E39" s="20">
        <v>1</v>
      </c>
      <c r="F39" s="20">
        <v>-1</v>
      </c>
      <c r="G39" s="14">
        <v>0</v>
      </c>
      <c r="H39" s="13" t="e">
        <v>#N/A</v>
      </c>
      <c r="I39" s="13" t="s">
        <v>49</v>
      </c>
      <c r="J39" s="13">
        <v>2</v>
      </c>
      <c r="K39" s="13">
        <f t="shared" si="6"/>
        <v>-1</v>
      </c>
      <c r="L39" s="13"/>
      <c r="M39" s="13"/>
      <c r="N39" s="13">
        <v>0</v>
      </c>
      <c r="O39" s="13">
        <v>0</v>
      </c>
      <c r="P39" s="13">
        <f t="shared" si="1"/>
        <v>0.2</v>
      </c>
      <c r="Q39" s="15"/>
      <c r="R39" s="15"/>
      <c r="S39" s="13"/>
      <c r="T39" s="13">
        <f t="shared" si="2"/>
        <v>-5</v>
      </c>
      <c r="U39" s="13">
        <f t="shared" si="3"/>
        <v>-5</v>
      </c>
      <c r="V39" s="13">
        <v>0.2</v>
      </c>
      <c r="W39" s="13">
        <v>0.4</v>
      </c>
      <c r="X39" s="13">
        <v>1.6</v>
      </c>
      <c r="Y39" s="13">
        <v>0</v>
      </c>
      <c r="Z39" s="13">
        <v>1</v>
      </c>
      <c r="AA39" s="13">
        <v>0.6</v>
      </c>
      <c r="AB39" s="13">
        <v>0</v>
      </c>
      <c r="AC39" s="13">
        <v>0</v>
      </c>
      <c r="AD39" s="13" t="s">
        <v>82</v>
      </c>
      <c r="AE39" s="13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43</v>
      </c>
      <c r="C40" s="1">
        <v>137</v>
      </c>
      <c r="D40" s="1">
        <v>86</v>
      </c>
      <c r="E40" s="1">
        <v>221</v>
      </c>
      <c r="F40" s="1"/>
      <c r="G40" s="7">
        <v>0.4</v>
      </c>
      <c r="H40" s="1">
        <v>45</v>
      </c>
      <c r="I40" s="1" t="s">
        <v>37</v>
      </c>
      <c r="J40" s="1">
        <v>267</v>
      </c>
      <c r="K40" s="1">
        <f t="shared" si="6"/>
        <v>-46</v>
      </c>
      <c r="L40" s="1"/>
      <c r="M40" s="1"/>
      <c r="N40" s="1">
        <v>650</v>
      </c>
      <c r="O40" s="1">
        <v>0</v>
      </c>
      <c r="P40" s="1">
        <f t="shared" si="1"/>
        <v>44.2</v>
      </c>
      <c r="Q40" s="5"/>
      <c r="R40" s="5"/>
      <c r="S40" s="1"/>
      <c r="T40" s="1">
        <f t="shared" si="2"/>
        <v>14.705882352941176</v>
      </c>
      <c r="U40" s="1">
        <f t="shared" si="3"/>
        <v>14.705882352941176</v>
      </c>
      <c r="V40" s="1">
        <v>68.8</v>
      </c>
      <c r="W40" s="1">
        <v>48.4</v>
      </c>
      <c r="X40" s="1">
        <v>50.4</v>
      </c>
      <c r="Y40" s="1">
        <v>46</v>
      </c>
      <c r="Z40" s="1">
        <v>8.4</v>
      </c>
      <c r="AA40" s="1">
        <v>9.1999999999999993</v>
      </c>
      <c r="AB40" s="1">
        <v>35.4</v>
      </c>
      <c r="AC40" s="1">
        <v>12</v>
      </c>
      <c r="AD40" s="1"/>
      <c r="AE40" s="1">
        <f>G40*Q40</f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43</v>
      </c>
      <c r="C41" s="1">
        <v>1</v>
      </c>
      <c r="D41" s="1">
        <v>180</v>
      </c>
      <c r="E41" s="1">
        <v>136</v>
      </c>
      <c r="F41" s="1">
        <v>42</v>
      </c>
      <c r="G41" s="7">
        <v>0.4</v>
      </c>
      <c r="H41" s="1">
        <v>50</v>
      </c>
      <c r="I41" s="1" t="s">
        <v>37</v>
      </c>
      <c r="J41" s="1">
        <v>138</v>
      </c>
      <c r="K41" s="1">
        <f t="shared" si="6"/>
        <v>-2</v>
      </c>
      <c r="L41" s="1"/>
      <c r="M41" s="1"/>
      <c r="N41" s="1">
        <v>350</v>
      </c>
      <c r="O41" s="1">
        <v>0</v>
      </c>
      <c r="P41" s="1">
        <f t="shared" si="1"/>
        <v>27.2</v>
      </c>
      <c r="Q41" s="5"/>
      <c r="R41" s="5"/>
      <c r="S41" s="1"/>
      <c r="T41" s="1">
        <f t="shared" si="2"/>
        <v>14.411764705882353</v>
      </c>
      <c r="U41" s="1">
        <f t="shared" si="3"/>
        <v>14.411764705882353</v>
      </c>
      <c r="V41" s="1">
        <v>18.8</v>
      </c>
      <c r="W41" s="1">
        <v>21.8</v>
      </c>
      <c r="X41" s="1">
        <v>15</v>
      </c>
      <c r="Y41" s="1">
        <v>29.2</v>
      </c>
      <c r="Z41" s="1">
        <v>4.5999999999999996</v>
      </c>
      <c r="AA41" s="1">
        <v>12.4</v>
      </c>
      <c r="AB41" s="1">
        <v>20.2</v>
      </c>
      <c r="AC41" s="1">
        <v>0</v>
      </c>
      <c r="AD41" s="1"/>
      <c r="AE41" s="1">
        <f>G41*Q41</f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43</v>
      </c>
      <c r="C42" s="1"/>
      <c r="D42" s="1">
        <v>171</v>
      </c>
      <c r="E42" s="1">
        <v>169</v>
      </c>
      <c r="F42" s="1"/>
      <c r="G42" s="7">
        <v>0.4</v>
      </c>
      <c r="H42" s="1">
        <v>40</v>
      </c>
      <c r="I42" s="1" t="s">
        <v>37</v>
      </c>
      <c r="J42" s="1">
        <v>172</v>
      </c>
      <c r="K42" s="1">
        <f t="shared" si="6"/>
        <v>-3</v>
      </c>
      <c r="L42" s="1"/>
      <c r="M42" s="1"/>
      <c r="N42" s="1">
        <v>400</v>
      </c>
      <c r="O42" s="1">
        <v>0</v>
      </c>
      <c r="P42" s="1">
        <f t="shared" si="1"/>
        <v>33.799999999999997</v>
      </c>
      <c r="Q42" s="5">
        <f t="shared" ref="Q40:Q42" si="7">13*P42-O42-N42-F42</f>
        <v>39.399999999999977</v>
      </c>
      <c r="R42" s="5"/>
      <c r="S42" s="1"/>
      <c r="T42" s="1">
        <f t="shared" si="2"/>
        <v>13</v>
      </c>
      <c r="U42" s="1">
        <f t="shared" si="3"/>
        <v>11.834319526627221</v>
      </c>
      <c r="V42" s="1">
        <v>36.6</v>
      </c>
      <c r="W42" s="1">
        <v>26.2</v>
      </c>
      <c r="X42" s="1">
        <v>30.2</v>
      </c>
      <c r="Y42" s="1">
        <v>25</v>
      </c>
      <c r="Z42" s="1">
        <v>8</v>
      </c>
      <c r="AA42" s="1">
        <v>3</v>
      </c>
      <c r="AB42" s="1">
        <v>20</v>
      </c>
      <c r="AC42" s="1">
        <v>7.2</v>
      </c>
      <c r="AD42" s="1"/>
      <c r="AE42" s="1">
        <f>G42*Q42</f>
        <v>15.759999999999991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3" t="s">
        <v>86</v>
      </c>
      <c r="B43" s="13" t="s">
        <v>43</v>
      </c>
      <c r="C43" s="13">
        <v>1</v>
      </c>
      <c r="D43" s="13"/>
      <c r="E43" s="20">
        <v>1</v>
      </c>
      <c r="F43" s="13"/>
      <c r="G43" s="14">
        <v>0</v>
      </c>
      <c r="H43" s="13" t="e">
        <v>#N/A</v>
      </c>
      <c r="I43" s="13" t="s">
        <v>49</v>
      </c>
      <c r="J43" s="13">
        <v>2</v>
      </c>
      <c r="K43" s="13">
        <f t="shared" si="6"/>
        <v>-1</v>
      </c>
      <c r="L43" s="13"/>
      <c r="M43" s="13"/>
      <c r="N43" s="13">
        <v>0</v>
      </c>
      <c r="O43" s="13">
        <v>0</v>
      </c>
      <c r="P43" s="13">
        <f t="shared" si="1"/>
        <v>0.2</v>
      </c>
      <c r="Q43" s="15"/>
      <c r="R43" s="15"/>
      <c r="S43" s="13"/>
      <c r="T43" s="13">
        <f t="shared" si="2"/>
        <v>0</v>
      </c>
      <c r="U43" s="13">
        <f t="shared" si="3"/>
        <v>0</v>
      </c>
      <c r="V43" s="13">
        <v>0</v>
      </c>
      <c r="W43" s="13">
        <v>0</v>
      </c>
      <c r="X43" s="13">
        <v>0.2</v>
      </c>
      <c r="Y43" s="13">
        <v>0</v>
      </c>
      <c r="Z43" s="13">
        <v>0.4</v>
      </c>
      <c r="AA43" s="13">
        <v>0.4</v>
      </c>
      <c r="AB43" s="13">
        <v>0</v>
      </c>
      <c r="AC43" s="13">
        <v>0</v>
      </c>
      <c r="AD43" s="13" t="s">
        <v>87</v>
      </c>
      <c r="AE43" s="13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88</v>
      </c>
      <c r="B44" s="1" t="s">
        <v>43</v>
      </c>
      <c r="C44" s="1">
        <v>260</v>
      </c>
      <c r="D44" s="1">
        <v>2</v>
      </c>
      <c r="E44" s="1">
        <v>192</v>
      </c>
      <c r="F44" s="1">
        <v>71</v>
      </c>
      <c r="G44" s="7">
        <v>0.1</v>
      </c>
      <c r="H44" s="1">
        <v>730</v>
      </c>
      <c r="I44" s="1" t="s">
        <v>37</v>
      </c>
      <c r="J44" s="1">
        <v>193</v>
      </c>
      <c r="K44" s="1">
        <f t="shared" si="6"/>
        <v>-1</v>
      </c>
      <c r="L44" s="1"/>
      <c r="M44" s="1"/>
      <c r="N44" s="1">
        <v>0</v>
      </c>
      <c r="O44" s="1">
        <v>400</v>
      </c>
      <c r="P44" s="1">
        <f t="shared" si="1"/>
        <v>38.4</v>
      </c>
      <c r="Q44" s="5">
        <f t="shared" ref="Q44:Q46" si="8">13*P44-O44-N44-F44</f>
        <v>28.199999999999989</v>
      </c>
      <c r="R44" s="5"/>
      <c r="S44" s="1"/>
      <c r="T44" s="1">
        <f t="shared" si="2"/>
        <v>13</v>
      </c>
      <c r="U44" s="1">
        <f t="shared" si="3"/>
        <v>12.265625</v>
      </c>
      <c r="V44" s="1">
        <v>24.4</v>
      </c>
      <c r="W44" s="1">
        <v>30.6</v>
      </c>
      <c r="X44" s="1">
        <v>35.799999999999997</v>
      </c>
      <c r="Y44" s="1">
        <v>29.8</v>
      </c>
      <c r="Z44" s="1">
        <v>4.8</v>
      </c>
      <c r="AA44" s="1">
        <v>5</v>
      </c>
      <c r="AB44" s="1">
        <v>21.6</v>
      </c>
      <c r="AC44" s="1">
        <v>0</v>
      </c>
      <c r="AD44" s="1" t="s">
        <v>56</v>
      </c>
      <c r="AE44" s="1">
        <f>G44*Q44</f>
        <v>2.819999999999999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89</v>
      </c>
      <c r="B45" s="1" t="s">
        <v>43</v>
      </c>
      <c r="C45" s="1">
        <v>142</v>
      </c>
      <c r="D45" s="1">
        <v>208</v>
      </c>
      <c r="E45" s="20">
        <f>240+E43</f>
        <v>241</v>
      </c>
      <c r="F45" s="1">
        <v>106</v>
      </c>
      <c r="G45" s="7">
        <v>0.33</v>
      </c>
      <c r="H45" s="1">
        <v>45</v>
      </c>
      <c r="I45" s="1" t="s">
        <v>37</v>
      </c>
      <c r="J45" s="1">
        <v>243</v>
      </c>
      <c r="K45" s="1">
        <f t="shared" si="6"/>
        <v>-2</v>
      </c>
      <c r="L45" s="1"/>
      <c r="M45" s="1"/>
      <c r="N45" s="1">
        <v>300</v>
      </c>
      <c r="O45" s="1">
        <v>100</v>
      </c>
      <c r="P45" s="1">
        <f t="shared" si="1"/>
        <v>48.2</v>
      </c>
      <c r="Q45" s="5">
        <f t="shared" si="8"/>
        <v>120.60000000000002</v>
      </c>
      <c r="R45" s="5"/>
      <c r="S45" s="1"/>
      <c r="T45" s="1">
        <f t="shared" si="2"/>
        <v>13</v>
      </c>
      <c r="U45" s="1">
        <f t="shared" si="3"/>
        <v>10.49792531120332</v>
      </c>
      <c r="V45" s="1">
        <v>40.6</v>
      </c>
      <c r="W45" s="1">
        <v>41</v>
      </c>
      <c r="X45" s="1">
        <v>38.799999999999997</v>
      </c>
      <c r="Y45" s="1">
        <v>17.600000000000001</v>
      </c>
      <c r="Z45" s="1">
        <v>17.600000000000001</v>
      </c>
      <c r="AA45" s="1">
        <v>8.6</v>
      </c>
      <c r="AB45" s="1">
        <v>16.600000000000001</v>
      </c>
      <c r="AC45" s="1">
        <v>8.6</v>
      </c>
      <c r="AD45" s="1" t="s">
        <v>47</v>
      </c>
      <c r="AE45" s="1">
        <f>G45*Q45</f>
        <v>39.798000000000009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90</v>
      </c>
      <c r="B46" s="1" t="s">
        <v>43</v>
      </c>
      <c r="C46" s="1">
        <v>235</v>
      </c>
      <c r="D46" s="1">
        <v>125</v>
      </c>
      <c r="E46" s="20">
        <f>199+E39</f>
        <v>200</v>
      </c>
      <c r="F46" s="20">
        <f>158+F39</f>
        <v>157</v>
      </c>
      <c r="G46" s="7">
        <v>0.35</v>
      </c>
      <c r="H46" s="1">
        <v>40</v>
      </c>
      <c r="I46" s="1" t="s">
        <v>37</v>
      </c>
      <c r="J46" s="1">
        <v>203</v>
      </c>
      <c r="K46" s="1">
        <f t="shared" si="6"/>
        <v>-3</v>
      </c>
      <c r="L46" s="1"/>
      <c r="M46" s="1"/>
      <c r="N46" s="1">
        <v>40</v>
      </c>
      <c r="O46" s="1">
        <v>50</v>
      </c>
      <c r="P46" s="1">
        <f t="shared" si="1"/>
        <v>40</v>
      </c>
      <c r="Q46" s="5">
        <f t="shared" si="8"/>
        <v>273</v>
      </c>
      <c r="R46" s="5"/>
      <c r="S46" s="1"/>
      <c r="T46" s="1">
        <f t="shared" si="2"/>
        <v>13</v>
      </c>
      <c r="U46" s="1">
        <f t="shared" si="3"/>
        <v>6.1749999999999998</v>
      </c>
      <c r="V46" s="1">
        <v>34.6</v>
      </c>
      <c r="W46" s="1">
        <v>36.799999999999997</v>
      </c>
      <c r="X46" s="1">
        <v>43.2</v>
      </c>
      <c r="Y46" s="1">
        <v>22.672799999999999</v>
      </c>
      <c r="Z46" s="1">
        <v>14.8</v>
      </c>
      <c r="AA46" s="1">
        <v>7.2</v>
      </c>
      <c r="AB46" s="1">
        <v>20</v>
      </c>
      <c r="AC46" s="1">
        <v>8.6</v>
      </c>
      <c r="AD46" s="1" t="s">
        <v>47</v>
      </c>
      <c r="AE46" s="1">
        <f>G46*Q46</f>
        <v>95.55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3" t="s">
        <v>91</v>
      </c>
      <c r="B47" s="13" t="s">
        <v>43</v>
      </c>
      <c r="C47" s="13"/>
      <c r="D47" s="13"/>
      <c r="E47" s="13">
        <v>1</v>
      </c>
      <c r="F47" s="13">
        <v>-1</v>
      </c>
      <c r="G47" s="14">
        <v>0</v>
      </c>
      <c r="H47" s="13" t="e">
        <v>#N/A</v>
      </c>
      <c r="I47" s="13" t="s">
        <v>49</v>
      </c>
      <c r="J47" s="13">
        <v>1</v>
      </c>
      <c r="K47" s="13">
        <f t="shared" si="6"/>
        <v>0</v>
      </c>
      <c r="L47" s="13"/>
      <c r="M47" s="13"/>
      <c r="N47" s="13"/>
      <c r="O47" s="13"/>
      <c r="P47" s="13">
        <f t="shared" si="1"/>
        <v>0.2</v>
      </c>
      <c r="Q47" s="15"/>
      <c r="R47" s="15"/>
      <c r="S47" s="13"/>
      <c r="T47" s="13">
        <f t="shared" si="2"/>
        <v>-5</v>
      </c>
      <c r="U47" s="13">
        <f t="shared" si="3"/>
        <v>-5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/>
      <c r="AE47" s="13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92</v>
      </c>
      <c r="B48" s="1" t="s">
        <v>35</v>
      </c>
      <c r="C48" s="1">
        <v>20.704000000000001</v>
      </c>
      <c r="D48" s="1">
        <v>25.702000000000002</v>
      </c>
      <c r="E48" s="20">
        <f>12.168+E109</f>
        <v>20.793999999999997</v>
      </c>
      <c r="F48" s="20">
        <f>34.238+F109</f>
        <v>24.899000000000001</v>
      </c>
      <c r="G48" s="7">
        <v>1</v>
      </c>
      <c r="H48" s="1">
        <v>40</v>
      </c>
      <c r="I48" s="1" t="s">
        <v>37</v>
      </c>
      <c r="J48" s="1">
        <v>12.295</v>
      </c>
      <c r="K48" s="1">
        <f t="shared" si="6"/>
        <v>8.498999999999997</v>
      </c>
      <c r="L48" s="1"/>
      <c r="M48" s="1"/>
      <c r="N48" s="1">
        <v>0</v>
      </c>
      <c r="O48" s="1">
        <v>0</v>
      </c>
      <c r="P48" s="1">
        <f t="shared" si="1"/>
        <v>4.1587999999999994</v>
      </c>
      <c r="Q48" s="5">
        <f t="shared" ref="Q48:Q66" si="9">13*P48-O48-N48-F48</f>
        <v>29.165399999999991</v>
      </c>
      <c r="R48" s="5"/>
      <c r="S48" s="1"/>
      <c r="T48" s="1">
        <f t="shared" si="2"/>
        <v>13</v>
      </c>
      <c r="U48" s="1">
        <f t="shared" si="3"/>
        <v>5.9870635760315487</v>
      </c>
      <c r="V48" s="1">
        <v>1.2968</v>
      </c>
      <c r="W48" s="1">
        <v>3.1526000000000001</v>
      </c>
      <c r="X48" s="1">
        <v>3.1514000000000002</v>
      </c>
      <c r="Y48" s="1">
        <v>2.7153999999999998</v>
      </c>
      <c r="Z48" s="1">
        <v>2.1274000000000002</v>
      </c>
      <c r="AA48" s="1">
        <v>3.4074</v>
      </c>
      <c r="AB48" s="1">
        <v>2.2786</v>
      </c>
      <c r="AC48" s="1">
        <v>0.28339999999999999</v>
      </c>
      <c r="AD48" s="1"/>
      <c r="AE48" s="1">
        <f>G48*Q48</f>
        <v>29.165399999999991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93</v>
      </c>
      <c r="B49" s="1" t="s">
        <v>43</v>
      </c>
      <c r="C49" s="1">
        <v>101</v>
      </c>
      <c r="D49" s="1">
        <v>231</v>
      </c>
      <c r="E49" s="1">
        <v>166</v>
      </c>
      <c r="F49" s="1">
        <v>167</v>
      </c>
      <c r="G49" s="7">
        <v>0.35</v>
      </c>
      <c r="H49" s="1">
        <v>40</v>
      </c>
      <c r="I49" s="1" t="s">
        <v>37</v>
      </c>
      <c r="J49" s="1">
        <v>168</v>
      </c>
      <c r="K49" s="1">
        <f t="shared" si="6"/>
        <v>-2</v>
      </c>
      <c r="L49" s="1"/>
      <c r="M49" s="1"/>
      <c r="N49" s="1">
        <v>0</v>
      </c>
      <c r="O49" s="1">
        <v>80</v>
      </c>
      <c r="P49" s="1">
        <f t="shared" si="1"/>
        <v>33.200000000000003</v>
      </c>
      <c r="Q49" s="5">
        <f t="shared" si="9"/>
        <v>184.60000000000002</v>
      </c>
      <c r="R49" s="5"/>
      <c r="S49" s="1"/>
      <c r="T49" s="1">
        <f t="shared" si="2"/>
        <v>13</v>
      </c>
      <c r="U49" s="1">
        <f t="shared" si="3"/>
        <v>7.4397590361445776</v>
      </c>
      <c r="V49" s="1">
        <v>27</v>
      </c>
      <c r="W49" s="1">
        <v>34.6</v>
      </c>
      <c r="X49" s="1">
        <v>30.2</v>
      </c>
      <c r="Y49" s="1">
        <v>16.600000000000001</v>
      </c>
      <c r="Z49" s="1">
        <v>7.6</v>
      </c>
      <c r="AA49" s="1">
        <v>1.8</v>
      </c>
      <c r="AB49" s="1">
        <v>15.2</v>
      </c>
      <c r="AC49" s="1">
        <v>3.2</v>
      </c>
      <c r="AD49" s="1" t="s">
        <v>56</v>
      </c>
      <c r="AE49" s="1">
        <f>G49*Q49</f>
        <v>64.61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94</v>
      </c>
      <c r="B50" s="1" t="s">
        <v>43</v>
      </c>
      <c r="C50" s="1">
        <v>189.37299999999999</v>
      </c>
      <c r="D50" s="1">
        <v>190</v>
      </c>
      <c r="E50" s="20">
        <f>225+E106</f>
        <v>242</v>
      </c>
      <c r="F50" s="20">
        <f>156.373+F106</f>
        <v>125.37299999999999</v>
      </c>
      <c r="G50" s="7">
        <v>0.35</v>
      </c>
      <c r="H50" s="1">
        <v>40</v>
      </c>
      <c r="I50" s="1" t="s">
        <v>37</v>
      </c>
      <c r="J50" s="1">
        <v>227</v>
      </c>
      <c r="K50" s="1">
        <f t="shared" si="6"/>
        <v>15</v>
      </c>
      <c r="L50" s="1"/>
      <c r="M50" s="1"/>
      <c r="N50" s="1">
        <v>150</v>
      </c>
      <c r="O50" s="1">
        <v>110</v>
      </c>
      <c r="P50" s="1">
        <f t="shared" si="1"/>
        <v>48.4</v>
      </c>
      <c r="Q50" s="5">
        <f t="shared" si="9"/>
        <v>243.82699999999994</v>
      </c>
      <c r="R50" s="5"/>
      <c r="S50" s="1"/>
      <c r="T50" s="1">
        <f t="shared" si="2"/>
        <v>12.999999999999998</v>
      </c>
      <c r="U50" s="1">
        <f t="shared" si="3"/>
        <v>7.9622520661157026</v>
      </c>
      <c r="V50" s="1">
        <v>42.4</v>
      </c>
      <c r="W50" s="1">
        <v>43.125399999999999</v>
      </c>
      <c r="X50" s="1">
        <v>44.2</v>
      </c>
      <c r="Y50" s="1">
        <v>42.874600000000001</v>
      </c>
      <c r="Z50" s="1">
        <v>14.8</v>
      </c>
      <c r="AA50" s="1">
        <v>7</v>
      </c>
      <c r="AB50" s="1">
        <v>32.6</v>
      </c>
      <c r="AC50" s="1">
        <v>8.6</v>
      </c>
      <c r="AD50" s="1"/>
      <c r="AE50" s="1">
        <f>G50*Q50</f>
        <v>85.339449999999971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95</v>
      </c>
      <c r="B51" s="1" t="s">
        <v>35</v>
      </c>
      <c r="C51" s="1">
        <v>175.90299999999999</v>
      </c>
      <c r="D51" s="1">
        <v>1052.097</v>
      </c>
      <c r="E51" s="20">
        <f>303.672+E6</f>
        <v>314.577</v>
      </c>
      <c r="F51" s="20">
        <f>725.289+F6</f>
        <v>714.38400000000001</v>
      </c>
      <c r="G51" s="7">
        <v>1</v>
      </c>
      <c r="H51" s="1">
        <v>50</v>
      </c>
      <c r="I51" s="1" t="s">
        <v>37</v>
      </c>
      <c r="J51" s="1">
        <v>515.30899999999997</v>
      </c>
      <c r="K51" s="1">
        <f t="shared" si="6"/>
        <v>-200.73199999999997</v>
      </c>
      <c r="L51" s="1"/>
      <c r="M51" s="1"/>
      <c r="N51" s="1">
        <v>0</v>
      </c>
      <c r="O51" s="1">
        <v>0</v>
      </c>
      <c r="P51" s="1">
        <f t="shared" si="1"/>
        <v>62.915399999999998</v>
      </c>
      <c r="Q51" s="5">
        <f t="shared" si="9"/>
        <v>103.51619999999991</v>
      </c>
      <c r="R51" s="5"/>
      <c r="S51" s="1"/>
      <c r="T51" s="1">
        <f t="shared" si="2"/>
        <v>13</v>
      </c>
      <c r="U51" s="1">
        <f t="shared" si="3"/>
        <v>11.354676279575431</v>
      </c>
      <c r="V51" s="1">
        <v>49.215600000000002</v>
      </c>
      <c r="W51" s="1">
        <v>67.2346</v>
      </c>
      <c r="X51" s="1">
        <v>41.842199999999998</v>
      </c>
      <c r="Y51" s="1">
        <v>38.900399999999998</v>
      </c>
      <c r="Z51" s="1">
        <v>27.971</v>
      </c>
      <c r="AA51" s="1">
        <v>32.2926</v>
      </c>
      <c r="AB51" s="1">
        <v>33.177799999999998</v>
      </c>
      <c r="AC51" s="1">
        <v>8.0754000000000001</v>
      </c>
      <c r="AD51" s="10" t="s">
        <v>47</v>
      </c>
      <c r="AE51" s="1">
        <f>G51*Q51</f>
        <v>103.51619999999991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96</v>
      </c>
      <c r="B52" s="1" t="s">
        <v>35</v>
      </c>
      <c r="C52" s="1">
        <v>180.91399999999999</v>
      </c>
      <c r="D52" s="1">
        <v>6.73</v>
      </c>
      <c r="E52" s="1">
        <v>113.601</v>
      </c>
      <c r="F52" s="1">
        <v>70.632999999999996</v>
      </c>
      <c r="G52" s="7">
        <v>1</v>
      </c>
      <c r="H52" s="1">
        <v>50</v>
      </c>
      <c r="I52" s="1" t="s">
        <v>37</v>
      </c>
      <c r="J52" s="1">
        <v>116.435</v>
      </c>
      <c r="K52" s="1">
        <f t="shared" si="6"/>
        <v>-2.8340000000000032</v>
      </c>
      <c r="L52" s="1"/>
      <c r="M52" s="1"/>
      <c r="N52" s="1">
        <v>57.386400000000009</v>
      </c>
      <c r="O52" s="1">
        <v>130</v>
      </c>
      <c r="P52" s="1">
        <f t="shared" si="1"/>
        <v>22.720199999999998</v>
      </c>
      <c r="Q52" s="5">
        <f t="shared" si="9"/>
        <v>37.343199999999982</v>
      </c>
      <c r="R52" s="5"/>
      <c r="S52" s="1"/>
      <c r="T52" s="1">
        <f t="shared" si="2"/>
        <v>13</v>
      </c>
      <c r="U52" s="1">
        <f t="shared" si="3"/>
        <v>11.356387707854687</v>
      </c>
      <c r="V52" s="1">
        <v>18.122800000000002</v>
      </c>
      <c r="W52" s="1">
        <v>19.541399999999999</v>
      </c>
      <c r="X52" s="1">
        <v>23.4054</v>
      </c>
      <c r="Y52" s="1">
        <v>29.586600000000001</v>
      </c>
      <c r="Z52" s="1">
        <v>7.3103999999999996</v>
      </c>
      <c r="AA52" s="1">
        <v>13.2624</v>
      </c>
      <c r="AB52" s="1">
        <v>21.308</v>
      </c>
      <c r="AC52" s="1">
        <v>3.2342</v>
      </c>
      <c r="AD52" s="1"/>
      <c r="AE52" s="1">
        <f>G52*Q52</f>
        <v>37.343199999999982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97</v>
      </c>
      <c r="B53" s="1" t="s">
        <v>35</v>
      </c>
      <c r="C53" s="1">
        <v>2.923</v>
      </c>
      <c r="D53" s="1">
        <v>119.745</v>
      </c>
      <c r="E53" s="1">
        <v>15.045</v>
      </c>
      <c r="F53" s="1">
        <v>107.623</v>
      </c>
      <c r="G53" s="7">
        <v>1</v>
      </c>
      <c r="H53" s="1" t="e">
        <v>#N/A</v>
      </c>
      <c r="I53" s="1" t="s">
        <v>37</v>
      </c>
      <c r="J53" s="1">
        <v>25</v>
      </c>
      <c r="K53" s="1">
        <f t="shared" si="6"/>
        <v>-9.9550000000000001</v>
      </c>
      <c r="L53" s="1"/>
      <c r="M53" s="1"/>
      <c r="N53" s="1">
        <v>0</v>
      </c>
      <c r="O53" s="1">
        <v>0</v>
      </c>
      <c r="P53" s="1">
        <f t="shared" si="1"/>
        <v>3.0089999999999999</v>
      </c>
      <c r="Q53" s="5"/>
      <c r="R53" s="5"/>
      <c r="S53" s="1"/>
      <c r="T53" s="1">
        <f t="shared" si="2"/>
        <v>35.767032236623464</v>
      </c>
      <c r="U53" s="1">
        <f t="shared" si="3"/>
        <v>35.767032236623464</v>
      </c>
      <c r="V53" s="1">
        <v>0</v>
      </c>
      <c r="W53" s="1">
        <v>11.3894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 t="s">
        <v>98</v>
      </c>
      <c r="AE53" s="1">
        <f>G53*Q53</f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99</v>
      </c>
      <c r="B54" s="1" t="s">
        <v>35</v>
      </c>
      <c r="C54" s="1">
        <v>41.808</v>
      </c>
      <c r="D54" s="1">
        <v>96.661000000000001</v>
      </c>
      <c r="E54" s="1">
        <v>36.590000000000003</v>
      </c>
      <c r="F54" s="1">
        <v>90.51</v>
      </c>
      <c r="G54" s="7">
        <v>1</v>
      </c>
      <c r="H54" s="1">
        <v>40</v>
      </c>
      <c r="I54" s="1" t="s">
        <v>37</v>
      </c>
      <c r="J54" s="1">
        <v>45.969000000000001</v>
      </c>
      <c r="K54" s="1">
        <f t="shared" si="6"/>
        <v>-9.3789999999999978</v>
      </c>
      <c r="L54" s="1"/>
      <c r="M54" s="1"/>
      <c r="N54" s="1">
        <v>0</v>
      </c>
      <c r="O54" s="1">
        <v>0</v>
      </c>
      <c r="P54" s="1">
        <f t="shared" si="1"/>
        <v>7.3180000000000005</v>
      </c>
      <c r="Q54" s="5">
        <f t="shared" si="9"/>
        <v>4.6239999999999952</v>
      </c>
      <c r="R54" s="5"/>
      <c r="S54" s="1"/>
      <c r="T54" s="1">
        <f t="shared" si="2"/>
        <v>13</v>
      </c>
      <c r="U54" s="1">
        <f t="shared" si="3"/>
        <v>12.368133369773162</v>
      </c>
      <c r="V54" s="1">
        <v>0</v>
      </c>
      <c r="W54" s="1">
        <v>12.4884</v>
      </c>
      <c r="X54" s="1">
        <v>3.1274000000000002</v>
      </c>
      <c r="Y54" s="1">
        <v>1.7423999999999999</v>
      </c>
      <c r="Z54" s="1">
        <v>0</v>
      </c>
      <c r="AA54" s="1">
        <v>2.7172000000000001</v>
      </c>
      <c r="AB54" s="1">
        <v>4.0377999999999998</v>
      </c>
      <c r="AC54" s="1">
        <v>0.28660000000000002</v>
      </c>
      <c r="AD54" s="1"/>
      <c r="AE54" s="1">
        <f>G54*Q54</f>
        <v>4.6239999999999952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100</v>
      </c>
      <c r="B55" s="1" t="s">
        <v>43</v>
      </c>
      <c r="C55" s="1">
        <v>65.14</v>
      </c>
      <c r="D55" s="1">
        <v>489</v>
      </c>
      <c r="E55" s="20">
        <f>339.547+E107</f>
        <v>431.54700000000003</v>
      </c>
      <c r="F55" s="20">
        <f>197.593+F107</f>
        <v>71.592999999999989</v>
      </c>
      <c r="G55" s="7">
        <v>0.45</v>
      </c>
      <c r="H55" s="1">
        <v>50</v>
      </c>
      <c r="I55" s="1" t="s">
        <v>37</v>
      </c>
      <c r="J55" s="1">
        <v>354</v>
      </c>
      <c r="K55" s="1">
        <f t="shared" si="6"/>
        <v>77.547000000000025</v>
      </c>
      <c r="L55" s="1"/>
      <c r="M55" s="1"/>
      <c r="N55" s="1">
        <v>700</v>
      </c>
      <c r="O55" s="1">
        <v>0</v>
      </c>
      <c r="P55" s="1">
        <f t="shared" si="1"/>
        <v>86.309400000000011</v>
      </c>
      <c r="Q55" s="5">
        <f t="shared" si="9"/>
        <v>350.42920000000015</v>
      </c>
      <c r="R55" s="5"/>
      <c r="S55" s="1"/>
      <c r="T55" s="1">
        <f t="shared" si="2"/>
        <v>13</v>
      </c>
      <c r="U55" s="1">
        <f t="shared" si="3"/>
        <v>8.9398489619902328</v>
      </c>
      <c r="V55" s="1">
        <v>84.772000000000006</v>
      </c>
      <c r="W55" s="1">
        <v>69</v>
      </c>
      <c r="X55" s="1">
        <v>66.2</v>
      </c>
      <c r="Y55" s="1">
        <v>109</v>
      </c>
      <c r="Z55" s="1">
        <v>29.4</v>
      </c>
      <c r="AA55" s="1">
        <v>36</v>
      </c>
      <c r="AB55" s="1">
        <v>91.8</v>
      </c>
      <c r="AC55" s="1">
        <v>24.2</v>
      </c>
      <c r="AD55" s="1"/>
      <c r="AE55" s="1">
        <f>G55*Q55</f>
        <v>157.69314000000008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35</v>
      </c>
      <c r="C56" s="1">
        <v>0.41</v>
      </c>
      <c r="D56" s="1">
        <v>132.60900000000001</v>
      </c>
      <c r="E56" s="1">
        <v>18.594000000000001</v>
      </c>
      <c r="F56" s="1">
        <v>114.425</v>
      </c>
      <c r="G56" s="7">
        <v>1</v>
      </c>
      <c r="H56" s="1">
        <v>40</v>
      </c>
      <c r="I56" s="1" t="s">
        <v>37</v>
      </c>
      <c r="J56" s="1">
        <v>17.399999999999999</v>
      </c>
      <c r="K56" s="1">
        <f t="shared" si="6"/>
        <v>1.1940000000000026</v>
      </c>
      <c r="L56" s="1"/>
      <c r="M56" s="1"/>
      <c r="N56" s="1">
        <v>0</v>
      </c>
      <c r="O56" s="1">
        <v>0</v>
      </c>
      <c r="P56" s="1">
        <f t="shared" si="1"/>
        <v>3.7188000000000003</v>
      </c>
      <c r="Q56" s="5"/>
      <c r="R56" s="5"/>
      <c r="S56" s="1"/>
      <c r="T56" s="1">
        <f t="shared" si="2"/>
        <v>30.769334193825962</v>
      </c>
      <c r="U56" s="1">
        <f t="shared" si="3"/>
        <v>30.769334193825962</v>
      </c>
      <c r="V56" s="1">
        <v>0.14119999999999999</v>
      </c>
      <c r="W56" s="1">
        <v>14.4824</v>
      </c>
      <c r="X56" s="1">
        <v>0.2878</v>
      </c>
      <c r="Y56" s="1">
        <v>4.5818000000000003</v>
      </c>
      <c r="Z56" s="1">
        <v>0.28899999999999998</v>
      </c>
      <c r="AA56" s="1">
        <v>5.1075999999999997</v>
      </c>
      <c r="AB56" s="1">
        <v>5.3852000000000002</v>
      </c>
      <c r="AC56" s="1">
        <v>4.8231999999999999</v>
      </c>
      <c r="AD56" s="1"/>
      <c r="AE56" s="1">
        <f>G56*Q56</f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102</v>
      </c>
      <c r="B57" s="1" t="s">
        <v>43</v>
      </c>
      <c r="C57" s="1">
        <v>220</v>
      </c>
      <c r="D57" s="1">
        <v>415</v>
      </c>
      <c r="E57" s="1">
        <v>361</v>
      </c>
      <c r="F57" s="1">
        <v>260</v>
      </c>
      <c r="G57" s="7">
        <v>0.45</v>
      </c>
      <c r="H57" s="1">
        <v>50</v>
      </c>
      <c r="I57" s="1" t="s">
        <v>37</v>
      </c>
      <c r="J57" s="1">
        <v>370</v>
      </c>
      <c r="K57" s="1">
        <f t="shared" si="6"/>
        <v>-9</v>
      </c>
      <c r="L57" s="1"/>
      <c r="M57" s="1"/>
      <c r="N57" s="1">
        <v>100</v>
      </c>
      <c r="O57" s="1">
        <v>220</v>
      </c>
      <c r="P57" s="1">
        <f t="shared" si="1"/>
        <v>72.2</v>
      </c>
      <c r="Q57" s="5">
        <f t="shared" si="9"/>
        <v>358.6</v>
      </c>
      <c r="R57" s="5"/>
      <c r="S57" s="1"/>
      <c r="T57" s="1">
        <f t="shared" si="2"/>
        <v>13</v>
      </c>
      <c r="U57" s="1">
        <f t="shared" si="3"/>
        <v>8.0332409972299175</v>
      </c>
      <c r="V57" s="1">
        <v>66.400000000000006</v>
      </c>
      <c r="W57" s="1">
        <v>71.8</v>
      </c>
      <c r="X57" s="1">
        <v>62.2</v>
      </c>
      <c r="Y57" s="1">
        <v>89.6</v>
      </c>
      <c r="Z57" s="1">
        <v>21.6</v>
      </c>
      <c r="AA57" s="1">
        <v>24.4</v>
      </c>
      <c r="AB57" s="1">
        <v>62.2</v>
      </c>
      <c r="AC57" s="1">
        <v>18.600000000000001</v>
      </c>
      <c r="AD57" s="1"/>
      <c r="AE57" s="1">
        <f>G57*Q57</f>
        <v>161.37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103</v>
      </c>
      <c r="B58" s="1" t="s">
        <v>43</v>
      </c>
      <c r="C58" s="1">
        <v>224</v>
      </c>
      <c r="D58" s="1">
        <v>25</v>
      </c>
      <c r="E58" s="1">
        <v>211</v>
      </c>
      <c r="F58" s="1">
        <v>32</v>
      </c>
      <c r="G58" s="7">
        <v>0.45</v>
      </c>
      <c r="H58" s="1">
        <v>50</v>
      </c>
      <c r="I58" s="1" t="s">
        <v>37</v>
      </c>
      <c r="J58" s="1">
        <v>217</v>
      </c>
      <c r="K58" s="1">
        <f t="shared" si="6"/>
        <v>-6</v>
      </c>
      <c r="L58" s="1"/>
      <c r="M58" s="1"/>
      <c r="N58" s="1">
        <v>199.2</v>
      </c>
      <c r="O58" s="1">
        <v>150</v>
      </c>
      <c r="P58" s="1">
        <f t="shared" si="1"/>
        <v>42.2</v>
      </c>
      <c r="Q58" s="5">
        <f t="shared" si="9"/>
        <v>167.40000000000003</v>
      </c>
      <c r="R58" s="5"/>
      <c r="S58" s="1"/>
      <c r="T58" s="1">
        <f t="shared" si="2"/>
        <v>13</v>
      </c>
      <c r="U58" s="1">
        <f t="shared" si="3"/>
        <v>9.0331753554502363</v>
      </c>
      <c r="V58" s="1">
        <v>33.6</v>
      </c>
      <c r="W58" s="1">
        <v>31.2</v>
      </c>
      <c r="X58" s="1">
        <v>40</v>
      </c>
      <c r="Y58" s="1">
        <v>41.6</v>
      </c>
      <c r="Z58" s="1">
        <v>11.2</v>
      </c>
      <c r="AA58" s="1">
        <v>14.8</v>
      </c>
      <c r="AB58" s="1">
        <v>36.6</v>
      </c>
      <c r="AC58" s="1">
        <v>9.8000000000000007</v>
      </c>
      <c r="AD58" s="1"/>
      <c r="AE58" s="1">
        <f>G58*Q58</f>
        <v>75.330000000000013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104</v>
      </c>
      <c r="B59" s="1" t="s">
        <v>35</v>
      </c>
      <c r="C59" s="1">
        <v>232.05199999999999</v>
      </c>
      <c r="D59" s="1">
        <v>65.37</v>
      </c>
      <c r="E59" s="1">
        <v>251.46299999999999</v>
      </c>
      <c r="F59" s="1">
        <v>7.43</v>
      </c>
      <c r="G59" s="7">
        <v>1</v>
      </c>
      <c r="H59" s="1">
        <v>50</v>
      </c>
      <c r="I59" s="1" t="s">
        <v>37</v>
      </c>
      <c r="J59" s="1">
        <v>289.029</v>
      </c>
      <c r="K59" s="1">
        <f t="shared" si="6"/>
        <v>-37.566000000000003</v>
      </c>
      <c r="L59" s="1"/>
      <c r="M59" s="1"/>
      <c r="N59" s="1">
        <v>200</v>
      </c>
      <c r="O59" s="1">
        <v>320</v>
      </c>
      <c r="P59" s="1">
        <f t="shared" si="1"/>
        <v>50.2926</v>
      </c>
      <c r="Q59" s="5">
        <f t="shared" si="9"/>
        <v>126.37380000000002</v>
      </c>
      <c r="R59" s="5"/>
      <c r="S59" s="1"/>
      <c r="T59" s="1">
        <f t="shared" si="2"/>
        <v>13.000000000000004</v>
      </c>
      <c r="U59" s="1">
        <f t="shared" si="3"/>
        <v>10.48722873742857</v>
      </c>
      <c r="V59" s="1">
        <v>30.7728</v>
      </c>
      <c r="W59" s="1">
        <v>29.723400000000002</v>
      </c>
      <c r="X59" s="1">
        <v>36.573</v>
      </c>
      <c r="Y59" s="1">
        <v>53.583599999999997</v>
      </c>
      <c r="Z59" s="1">
        <v>27.304400000000001</v>
      </c>
      <c r="AA59" s="1">
        <v>30.144600000000001</v>
      </c>
      <c r="AB59" s="1">
        <v>43.765999999999998</v>
      </c>
      <c r="AC59" s="1">
        <v>14.116199999999999</v>
      </c>
      <c r="AD59" s="1"/>
      <c r="AE59" s="1">
        <f>G59*Q59</f>
        <v>126.37380000000002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105</v>
      </c>
      <c r="B60" s="1" t="s">
        <v>35</v>
      </c>
      <c r="C60" s="1">
        <v>10.43</v>
      </c>
      <c r="D60" s="1"/>
      <c r="E60" s="1">
        <v>8.0289999999999999</v>
      </c>
      <c r="F60" s="1">
        <v>2.4009999999999998</v>
      </c>
      <c r="G60" s="7">
        <v>1</v>
      </c>
      <c r="H60" s="1">
        <v>40</v>
      </c>
      <c r="I60" s="1" t="s">
        <v>37</v>
      </c>
      <c r="J60" s="1">
        <v>16.074999999999999</v>
      </c>
      <c r="K60" s="1">
        <f t="shared" si="6"/>
        <v>-8.0459999999999994</v>
      </c>
      <c r="L60" s="1"/>
      <c r="M60" s="1"/>
      <c r="N60" s="1">
        <v>10</v>
      </c>
      <c r="O60" s="1">
        <v>10</v>
      </c>
      <c r="P60" s="1">
        <f t="shared" si="1"/>
        <v>1.6057999999999999</v>
      </c>
      <c r="Q60" s="5"/>
      <c r="R60" s="5"/>
      <c r="S60" s="1"/>
      <c r="T60" s="1">
        <f t="shared" si="2"/>
        <v>13.950056046830241</v>
      </c>
      <c r="U60" s="1">
        <f t="shared" si="3"/>
        <v>13.950056046830241</v>
      </c>
      <c r="V60" s="1">
        <v>3.056</v>
      </c>
      <c r="W60" s="1">
        <v>2.6644000000000001</v>
      </c>
      <c r="X60" s="1">
        <v>1.4426000000000001</v>
      </c>
      <c r="Y60" s="1">
        <v>6.8284000000000002</v>
      </c>
      <c r="Z60" s="1">
        <v>0.71840000000000004</v>
      </c>
      <c r="AA60" s="1">
        <v>1.2538</v>
      </c>
      <c r="AB60" s="1">
        <v>4.3006000000000002</v>
      </c>
      <c r="AC60" s="1">
        <v>0</v>
      </c>
      <c r="AD60" s="1" t="s">
        <v>106</v>
      </c>
      <c r="AE60" s="1">
        <f>G60*Q60</f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107</v>
      </c>
      <c r="B61" s="1" t="s">
        <v>43</v>
      </c>
      <c r="C61" s="1">
        <v>238</v>
      </c>
      <c r="D61" s="1">
        <v>2</v>
      </c>
      <c r="E61" s="1">
        <v>116</v>
      </c>
      <c r="F61" s="1">
        <v>126</v>
      </c>
      <c r="G61" s="7">
        <v>0.1</v>
      </c>
      <c r="H61" s="1">
        <v>730</v>
      </c>
      <c r="I61" s="1" t="s">
        <v>37</v>
      </c>
      <c r="J61" s="1">
        <v>116</v>
      </c>
      <c r="K61" s="1">
        <f t="shared" si="6"/>
        <v>0</v>
      </c>
      <c r="L61" s="1"/>
      <c r="M61" s="1"/>
      <c r="N61" s="1">
        <v>0</v>
      </c>
      <c r="O61" s="1">
        <v>300</v>
      </c>
      <c r="P61" s="1">
        <f t="shared" si="1"/>
        <v>23.2</v>
      </c>
      <c r="Q61" s="5"/>
      <c r="R61" s="5"/>
      <c r="S61" s="1"/>
      <c r="T61" s="1">
        <f t="shared" si="2"/>
        <v>18.362068965517242</v>
      </c>
      <c r="U61" s="1">
        <f t="shared" si="3"/>
        <v>18.362068965517242</v>
      </c>
      <c r="V61" s="1">
        <v>14.8</v>
      </c>
      <c r="W61" s="1">
        <v>18.399999999999999</v>
      </c>
      <c r="X61" s="1">
        <v>16.600000000000001</v>
      </c>
      <c r="Y61" s="1">
        <v>27.8</v>
      </c>
      <c r="Z61" s="1">
        <v>4</v>
      </c>
      <c r="AA61" s="1">
        <v>5.2</v>
      </c>
      <c r="AB61" s="1">
        <v>20.2</v>
      </c>
      <c r="AC61" s="1">
        <v>0</v>
      </c>
      <c r="AD61" s="19" t="s">
        <v>63</v>
      </c>
      <c r="AE61" s="1">
        <f>G61*Q61</f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108</v>
      </c>
      <c r="B62" s="1" t="s">
        <v>35</v>
      </c>
      <c r="C62" s="1">
        <v>94.929000000000002</v>
      </c>
      <c r="D62" s="1">
        <v>14.627000000000001</v>
      </c>
      <c r="E62" s="1">
        <v>65.712000000000003</v>
      </c>
      <c r="F62" s="1">
        <v>41.761000000000003</v>
      </c>
      <c r="G62" s="7">
        <v>1</v>
      </c>
      <c r="H62" s="1">
        <v>50</v>
      </c>
      <c r="I62" s="1" t="s">
        <v>37</v>
      </c>
      <c r="J62" s="1">
        <v>68.078999999999994</v>
      </c>
      <c r="K62" s="1">
        <f t="shared" si="6"/>
        <v>-2.3669999999999902</v>
      </c>
      <c r="L62" s="1"/>
      <c r="M62" s="1"/>
      <c r="N62" s="1">
        <v>33.934800000000017</v>
      </c>
      <c r="O62" s="1">
        <v>20</v>
      </c>
      <c r="P62" s="1">
        <f t="shared" si="1"/>
        <v>13.1424</v>
      </c>
      <c r="Q62" s="5">
        <f t="shared" si="9"/>
        <v>75.155399999999986</v>
      </c>
      <c r="R62" s="5"/>
      <c r="S62" s="1"/>
      <c r="T62" s="1">
        <f t="shared" si="2"/>
        <v>13</v>
      </c>
      <c r="U62" s="1">
        <f t="shared" si="3"/>
        <v>7.2814554419284159</v>
      </c>
      <c r="V62" s="1">
        <v>9.9126000000000012</v>
      </c>
      <c r="W62" s="1">
        <v>6.1638000000000002</v>
      </c>
      <c r="X62" s="1">
        <v>9.2135999999999996</v>
      </c>
      <c r="Y62" s="1">
        <v>1.6075999999999999</v>
      </c>
      <c r="Z62" s="1">
        <v>7.7442000000000002</v>
      </c>
      <c r="AA62" s="1">
        <v>6.4104000000000001</v>
      </c>
      <c r="AB62" s="1">
        <v>3.0604</v>
      </c>
      <c r="AC62" s="1">
        <v>3.6126</v>
      </c>
      <c r="AD62" s="19" t="s">
        <v>63</v>
      </c>
      <c r="AE62" s="1">
        <f>G62*Q62</f>
        <v>75.155399999999986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109</v>
      </c>
      <c r="B63" s="1" t="s">
        <v>43</v>
      </c>
      <c r="C63" s="1">
        <v>245</v>
      </c>
      <c r="D63" s="1">
        <v>3</v>
      </c>
      <c r="E63" s="1">
        <v>104</v>
      </c>
      <c r="F63" s="1">
        <v>146</v>
      </c>
      <c r="G63" s="7">
        <v>0.1</v>
      </c>
      <c r="H63" s="1">
        <v>730</v>
      </c>
      <c r="I63" s="1" t="s">
        <v>37</v>
      </c>
      <c r="J63" s="1">
        <v>104</v>
      </c>
      <c r="K63" s="1">
        <f t="shared" si="6"/>
        <v>0</v>
      </c>
      <c r="L63" s="1"/>
      <c r="M63" s="1"/>
      <c r="N63" s="1">
        <v>0</v>
      </c>
      <c r="O63" s="1">
        <v>300</v>
      </c>
      <c r="P63" s="1">
        <f t="shared" si="1"/>
        <v>20.8</v>
      </c>
      <c r="Q63" s="5"/>
      <c r="R63" s="5"/>
      <c r="S63" s="1"/>
      <c r="T63" s="1">
        <f t="shared" si="2"/>
        <v>21.44230769230769</v>
      </c>
      <c r="U63" s="1">
        <f t="shared" si="3"/>
        <v>21.44230769230769</v>
      </c>
      <c r="V63" s="1">
        <v>16.600000000000001</v>
      </c>
      <c r="W63" s="1">
        <v>17.399999999999999</v>
      </c>
      <c r="X63" s="1">
        <v>22.2</v>
      </c>
      <c r="Y63" s="1">
        <v>27.2</v>
      </c>
      <c r="Z63" s="1">
        <v>4.2</v>
      </c>
      <c r="AA63" s="1">
        <v>8.6</v>
      </c>
      <c r="AB63" s="1">
        <v>20.2</v>
      </c>
      <c r="AC63" s="1">
        <v>0</v>
      </c>
      <c r="AD63" s="23" t="s">
        <v>63</v>
      </c>
      <c r="AE63" s="1">
        <f>G63*Q63</f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110</v>
      </c>
      <c r="B64" s="1" t="s">
        <v>43</v>
      </c>
      <c r="C64" s="1">
        <v>143</v>
      </c>
      <c r="D64" s="1">
        <v>164</v>
      </c>
      <c r="E64" s="1">
        <v>234</v>
      </c>
      <c r="F64" s="1">
        <v>60</v>
      </c>
      <c r="G64" s="7">
        <v>0.4</v>
      </c>
      <c r="H64" s="1">
        <v>40</v>
      </c>
      <c r="I64" s="1" t="s">
        <v>37</v>
      </c>
      <c r="J64" s="1">
        <v>242</v>
      </c>
      <c r="K64" s="1">
        <f t="shared" si="6"/>
        <v>-8</v>
      </c>
      <c r="L64" s="1"/>
      <c r="M64" s="1"/>
      <c r="N64" s="1">
        <v>200</v>
      </c>
      <c r="O64" s="1">
        <v>150</v>
      </c>
      <c r="P64" s="1">
        <f t="shared" si="1"/>
        <v>46.8</v>
      </c>
      <c r="Q64" s="5">
        <f t="shared" si="9"/>
        <v>198.39999999999998</v>
      </c>
      <c r="R64" s="5"/>
      <c r="S64" s="1"/>
      <c r="T64" s="1">
        <f t="shared" si="2"/>
        <v>13</v>
      </c>
      <c r="U64" s="1">
        <f t="shared" si="3"/>
        <v>8.7606837606837615</v>
      </c>
      <c r="V64" s="1">
        <v>36</v>
      </c>
      <c r="W64" s="1">
        <v>33.799999999999997</v>
      </c>
      <c r="X64" s="1">
        <v>35.200000000000003</v>
      </c>
      <c r="Y64" s="1">
        <v>28.2</v>
      </c>
      <c r="Z64" s="1">
        <v>8.4</v>
      </c>
      <c r="AA64" s="1">
        <v>1</v>
      </c>
      <c r="AB64" s="1">
        <v>19.2</v>
      </c>
      <c r="AC64" s="1">
        <v>5.4</v>
      </c>
      <c r="AD64" s="1"/>
      <c r="AE64" s="1">
        <f>G64*Q64</f>
        <v>79.36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111</v>
      </c>
      <c r="B65" s="1" t="s">
        <v>43</v>
      </c>
      <c r="C65" s="1">
        <v>110</v>
      </c>
      <c r="D65" s="1">
        <v>123</v>
      </c>
      <c r="E65" s="1">
        <v>212</v>
      </c>
      <c r="F65" s="1">
        <v>14</v>
      </c>
      <c r="G65" s="7">
        <v>0.4</v>
      </c>
      <c r="H65" s="1">
        <v>40</v>
      </c>
      <c r="I65" s="1" t="s">
        <v>37</v>
      </c>
      <c r="J65" s="1">
        <v>218</v>
      </c>
      <c r="K65" s="1">
        <f t="shared" si="6"/>
        <v>-6</v>
      </c>
      <c r="L65" s="1"/>
      <c r="M65" s="1"/>
      <c r="N65" s="1">
        <v>400</v>
      </c>
      <c r="O65" s="1">
        <v>0</v>
      </c>
      <c r="P65" s="1">
        <f t="shared" si="1"/>
        <v>42.4</v>
      </c>
      <c r="Q65" s="5">
        <f t="shared" si="9"/>
        <v>137.19999999999993</v>
      </c>
      <c r="R65" s="5"/>
      <c r="S65" s="1"/>
      <c r="T65" s="1">
        <f t="shared" si="2"/>
        <v>12.999999999999998</v>
      </c>
      <c r="U65" s="1">
        <f t="shared" si="3"/>
        <v>9.7641509433962259</v>
      </c>
      <c r="V65" s="1">
        <v>38.4</v>
      </c>
      <c r="W65" s="1">
        <v>31.4</v>
      </c>
      <c r="X65" s="1">
        <v>32.799999999999997</v>
      </c>
      <c r="Y65" s="1">
        <v>14.8</v>
      </c>
      <c r="Z65" s="1">
        <v>6.4</v>
      </c>
      <c r="AA65" s="1">
        <v>0.2</v>
      </c>
      <c r="AB65" s="1">
        <v>13.4</v>
      </c>
      <c r="AC65" s="1">
        <v>4.5999999999999996</v>
      </c>
      <c r="AD65" s="1"/>
      <c r="AE65" s="1">
        <f>G65*Q65</f>
        <v>54.879999999999974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112</v>
      </c>
      <c r="B66" s="1" t="s">
        <v>35</v>
      </c>
      <c r="C66" s="1">
        <v>4.0010000000000003</v>
      </c>
      <c r="D66" s="1">
        <v>53.72</v>
      </c>
      <c r="E66" s="1">
        <v>33.695</v>
      </c>
      <c r="F66" s="1">
        <v>14.395</v>
      </c>
      <c r="G66" s="7">
        <v>1</v>
      </c>
      <c r="H66" s="1">
        <v>40</v>
      </c>
      <c r="I66" s="1" t="s">
        <v>37</v>
      </c>
      <c r="J66" s="1">
        <v>40.430999999999997</v>
      </c>
      <c r="K66" s="1">
        <f t="shared" si="6"/>
        <v>-6.7359999999999971</v>
      </c>
      <c r="L66" s="1"/>
      <c r="M66" s="1"/>
      <c r="N66" s="1">
        <v>120</v>
      </c>
      <c r="O66" s="1">
        <v>0</v>
      </c>
      <c r="P66" s="1">
        <f t="shared" si="1"/>
        <v>6.7389999999999999</v>
      </c>
      <c r="Q66" s="5"/>
      <c r="R66" s="5"/>
      <c r="S66" s="1"/>
      <c r="T66" s="1">
        <f t="shared" si="2"/>
        <v>19.94286986199733</v>
      </c>
      <c r="U66" s="1">
        <f t="shared" si="3"/>
        <v>19.94286986199733</v>
      </c>
      <c r="V66" s="1">
        <v>12.607799999999999</v>
      </c>
      <c r="W66" s="1">
        <v>4.3765999999999998</v>
      </c>
      <c r="X66" s="1">
        <v>5.9669999999999996</v>
      </c>
      <c r="Y66" s="1">
        <v>5.0380000000000003</v>
      </c>
      <c r="Z66" s="1">
        <v>3.4129999999999998</v>
      </c>
      <c r="AA66" s="1">
        <v>4.3860000000000001</v>
      </c>
      <c r="AB66" s="1">
        <v>2.9268000000000001</v>
      </c>
      <c r="AC66" s="1">
        <v>1.9552</v>
      </c>
      <c r="AD66" s="1"/>
      <c r="AE66" s="1">
        <f>G66*Q66</f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113</v>
      </c>
      <c r="B67" s="13" t="s">
        <v>43</v>
      </c>
      <c r="C67" s="13"/>
      <c r="D67" s="13"/>
      <c r="E67" s="13">
        <v>1</v>
      </c>
      <c r="F67" s="13">
        <v>-1</v>
      </c>
      <c r="G67" s="14">
        <v>0</v>
      </c>
      <c r="H67" s="13" t="e">
        <v>#N/A</v>
      </c>
      <c r="I67" s="13" t="s">
        <v>49</v>
      </c>
      <c r="J67" s="13">
        <v>1</v>
      </c>
      <c r="K67" s="13">
        <f t="shared" si="6"/>
        <v>0</v>
      </c>
      <c r="L67" s="13"/>
      <c r="M67" s="13"/>
      <c r="N67" s="13"/>
      <c r="O67" s="13"/>
      <c r="P67" s="13">
        <f t="shared" si="1"/>
        <v>0.2</v>
      </c>
      <c r="Q67" s="15"/>
      <c r="R67" s="15"/>
      <c r="S67" s="13"/>
      <c r="T67" s="13">
        <f t="shared" si="2"/>
        <v>-5</v>
      </c>
      <c r="U67" s="13">
        <f t="shared" si="3"/>
        <v>-5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/>
      <c r="AE67" s="13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114</v>
      </c>
      <c r="B68" s="1" t="s">
        <v>43</v>
      </c>
      <c r="C68" s="1">
        <v>137</v>
      </c>
      <c r="D68" s="1">
        <v>1</v>
      </c>
      <c r="E68" s="1">
        <v>102</v>
      </c>
      <c r="F68" s="1">
        <v>37</v>
      </c>
      <c r="G68" s="7">
        <v>0.4</v>
      </c>
      <c r="H68" s="1" t="e">
        <v>#N/A</v>
      </c>
      <c r="I68" s="1" t="s">
        <v>37</v>
      </c>
      <c r="J68" s="1">
        <v>103</v>
      </c>
      <c r="K68" s="1">
        <f t="shared" si="6"/>
        <v>-1</v>
      </c>
      <c r="L68" s="1"/>
      <c r="M68" s="1"/>
      <c r="N68" s="1">
        <v>150</v>
      </c>
      <c r="O68" s="1">
        <v>0</v>
      </c>
      <c r="P68" s="1">
        <f t="shared" si="1"/>
        <v>20.399999999999999</v>
      </c>
      <c r="Q68" s="5">
        <f t="shared" ref="Q68:Q72" si="10">13*P68-O68-N68-F68</f>
        <v>78.199999999999989</v>
      </c>
      <c r="R68" s="5"/>
      <c r="S68" s="1"/>
      <c r="T68" s="1">
        <f t="shared" si="2"/>
        <v>13</v>
      </c>
      <c r="U68" s="1">
        <f t="shared" si="3"/>
        <v>9.1666666666666679</v>
      </c>
      <c r="V68" s="1">
        <v>21</v>
      </c>
      <c r="W68" s="1">
        <v>17.2</v>
      </c>
      <c r="X68" s="1">
        <v>22.2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 t="s">
        <v>98</v>
      </c>
      <c r="AE68" s="1">
        <f>G68*Q68</f>
        <v>31.279999999999998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115</v>
      </c>
      <c r="B69" s="1" t="s">
        <v>43</v>
      </c>
      <c r="C69" s="1">
        <v>126</v>
      </c>
      <c r="D69" s="1">
        <v>1</v>
      </c>
      <c r="E69" s="1">
        <v>128</v>
      </c>
      <c r="F69" s="1">
        <v>1</v>
      </c>
      <c r="G69" s="7">
        <v>0.33</v>
      </c>
      <c r="H69" s="1" t="e">
        <v>#N/A</v>
      </c>
      <c r="I69" s="1" t="s">
        <v>37</v>
      </c>
      <c r="J69" s="1">
        <v>129</v>
      </c>
      <c r="K69" s="1">
        <f t="shared" si="6"/>
        <v>-1</v>
      </c>
      <c r="L69" s="1"/>
      <c r="M69" s="1"/>
      <c r="N69" s="1">
        <v>200</v>
      </c>
      <c r="O69" s="1">
        <v>120</v>
      </c>
      <c r="P69" s="1">
        <f t="shared" si="1"/>
        <v>25.6</v>
      </c>
      <c r="Q69" s="5">
        <f t="shared" si="10"/>
        <v>11.800000000000011</v>
      </c>
      <c r="R69" s="5"/>
      <c r="S69" s="1"/>
      <c r="T69" s="1">
        <f t="shared" si="2"/>
        <v>13</v>
      </c>
      <c r="U69" s="1">
        <f t="shared" si="3"/>
        <v>12.5390625</v>
      </c>
      <c r="V69" s="1">
        <v>27.6</v>
      </c>
      <c r="W69" s="1">
        <v>14</v>
      </c>
      <c r="X69" s="1">
        <v>25.6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 t="s">
        <v>98</v>
      </c>
      <c r="AE69" s="1">
        <f>G69*Q69</f>
        <v>3.8940000000000041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116</v>
      </c>
      <c r="B70" s="1" t="s">
        <v>43</v>
      </c>
      <c r="C70" s="1">
        <v>117</v>
      </c>
      <c r="D70" s="1">
        <v>18</v>
      </c>
      <c r="E70" s="1">
        <v>94</v>
      </c>
      <c r="F70" s="1">
        <v>39</v>
      </c>
      <c r="G70" s="7">
        <v>0.35</v>
      </c>
      <c r="H70" s="1" t="e">
        <v>#N/A</v>
      </c>
      <c r="I70" s="1" t="s">
        <v>37</v>
      </c>
      <c r="J70" s="1">
        <v>96</v>
      </c>
      <c r="K70" s="1">
        <f t="shared" ref="K70:K97" si="11">E70-J70</f>
        <v>-2</v>
      </c>
      <c r="L70" s="1"/>
      <c r="M70" s="1"/>
      <c r="N70" s="1">
        <v>40</v>
      </c>
      <c r="O70" s="1">
        <v>120</v>
      </c>
      <c r="P70" s="1">
        <f t="shared" si="1"/>
        <v>18.8</v>
      </c>
      <c r="Q70" s="5">
        <f t="shared" si="10"/>
        <v>45.400000000000006</v>
      </c>
      <c r="R70" s="5"/>
      <c r="S70" s="1"/>
      <c r="T70" s="1">
        <f t="shared" si="2"/>
        <v>13</v>
      </c>
      <c r="U70" s="1">
        <f t="shared" si="3"/>
        <v>10.585106382978722</v>
      </c>
      <c r="V70" s="1">
        <v>14.4</v>
      </c>
      <c r="W70" s="1">
        <v>15.2</v>
      </c>
      <c r="X70" s="1">
        <v>19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 t="s">
        <v>98</v>
      </c>
      <c r="AE70" s="1">
        <f>G70*Q70</f>
        <v>15.89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117</v>
      </c>
      <c r="B71" s="1" t="s">
        <v>43</v>
      </c>
      <c r="C71" s="1">
        <v>184</v>
      </c>
      <c r="D71" s="1">
        <v>210</v>
      </c>
      <c r="E71" s="1">
        <v>271</v>
      </c>
      <c r="F71" s="1">
        <v>114</v>
      </c>
      <c r="G71" s="7">
        <v>0.35</v>
      </c>
      <c r="H71" s="1">
        <v>40</v>
      </c>
      <c r="I71" s="1" t="s">
        <v>37</v>
      </c>
      <c r="J71" s="1">
        <v>276</v>
      </c>
      <c r="K71" s="1">
        <f t="shared" si="11"/>
        <v>-5</v>
      </c>
      <c r="L71" s="1"/>
      <c r="M71" s="1"/>
      <c r="N71" s="1">
        <v>325.19999999999987</v>
      </c>
      <c r="O71" s="1">
        <v>0</v>
      </c>
      <c r="P71" s="1">
        <f t="shared" ref="P71:P105" si="12">E71/5</f>
        <v>54.2</v>
      </c>
      <c r="Q71" s="5">
        <f t="shared" si="10"/>
        <v>265.40000000000015</v>
      </c>
      <c r="R71" s="5"/>
      <c r="S71" s="1"/>
      <c r="T71" s="1">
        <f t="shared" ref="T71:T105" si="13">(F71+N71+O71+Q71)/P71</f>
        <v>13</v>
      </c>
      <c r="U71" s="1">
        <f t="shared" ref="U71:U105" si="14">(F71+N71+O71)/P71</f>
        <v>8.1033210332103298</v>
      </c>
      <c r="V71" s="1">
        <v>54.4</v>
      </c>
      <c r="W71" s="1">
        <v>43.2</v>
      </c>
      <c r="X71" s="1">
        <v>48.2</v>
      </c>
      <c r="Y71" s="1">
        <v>58</v>
      </c>
      <c r="Z71" s="1">
        <v>24.4</v>
      </c>
      <c r="AA71" s="1">
        <v>18.8</v>
      </c>
      <c r="AB71" s="1">
        <v>36.799999999999997</v>
      </c>
      <c r="AC71" s="1">
        <v>19.2</v>
      </c>
      <c r="AD71" s="1"/>
      <c r="AE71" s="1">
        <f>G71*Q71</f>
        <v>92.890000000000043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118</v>
      </c>
      <c r="B72" s="1" t="s">
        <v>43</v>
      </c>
      <c r="C72" s="1">
        <v>266</v>
      </c>
      <c r="D72" s="1">
        <v>215</v>
      </c>
      <c r="E72" s="20">
        <f>314+E108</f>
        <v>389</v>
      </c>
      <c r="F72" s="20">
        <f>154+F108</f>
        <v>14</v>
      </c>
      <c r="G72" s="7">
        <v>0.35</v>
      </c>
      <c r="H72" s="1">
        <v>45</v>
      </c>
      <c r="I72" s="1" t="s">
        <v>37</v>
      </c>
      <c r="J72" s="1">
        <v>417</v>
      </c>
      <c r="K72" s="1">
        <f t="shared" si="11"/>
        <v>-28</v>
      </c>
      <c r="L72" s="1"/>
      <c r="M72" s="1"/>
      <c r="N72" s="1">
        <v>950</v>
      </c>
      <c r="O72" s="1">
        <v>0</v>
      </c>
      <c r="P72" s="1">
        <f t="shared" si="12"/>
        <v>77.8</v>
      </c>
      <c r="Q72" s="5">
        <f t="shared" si="10"/>
        <v>47.399999999999977</v>
      </c>
      <c r="R72" s="5"/>
      <c r="S72" s="1"/>
      <c r="T72" s="1">
        <f t="shared" si="13"/>
        <v>13</v>
      </c>
      <c r="U72" s="1">
        <f t="shared" si="14"/>
        <v>12.390745501285348</v>
      </c>
      <c r="V72" s="1">
        <v>100.8</v>
      </c>
      <c r="W72" s="1">
        <v>62</v>
      </c>
      <c r="X72" s="1">
        <v>80.400000000000006</v>
      </c>
      <c r="Y72" s="1">
        <v>117.6</v>
      </c>
      <c r="Z72" s="1">
        <v>30.4</v>
      </c>
      <c r="AA72" s="1">
        <v>29.4</v>
      </c>
      <c r="AB72" s="1">
        <v>63</v>
      </c>
      <c r="AC72" s="1">
        <v>25.8</v>
      </c>
      <c r="AD72" s="1"/>
      <c r="AE72" s="1">
        <f>G72*Q72</f>
        <v>16.589999999999993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3" t="s">
        <v>119</v>
      </c>
      <c r="B73" s="13" t="s">
        <v>35</v>
      </c>
      <c r="C73" s="13">
        <v>-31.965</v>
      </c>
      <c r="D73" s="13"/>
      <c r="E73" s="13"/>
      <c r="F73" s="20">
        <v>-31.965</v>
      </c>
      <c r="G73" s="14">
        <v>0</v>
      </c>
      <c r="H73" s="13" t="e">
        <v>#N/A</v>
      </c>
      <c r="I73" s="13" t="s">
        <v>49</v>
      </c>
      <c r="J73" s="13"/>
      <c r="K73" s="13">
        <f t="shared" si="11"/>
        <v>0</v>
      </c>
      <c r="L73" s="13"/>
      <c r="M73" s="13"/>
      <c r="N73" s="13">
        <v>0</v>
      </c>
      <c r="O73" s="13"/>
      <c r="P73" s="13">
        <f t="shared" si="12"/>
        <v>0</v>
      </c>
      <c r="Q73" s="15"/>
      <c r="R73" s="15"/>
      <c r="S73" s="13"/>
      <c r="T73" s="13" t="e">
        <f t="shared" si="13"/>
        <v>#DIV/0!</v>
      </c>
      <c r="U73" s="13" t="e">
        <f t="shared" si="14"/>
        <v>#DIV/0!</v>
      </c>
      <c r="V73" s="13">
        <v>6.3929999999999998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 t="s">
        <v>120</v>
      </c>
      <c r="AE73" s="13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2" t="s">
        <v>121</v>
      </c>
      <c r="B74" s="13" t="s">
        <v>35</v>
      </c>
      <c r="C74" s="13"/>
      <c r="D74" s="13">
        <v>1.3260000000000001</v>
      </c>
      <c r="E74" s="20">
        <v>2.84</v>
      </c>
      <c r="F74" s="20">
        <v>-1.514</v>
      </c>
      <c r="G74" s="14">
        <v>0</v>
      </c>
      <c r="H74" s="13" t="e">
        <v>#N/A</v>
      </c>
      <c r="I74" s="13" t="s">
        <v>49</v>
      </c>
      <c r="J74" s="13">
        <v>7.8</v>
      </c>
      <c r="K74" s="13">
        <f t="shared" si="11"/>
        <v>-4.96</v>
      </c>
      <c r="L74" s="13"/>
      <c r="M74" s="13"/>
      <c r="N74" s="13"/>
      <c r="O74" s="13"/>
      <c r="P74" s="13">
        <f t="shared" si="12"/>
        <v>0.56799999999999995</v>
      </c>
      <c r="Q74" s="15"/>
      <c r="R74" s="15"/>
      <c r="S74" s="13"/>
      <c r="T74" s="13">
        <f t="shared" si="13"/>
        <v>-2.665492957746479</v>
      </c>
      <c r="U74" s="13">
        <f t="shared" si="14"/>
        <v>-2.665492957746479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2" t="s">
        <v>161</v>
      </c>
      <c r="AE74" s="13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3" t="s">
        <v>122</v>
      </c>
      <c r="B75" s="13" t="s">
        <v>35</v>
      </c>
      <c r="C75" s="13">
        <v>89.347999999999999</v>
      </c>
      <c r="D75" s="21">
        <v>407.226</v>
      </c>
      <c r="E75" s="20">
        <v>220.673</v>
      </c>
      <c r="F75" s="20">
        <v>272.988</v>
      </c>
      <c r="G75" s="14">
        <v>0</v>
      </c>
      <c r="H75" s="13" t="e">
        <v>#N/A</v>
      </c>
      <c r="I75" s="13" t="s">
        <v>49</v>
      </c>
      <c r="J75" s="13">
        <v>217.75</v>
      </c>
      <c r="K75" s="13">
        <f t="shared" si="11"/>
        <v>2.9230000000000018</v>
      </c>
      <c r="L75" s="13"/>
      <c r="M75" s="13"/>
      <c r="N75" s="13">
        <v>0</v>
      </c>
      <c r="O75" s="13">
        <v>110</v>
      </c>
      <c r="P75" s="13">
        <f t="shared" si="12"/>
        <v>44.134599999999999</v>
      </c>
      <c r="Q75" s="15"/>
      <c r="R75" s="15"/>
      <c r="S75" s="13"/>
      <c r="T75" s="13">
        <f t="shared" si="13"/>
        <v>8.6777267721923383</v>
      </c>
      <c r="U75" s="13">
        <f t="shared" si="14"/>
        <v>8.6777267721923383</v>
      </c>
      <c r="V75" s="13">
        <v>39.067599999999999</v>
      </c>
      <c r="W75" s="13">
        <v>13.9754</v>
      </c>
      <c r="X75" s="13">
        <v>19.092199999999998</v>
      </c>
      <c r="Y75" s="13">
        <v>13.7348</v>
      </c>
      <c r="Z75" s="13">
        <v>0</v>
      </c>
      <c r="AA75" s="13">
        <v>0</v>
      </c>
      <c r="AB75" s="13">
        <v>0</v>
      </c>
      <c r="AC75" s="13">
        <v>0</v>
      </c>
      <c r="AD75" s="21" t="s">
        <v>123</v>
      </c>
      <c r="AE75" s="13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124</v>
      </c>
      <c r="B76" s="1" t="s">
        <v>35</v>
      </c>
      <c r="C76" s="1">
        <v>-3.2000000000000001E-2</v>
      </c>
      <c r="D76" s="1">
        <v>18.600000000000001</v>
      </c>
      <c r="E76" s="1">
        <v>10.148</v>
      </c>
      <c r="F76" s="1">
        <v>-0.03</v>
      </c>
      <c r="G76" s="7">
        <v>1</v>
      </c>
      <c r="H76" s="1">
        <v>60</v>
      </c>
      <c r="I76" s="1" t="s">
        <v>37</v>
      </c>
      <c r="J76" s="1">
        <v>18.149999999999999</v>
      </c>
      <c r="K76" s="1">
        <f t="shared" si="11"/>
        <v>-8.0019999999999989</v>
      </c>
      <c r="L76" s="1"/>
      <c r="M76" s="1"/>
      <c r="N76" s="1">
        <v>0</v>
      </c>
      <c r="O76" s="1">
        <v>0</v>
      </c>
      <c r="P76" s="1">
        <f t="shared" si="12"/>
        <v>2.0295999999999998</v>
      </c>
      <c r="Q76" s="5">
        <f>8*P76-O76-N76-F76</f>
        <v>16.2668</v>
      </c>
      <c r="R76" s="5"/>
      <c r="S76" s="1"/>
      <c r="T76" s="1">
        <f t="shared" si="13"/>
        <v>8</v>
      </c>
      <c r="U76" s="1">
        <f t="shared" si="14"/>
        <v>-1.4781237682301931E-2</v>
      </c>
      <c r="V76" s="1">
        <v>2.3654000000000002</v>
      </c>
      <c r="W76" s="1">
        <v>1.677</v>
      </c>
      <c r="X76" s="1">
        <v>1.3378000000000001</v>
      </c>
      <c r="Y76" s="1">
        <v>2.7126000000000001</v>
      </c>
      <c r="Z76" s="1">
        <v>2.2172000000000001</v>
      </c>
      <c r="AA76" s="1">
        <v>2.7212000000000001</v>
      </c>
      <c r="AB76" s="1">
        <v>1.87</v>
      </c>
      <c r="AC76" s="1">
        <v>0.17100000000000001</v>
      </c>
      <c r="AD76" s="1" t="s">
        <v>56</v>
      </c>
      <c r="AE76" s="1">
        <f>G76*Q76</f>
        <v>16.2668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125</v>
      </c>
      <c r="B77" s="1" t="s">
        <v>35</v>
      </c>
      <c r="C77" s="1">
        <v>202.63</v>
      </c>
      <c r="D77" s="1">
        <v>127.50700000000001</v>
      </c>
      <c r="E77" s="1">
        <v>289.17700000000002</v>
      </c>
      <c r="F77" s="1">
        <v>3.4980000000000002</v>
      </c>
      <c r="G77" s="7">
        <v>1</v>
      </c>
      <c r="H77" s="1">
        <v>60</v>
      </c>
      <c r="I77" s="1" t="s">
        <v>37</v>
      </c>
      <c r="J77" s="1">
        <v>337.21699999999998</v>
      </c>
      <c r="K77" s="1">
        <f t="shared" si="11"/>
        <v>-48.039999999999964</v>
      </c>
      <c r="L77" s="1"/>
      <c r="M77" s="1"/>
      <c r="N77" s="1">
        <v>500</v>
      </c>
      <c r="O77" s="1">
        <v>370</v>
      </c>
      <c r="P77" s="1">
        <f t="shared" si="12"/>
        <v>57.835400000000007</v>
      </c>
      <c r="Q77" s="5"/>
      <c r="R77" s="5"/>
      <c r="S77" s="1"/>
      <c r="T77" s="1">
        <f t="shared" si="13"/>
        <v>15.103172105665386</v>
      </c>
      <c r="U77" s="1">
        <f t="shared" si="14"/>
        <v>15.103172105665386</v>
      </c>
      <c r="V77" s="1">
        <v>47.241599999999998</v>
      </c>
      <c r="W77" s="1">
        <v>39.537199999999999</v>
      </c>
      <c r="X77" s="1">
        <v>38.4754</v>
      </c>
      <c r="Y77" s="1">
        <v>54.695999999999998</v>
      </c>
      <c r="Z77" s="1">
        <v>34.669400000000003</v>
      </c>
      <c r="AA77" s="1">
        <v>43.521799999999999</v>
      </c>
      <c r="AB77" s="1">
        <v>51.076000000000001</v>
      </c>
      <c r="AC77" s="1">
        <v>11.608000000000001</v>
      </c>
      <c r="AD77" s="1"/>
      <c r="AE77" s="1">
        <f>G77*Q77</f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6" t="s">
        <v>126</v>
      </c>
      <c r="B78" s="16" t="s">
        <v>35</v>
      </c>
      <c r="C78" s="16"/>
      <c r="D78" s="16"/>
      <c r="E78" s="16"/>
      <c r="F78" s="16"/>
      <c r="G78" s="17">
        <v>0</v>
      </c>
      <c r="H78" s="16">
        <v>60</v>
      </c>
      <c r="I78" s="16" t="s">
        <v>37</v>
      </c>
      <c r="J78" s="16">
        <v>25</v>
      </c>
      <c r="K78" s="16">
        <f t="shared" si="11"/>
        <v>-25</v>
      </c>
      <c r="L78" s="16"/>
      <c r="M78" s="16"/>
      <c r="N78" s="16">
        <v>0</v>
      </c>
      <c r="O78" s="16">
        <v>0</v>
      </c>
      <c r="P78" s="16">
        <f t="shared" si="12"/>
        <v>0</v>
      </c>
      <c r="Q78" s="18"/>
      <c r="R78" s="18"/>
      <c r="S78" s="16"/>
      <c r="T78" s="16" t="e">
        <f t="shared" si="13"/>
        <v>#DIV/0!</v>
      </c>
      <c r="U78" s="16" t="e">
        <f t="shared" si="14"/>
        <v>#DIV/0!</v>
      </c>
      <c r="V78" s="16">
        <v>0</v>
      </c>
      <c r="W78" s="16">
        <v>0.99719999999999998</v>
      </c>
      <c r="X78" s="16">
        <v>36.974600000000002</v>
      </c>
      <c r="Y78" s="16">
        <v>50.475200000000001</v>
      </c>
      <c r="Z78" s="16">
        <v>37.881999999999998</v>
      </c>
      <c r="AA78" s="16">
        <v>46.3996</v>
      </c>
      <c r="AB78" s="16">
        <v>48.836799999999997</v>
      </c>
      <c r="AC78" s="16">
        <v>14.0908</v>
      </c>
      <c r="AD78" s="16" t="s">
        <v>127</v>
      </c>
      <c r="AE78" s="16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128</v>
      </c>
      <c r="B79" s="1" t="s">
        <v>35</v>
      </c>
      <c r="C79" s="1">
        <v>190.727</v>
      </c>
      <c r="D79" s="1">
        <v>52.314</v>
      </c>
      <c r="E79" s="1">
        <v>191.86699999999999</v>
      </c>
      <c r="F79" s="1">
        <v>30.988</v>
      </c>
      <c r="G79" s="7">
        <v>1</v>
      </c>
      <c r="H79" s="1">
        <v>60</v>
      </c>
      <c r="I79" s="1" t="s">
        <v>37</v>
      </c>
      <c r="J79" s="1">
        <v>213.786</v>
      </c>
      <c r="K79" s="1">
        <f t="shared" si="11"/>
        <v>-21.919000000000011</v>
      </c>
      <c r="L79" s="1"/>
      <c r="M79" s="1"/>
      <c r="N79" s="1">
        <v>120</v>
      </c>
      <c r="O79" s="1">
        <v>320</v>
      </c>
      <c r="P79" s="1">
        <f t="shared" si="12"/>
        <v>38.373399999999997</v>
      </c>
      <c r="Q79" s="5">
        <f t="shared" ref="Q79:Q100" si="15">13*P79-O79-N79-F79</f>
        <v>27.866199999999935</v>
      </c>
      <c r="R79" s="5"/>
      <c r="S79" s="1"/>
      <c r="T79" s="1">
        <f t="shared" si="13"/>
        <v>13</v>
      </c>
      <c r="U79" s="1">
        <f t="shared" si="14"/>
        <v>12.273814673706266</v>
      </c>
      <c r="V79" s="1">
        <v>27.213200000000001</v>
      </c>
      <c r="W79" s="1">
        <v>26.852</v>
      </c>
      <c r="X79" s="1">
        <v>31.605599999999999</v>
      </c>
      <c r="Y79" s="1">
        <v>34.776600000000002</v>
      </c>
      <c r="Z79" s="1">
        <v>22.289400000000001</v>
      </c>
      <c r="AA79" s="1">
        <v>30.5242</v>
      </c>
      <c r="AB79" s="1">
        <v>29.704000000000001</v>
      </c>
      <c r="AC79" s="1">
        <v>7.4202000000000004</v>
      </c>
      <c r="AD79" s="1"/>
      <c r="AE79" s="1">
        <f>G79*Q79</f>
        <v>27.866199999999935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129</v>
      </c>
      <c r="B80" s="1" t="s">
        <v>35</v>
      </c>
      <c r="C80" s="1">
        <v>61.808999999999997</v>
      </c>
      <c r="D80" s="1">
        <v>790.74599999999998</v>
      </c>
      <c r="E80" s="1">
        <v>330.096</v>
      </c>
      <c r="F80" s="1">
        <v>361.41699999999997</v>
      </c>
      <c r="G80" s="7">
        <v>1</v>
      </c>
      <c r="H80" s="1">
        <v>55</v>
      </c>
      <c r="I80" s="1" t="s">
        <v>37</v>
      </c>
      <c r="J80" s="1">
        <v>473.05500000000001</v>
      </c>
      <c r="K80" s="1">
        <f t="shared" si="11"/>
        <v>-142.959</v>
      </c>
      <c r="L80" s="1"/>
      <c r="M80" s="1"/>
      <c r="N80" s="1">
        <v>0</v>
      </c>
      <c r="O80" s="1">
        <v>620</v>
      </c>
      <c r="P80" s="1">
        <f t="shared" si="12"/>
        <v>66.019199999999998</v>
      </c>
      <c r="Q80" s="5"/>
      <c r="R80" s="5"/>
      <c r="S80" s="1"/>
      <c r="T80" s="1">
        <f t="shared" si="13"/>
        <v>14.865629998545877</v>
      </c>
      <c r="U80" s="1">
        <f t="shared" si="14"/>
        <v>14.865629998545877</v>
      </c>
      <c r="V80" s="1">
        <v>55.646599999999999</v>
      </c>
      <c r="W80" s="1">
        <v>54.573999999999998</v>
      </c>
      <c r="X80" s="1">
        <v>56.7318</v>
      </c>
      <c r="Y80" s="1">
        <v>59.277000000000001</v>
      </c>
      <c r="Z80" s="1">
        <v>47.39</v>
      </c>
      <c r="AA80" s="1">
        <v>43.721400000000003</v>
      </c>
      <c r="AB80" s="1">
        <v>47.355400000000003</v>
      </c>
      <c r="AC80" s="1">
        <v>6.9787999999999997</v>
      </c>
      <c r="AD80" s="1" t="s">
        <v>56</v>
      </c>
      <c r="AE80" s="1">
        <f>G80*Q80</f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130</v>
      </c>
      <c r="B81" s="1" t="s">
        <v>43</v>
      </c>
      <c r="C81" s="1">
        <v>55</v>
      </c>
      <c r="D81" s="1">
        <v>30</v>
      </c>
      <c r="E81" s="1">
        <v>62</v>
      </c>
      <c r="F81" s="1">
        <v>24</v>
      </c>
      <c r="G81" s="7">
        <v>0.5</v>
      </c>
      <c r="H81" s="1">
        <v>60</v>
      </c>
      <c r="I81" s="1" t="s">
        <v>37</v>
      </c>
      <c r="J81" s="1">
        <v>62</v>
      </c>
      <c r="K81" s="1">
        <f t="shared" si="11"/>
        <v>0</v>
      </c>
      <c r="L81" s="1"/>
      <c r="M81" s="1"/>
      <c r="N81" s="1">
        <v>60</v>
      </c>
      <c r="O81" s="1">
        <v>20</v>
      </c>
      <c r="P81" s="1">
        <f t="shared" si="12"/>
        <v>12.4</v>
      </c>
      <c r="Q81" s="5">
        <f t="shared" si="15"/>
        <v>57.200000000000017</v>
      </c>
      <c r="R81" s="5"/>
      <c r="S81" s="1"/>
      <c r="T81" s="1">
        <f t="shared" si="13"/>
        <v>13.000000000000002</v>
      </c>
      <c r="U81" s="1">
        <f t="shared" si="14"/>
        <v>8.387096774193548</v>
      </c>
      <c r="V81" s="1">
        <v>12</v>
      </c>
      <c r="W81" s="1">
        <v>10.8</v>
      </c>
      <c r="X81" s="1">
        <v>10.8</v>
      </c>
      <c r="Y81" s="1">
        <v>5.6</v>
      </c>
      <c r="Z81" s="1">
        <v>4</v>
      </c>
      <c r="AA81" s="1">
        <v>2.2000000000000002</v>
      </c>
      <c r="AB81" s="1">
        <v>4.5999999999999996</v>
      </c>
      <c r="AC81" s="1">
        <v>2.6</v>
      </c>
      <c r="AD81" s="1"/>
      <c r="AE81" s="1">
        <f>G81*Q81</f>
        <v>28.600000000000009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131</v>
      </c>
      <c r="B82" s="1" t="s">
        <v>35</v>
      </c>
      <c r="C82" s="1">
        <v>1.5229999999999999</v>
      </c>
      <c r="D82" s="1">
        <v>205.779</v>
      </c>
      <c r="E82" s="1">
        <v>104.96599999999999</v>
      </c>
      <c r="F82" s="1">
        <v>84.878</v>
      </c>
      <c r="G82" s="7">
        <v>1</v>
      </c>
      <c r="H82" s="1">
        <v>55</v>
      </c>
      <c r="I82" s="1" t="s">
        <v>37</v>
      </c>
      <c r="J82" s="1">
        <v>114.86199999999999</v>
      </c>
      <c r="K82" s="1">
        <f t="shared" si="11"/>
        <v>-9.8960000000000008</v>
      </c>
      <c r="L82" s="1"/>
      <c r="M82" s="1"/>
      <c r="N82" s="1">
        <v>0</v>
      </c>
      <c r="O82" s="1">
        <v>80</v>
      </c>
      <c r="P82" s="1">
        <f t="shared" si="12"/>
        <v>20.993199999999998</v>
      </c>
      <c r="Q82" s="5">
        <f t="shared" si="15"/>
        <v>108.03359999999996</v>
      </c>
      <c r="R82" s="5"/>
      <c r="S82" s="1"/>
      <c r="T82" s="1">
        <f t="shared" si="13"/>
        <v>13</v>
      </c>
      <c r="U82" s="1">
        <f t="shared" si="14"/>
        <v>7.8538764933407013</v>
      </c>
      <c r="V82" s="1">
        <v>8.3078000000000003</v>
      </c>
      <c r="W82" s="1">
        <v>18.062999999999999</v>
      </c>
      <c r="X82" s="1">
        <v>12.6912</v>
      </c>
      <c r="Y82" s="1">
        <v>16.6296</v>
      </c>
      <c r="Z82" s="1">
        <v>3.2115999999999998</v>
      </c>
      <c r="AA82" s="1">
        <v>2.9815999999999998</v>
      </c>
      <c r="AB82" s="1">
        <v>15.682399999999999</v>
      </c>
      <c r="AC82" s="1">
        <v>5.3592000000000004</v>
      </c>
      <c r="AD82" s="1"/>
      <c r="AE82" s="1">
        <f>G82*Q82</f>
        <v>108.03359999999996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132</v>
      </c>
      <c r="B83" s="1" t="s">
        <v>35</v>
      </c>
      <c r="C83" s="1">
        <v>-2.4750000000000001</v>
      </c>
      <c r="D83" s="1">
        <v>301.553</v>
      </c>
      <c r="E83" s="20">
        <f>106.036+E74</f>
        <v>108.876</v>
      </c>
      <c r="F83" s="20">
        <f>152.309+F74</f>
        <v>150.79499999999999</v>
      </c>
      <c r="G83" s="7">
        <v>1</v>
      </c>
      <c r="H83" s="1">
        <v>55</v>
      </c>
      <c r="I83" s="1" t="s">
        <v>37</v>
      </c>
      <c r="J83" s="1">
        <v>143.03299999999999</v>
      </c>
      <c r="K83" s="1">
        <f t="shared" si="11"/>
        <v>-34.156999999999982</v>
      </c>
      <c r="L83" s="1"/>
      <c r="M83" s="1"/>
      <c r="N83" s="1">
        <v>0</v>
      </c>
      <c r="O83" s="1">
        <v>0</v>
      </c>
      <c r="P83" s="1">
        <f t="shared" si="12"/>
        <v>21.775200000000002</v>
      </c>
      <c r="Q83" s="5">
        <f t="shared" si="15"/>
        <v>132.28260000000003</v>
      </c>
      <c r="R83" s="5"/>
      <c r="S83" s="1"/>
      <c r="T83" s="1">
        <f t="shared" si="13"/>
        <v>13</v>
      </c>
      <c r="U83" s="1">
        <f t="shared" si="14"/>
        <v>6.9250799074176115</v>
      </c>
      <c r="V83" s="1">
        <v>4.8328000000000007</v>
      </c>
      <c r="W83" s="1">
        <v>18.2502</v>
      </c>
      <c r="X83" s="1">
        <v>10.1488</v>
      </c>
      <c r="Y83" s="1">
        <v>13.023</v>
      </c>
      <c r="Z83" s="1">
        <v>6.9656000000000002</v>
      </c>
      <c r="AA83" s="1">
        <v>7.0122</v>
      </c>
      <c r="AB83" s="1">
        <v>11.884399999999999</v>
      </c>
      <c r="AC83" s="1">
        <v>0.54259999999999997</v>
      </c>
      <c r="AD83" s="10" t="s">
        <v>47</v>
      </c>
      <c r="AE83" s="1">
        <f>G83*Q83</f>
        <v>132.28260000000003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133</v>
      </c>
      <c r="B84" s="1" t="s">
        <v>43</v>
      </c>
      <c r="C84" s="1">
        <v>61</v>
      </c>
      <c r="D84" s="1">
        <v>182</v>
      </c>
      <c r="E84" s="1">
        <v>222</v>
      </c>
      <c r="F84" s="1">
        <v>13</v>
      </c>
      <c r="G84" s="7">
        <v>0.5</v>
      </c>
      <c r="H84" s="1">
        <v>40</v>
      </c>
      <c r="I84" s="1" t="s">
        <v>37</v>
      </c>
      <c r="J84" s="1">
        <v>230</v>
      </c>
      <c r="K84" s="1">
        <f t="shared" si="11"/>
        <v>-8</v>
      </c>
      <c r="L84" s="1"/>
      <c r="M84" s="1"/>
      <c r="N84" s="1">
        <v>400</v>
      </c>
      <c r="O84" s="1">
        <v>120</v>
      </c>
      <c r="P84" s="1">
        <f t="shared" si="12"/>
        <v>44.4</v>
      </c>
      <c r="Q84" s="5">
        <f t="shared" si="15"/>
        <v>44.199999999999932</v>
      </c>
      <c r="R84" s="5"/>
      <c r="S84" s="1"/>
      <c r="T84" s="1">
        <f t="shared" si="13"/>
        <v>12.999999999999998</v>
      </c>
      <c r="U84" s="1">
        <f t="shared" si="14"/>
        <v>12.004504504504505</v>
      </c>
      <c r="V84" s="1">
        <v>45.2</v>
      </c>
      <c r="W84" s="1">
        <v>34.4</v>
      </c>
      <c r="X84" s="1">
        <v>39</v>
      </c>
      <c r="Y84" s="1">
        <v>34.6</v>
      </c>
      <c r="Z84" s="1">
        <v>15.6</v>
      </c>
      <c r="AA84" s="1">
        <v>17</v>
      </c>
      <c r="AB84" s="1">
        <v>27.8</v>
      </c>
      <c r="AC84" s="1">
        <v>12.539199999999999</v>
      </c>
      <c r="AD84" s="1"/>
      <c r="AE84" s="1">
        <f>G84*Q84</f>
        <v>22.099999999999966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134</v>
      </c>
      <c r="B85" s="1" t="s">
        <v>43</v>
      </c>
      <c r="C85" s="1">
        <v>-15</v>
      </c>
      <c r="D85" s="1">
        <v>250</v>
      </c>
      <c r="E85" s="1">
        <v>95</v>
      </c>
      <c r="F85" s="1">
        <v>138</v>
      </c>
      <c r="G85" s="7">
        <v>0.5</v>
      </c>
      <c r="H85" s="1">
        <v>60</v>
      </c>
      <c r="I85" s="1" t="s">
        <v>37</v>
      </c>
      <c r="J85" s="1">
        <v>95</v>
      </c>
      <c r="K85" s="1">
        <f t="shared" si="11"/>
        <v>0</v>
      </c>
      <c r="L85" s="1"/>
      <c r="M85" s="1"/>
      <c r="N85" s="1">
        <v>0</v>
      </c>
      <c r="O85" s="1">
        <v>0</v>
      </c>
      <c r="P85" s="1">
        <f t="shared" si="12"/>
        <v>19</v>
      </c>
      <c r="Q85" s="5">
        <f t="shared" si="15"/>
        <v>109</v>
      </c>
      <c r="R85" s="5"/>
      <c r="S85" s="1"/>
      <c r="T85" s="1">
        <f t="shared" si="13"/>
        <v>13</v>
      </c>
      <c r="U85" s="1">
        <f t="shared" si="14"/>
        <v>7.2631578947368425</v>
      </c>
      <c r="V85" s="1">
        <v>6.4</v>
      </c>
      <c r="W85" s="1">
        <v>18</v>
      </c>
      <c r="X85" s="1">
        <v>14.6</v>
      </c>
      <c r="Y85" s="1">
        <v>10.199999999999999</v>
      </c>
      <c r="Z85" s="1">
        <v>8.1999999999999993</v>
      </c>
      <c r="AA85" s="1">
        <v>6.2</v>
      </c>
      <c r="AB85" s="1">
        <v>6.4</v>
      </c>
      <c r="AC85" s="1">
        <v>4.2</v>
      </c>
      <c r="AD85" s="1"/>
      <c r="AE85" s="1">
        <f>G85*Q85</f>
        <v>54.5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135</v>
      </c>
      <c r="B86" s="1" t="s">
        <v>43</v>
      </c>
      <c r="C86" s="1">
        <v>132</v>
      </c>
      <c r="D86" s="1">
        <v>4</v>
      </c>
      <c r="E86" s="1">
        <v>115</v>
      </c>
      <c r="F86" s="1">
        <v>14</v>
      </c>
      <c r="G86" s="7">
        <v>0.4</v>
      </c>
      <c r="H86" s="1">
        <v>55</v>
      </c>
      <c r="I86" s="1" t="s">
        <v>37</v>
      </c>
      <c r="J86" s="1">
        <v>132</v>
      </c>
      <c r="K86" s="1">
        <f t="shared" si="11"/>
        <v>-17</v>
      </c>
      <c r="L86" s="1"/>
      <c r="M86" s="1"/>
      <c r="N86" s="1">
        <v>270</v>
      </c>
      <c r="O86" s="1">
        <v>0</v>
      </c>
      <c r="P86" s="1">
        <f t="shared" si="12"/>
        <v>23</v>
      </c>
      <c r="Q86" s="5">
        <f t="shared" si="15"/>
        <v>15</v>
      </c>
      <c r="R86" s="5"/>
      <c r="S86" s="1"/>
      <c r="T86" s="1">
        <f t="shared" si="13"/>
        <v>13</v>
      </c>
      <c r="U86" s="1">
        <f t="shared" si="14"/>
        <v>12.347826086956522</v>
      </c>
      <c r="V86" s="1">
        <v>26.8</v>
      </c>
      <c r="W86" s="1">
        <v>23</v>
      </c>
      <c r="X86" s="1">
        <v>25.4</v>
      </c>
      <c r="Y86" s="1">
        <v>0.8</v>
      </c>
      <c r="Z86" s="1">
        <v>26.6</v>
      </c>
      <c r="AA86" s="1">
        <v>22.4</v>
      </c>
      <c r="AB86" s="1">
        <v>9.8000000000000007</v>
      </c>
      <c r="AC86" s="1">
        <v>12.6</v>
      </c>
      <c r="AD86" s="1" t="s">
        <v>106</v>
      </c>
      <c r="AE86" s="1">
        <f>G86*Q86</f>
        <v>6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136</v>
      </c>
      <c r="B87" s="1" t="s">
        <v>35</v>
      </c>
      <c r="C87" s="1">
        <v>624.99199999999996</v>
      </c>
      <c r="D87" s="1">
        <v>604.42399999999998</v>
      </c>
      <c r="E87" s="1">
        <v>403.81</v>
      </c>
      <c r="F87" s="20">
        <f>523.413+F73</f>
        <v>491.44800000000004</v>
      </c>
      <c r="G87" s="7">
        <v>1</v>
      </c>
      <c r="H87" s="1">
        <v>55</v>
      </c>
      <c r="I87" s="1" t="s">
        <v>37</v>
      </c>
      <c r="J87" s="1">
        <v>693.99300000000005</v>
      </c>
      <c r="K87" s="1">
        <f t="shared" si="11"/>
        <v>-290.18300000000005</v>
      </c>
      <c r="L87" s="1"/>
      <c r="M87" s="1"/>
      <c r="N87" s="1">
        <v>0</v>
      </c>
      <c r="O87" s="1">
        <v>0</v>
      </c>
      <c r="P87" s="1">
        <f t="shared" si="12"/>
        <v>80.762</v>
      </c>
      <c r="Q87" s="5">
        <f t="shared" si="15"/>
        <v>558.45799999999986</v>
      </c>
      <c r="R87" s="5"/>
      <c r="S87" s="1"/>
      <c r="T87" s="1">
        <f t="shared" si="13"/>
        <v>13</v>
      </c>
      <c r="U87" s="1">
        <f t="shared" si="14"/>
        <v>6.0851390505435727</v>
      </c>
      <c r="V87" s="1">
        <v>50.281599999999997</v>
      </c>
      <c r="W87" s="1">
        <v>23.444199999999999</v>
      </c>
      <c r="X87" s="1">
        <v>88.813199999999995</v>
      </c>
      <c r="Y87" s="1">
        <v>24.265000000000001</v>
      </c>
      <c r="Z87" s="1">
        <v>12.053000000000001</v>
      </c>
      <c r="AA87" s="1">
        <v>4.3944000000000001</v>
      </c>
      <c r="AB87" s="1">
        <v>20.142399999999999</v>
      </c>
      <c r="AC87" s="1">
        <v>7.6786000000000003</v>
      </c>
      <c r="AD87" s="10" t="s">
        <v>47</v>
      </c>
      <c r="AE87" s="1">
        <f>G87*Q87</f>
        <v>558.45799999999986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137</v>
      </c>
      <c r="B88" s="1" t="s">
        <v>35</v>
      </c>
      <c r="C88" s="1">
        <v>40.020000000000003</v>
      </c>
      <c r="D88" s="1">
        <v>3.6360000000000001</v>
      </c>
      <c r="E88" s="1">
        <v>14.541</v>
      </c>
      <c r="F88" s="1">
        <v>25.478999999999999</v>
      </c>
      <c r="G88" s="7">
        <v>1</v>
      </c>
      <c r="H88" s="1" t="e">
        <v>#N/A</v>
      </c>
      <c r="I88" s="1" t="s">
        <v>37</v>
      </c>
      <c r="J88" s="1">
        <v>18.036000000000001</v>
      </c>
      <c r="K88" s="1">
        <f t="shared" si="11"/>
        <v>-3.495000000000001</v>
      </c>
      <c r="L88" s="1"/>
      <c r="M88" s="1"/>
      <c r="N88" s="1">
        <v>100</v>
      </c>
      <c r="O88" s="1">
        <v>0</v>
      </c>
      <c r="P88" s="1">
        <f t="shared" si="12"/>
        <v>2.9081999999999999</v>
      </c>
      <c r="Q88" s="5"/>
      <c r="R88" s="5"/>
      <c r="S88" s="1"/>
      <c r="T88" s="1">
        <f t="shared" si="13"/>
        <v>43.146619902345094</v>
      </c>
      <c r="U88" s="1">
        <f t="shared" si="14"/>
        <v>43.146619902345094</v>
      </c>
      <c r="V88" s="1">
        <v>8.7040000000000006</v>
      </c>
      <c r="W88" s="1">
        <v>2.8892000000000002</v>
      </c>
      <c r="X88" s="1">
        <v>4.2060000000000004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23" t="s">
        <v>162</v>
      </c>
      <c r="AE88" s="1">
        <f>G88*Q88</f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138</v>
      </c>
      <c r="B89" s="1" t="s">
        <v>43</v>
      </c>
      <c r="C89" s="1">
        <v>9</v>
      </c>
      <c r="D89" s="1">
        <v>160</v>
      </c>
      <c r="E89" s="1">
        <v>87</v>
      </c>
      <c r="F89" s="1">
        <v>80</v>
      </c>
      <c r="G89" s="7">
        <v>0.4</v>
      </c>
      <c r="H89" s="1">
        <v>55</v>
      </c>
      <c r="I89" s="1" t="s">
        <v>37</v>
      </c>
      <c r="J89" s="1">
        <v>95</v>
      </c>
      <c r="K89" s="1">
        <f t="shared" si="11"/>
        <v>-8</v>
      </c>
      <c r="L89" s="1"/>
      <c r="M89" s="1"/>
      <c r="N89" s="1">
        <v>23.599999999999991</v>
      </c>
      <c r="O89" s="1">
        <v>40</v>
      </c>
      <c r="P89" s="1">
        <f t="shared" si="12"/>
        <v>17.399999999999999</v>
      </c>
      <c r="Q89" s="5">
        <f t="shared" si="15"/>
        <v>82.6</v>
      </c>
      <c r="R89" s="5"/>
      <c r="S89" s="1"/>
      <c r="T89" s="1">
        <f t="shared" si="13"/>
        <v>13</v>
      </c>
      <c r="U89" s="1">
        <f t="shared" si="14"/>
        <v>8.2528735632183903</v>
      </c>
      <c r="V89" s="1">
        <v>14.2</v>
      </c>
      <c r="W89" s="1">
        <v>20</v>
      </c>
      <c r="X89" s="1">
        <v>16.600000000000001</v>
      </c>
      <c r="Y89" s="1">
        <v>14</v>
      </c>
      <c r="Z89" s="1">
        <v>7.6</v>
      </c>
      <c r="AA89" s="1">
        <v>10.4</v>
      </c>
      <c r="AB89" s="1">
        <v>13.2</v>
      </c>
      <c r="AC89" s="1"/>
      <c r="AD89" s="1"/>
      <c r="AE89" s="1">
        <f>G89*Q89</f>
        <v>33.04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139</v>
      </c>
      <c r="B90" s="1" t="s">
        <v>35</v>
      </c>
      <c r="C90" s="1">
        <v>9.0120000000000005</v>
      </c>
      <c r="D90" s="1">
        <v>107.511</v>
      </c>
      <c r="E90" s="1">
        <v>38.966000000000001</v>
      </c>
      <c r="F90" s="1">
        <v>76.222999999999999</v>
      </c>
      <c r="G90" s="7">
        <v>1</v>
      </c>
      <c r="H90" s="1">
        <v>55</v>
      </c>
      <c r="I90" s="1" t="s">
        <v>37</v>
      </c>
      <c r="J90" s="1">
        <v>41.1</v>
      </c>
      <c r="K90" s="1">
        <f t="shared" si="11"/>
        <v>-2.1340000000000003</v>
      </c>
      <c r="L90" s="1"/>
      <c r="M90" s="1"/>
      <c r="N90" s="1">
        <v>63.214600000000019</v>
      </c>
      <c r="O90" s="1">
        <v>0</v>
      </c>
      <c r="P90" s="1">
        <f t="shared" si="12"/>
        <v>7.7932000000000006</v>
      </c>
      <c r="Q90" s="5"/>
      <c r="R90" s="5"/>
      <c r="S90" s="1"/>
      <c r="T90" s="1">
        <f t="shared" si="13"/>
        <v>17.892213724785712</v>
      </c>
      <c r="U90" s="1">
        <f t="shared" si="14"/>
        <v>17.892213724785712</v>
      </c>
      <c r="V90" s="1">
        <v>13.248200000000001</v>
      </c>
      <c r="W90" s="1">
        <v>9.4125999999999994</v>
      </c>
      <c r="X90" s="1">
        <v>11.0084</v>
      </c>
      <c r="Y90" s="1">
        <v>12.35</v>
      </c>
      <c r="Z90" s="1">
        <v>9.6161999999999992</v>
      </c>
      <c r="AA90" s="1">
        <v>9.8878000000000004</v>
      </c>
      <c r="AB90" s="1">
        <v>6.7248000000000001</v>
      </c>
      <c r="AC90" s="1">
        <v>4.8201999999999998</v>
      </c>
      <c r="AD90" s="1"/>
      <c r="AE90" s="1">
        <f>G90*Q90</f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140</v>
      </c>
      <c r="B91" s="1" t="s">
        <v>43</v>
      </c>
      <c r="C91" s="1">
        <v>290</v>
      </c>
      <c r="D91" s="1">
        <v>5</v>
      </c>
      <c r="E91" s="1">
        <v>179</v>
      </c>
      <c r="F91" s="1">
        <v>111</v>
      </c>
      <c r="G91" s="7">
        <v>0.3</v>
      </c>
      <c r="H91" s="1">
        <v>40</v>
      </c>
      <c r="I91" s="1" t="s">
        <v>37</v>
      </c>
      <c r="J91" s="1">
        <v>184</v>
      </c>
      <c r="K91" s="1">
        <f t="shared" si="11"/>
        <v>-5</v>
      </c>
      <c r="L91" s="1"/>
      <c r="M91" s="1"/>
      <c r="N91" s="1">
        <v>228.4</v>
      </c>
      <c r="O91" s="1">
        <v>0</v>
      </c>
      <c r="P91" s="1">
        <f t="shared" si="12"/>
        <v>35.799999999999997</v>
      </c>
      <c r="Q91" s="5">
        <f t="shared" si="15"/>
        <v>125.99999999999997</v>
      </c>
      <c r="R91" s="5"/>
      <c r="S91" s="1"/>
      <c r="T91" s="1">
        <f t="shared" si="13"/>
        <v>13</v>
      </c>
      <c r="U91" s="1">
        <f t="shared" si="14"/>
        <v>9.4804469273743024</v>
      </c>
      <c r="V91" s="1">
        <v>39.799999999999997</v>
      </c>
      <c r="W91" s="1">
        <v>13.4</v>
      </c>
      <c r="X91" s="1">
        <v>37.200000000000003</v>
      </c>
      <c r="Y91" s="1">
        <v>5.4</v>
      </c>
      <c r="Z91" s="1">
        <v>17.600000000000001</v>
      </c>
      <c r="AA91" s="1">
        <v>9.1999999999999993</v>
      </c>
      <c r="AB91" s="1">
        <v>8.6</v>
      </c>
      <c r="AC91" s="1">
        <v>6.6</v>
      </c>
      <c r="AD91" s="1"/>
      <c r="AE91" s="1">
        <f>G91*Q91</f>
        <v>37.79999999999999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141</v>
      </c>
      <c r="B92" s="1" t="s">
        <v>43</v>
      </c>
      <c r="C92" s="1">
        <v>114</v>
      </c>
      <c r="D92" s="1">
        <v>28</v>
      </c>
      <c r="E92" s="1">
        <v>107</v>
      </c>
      <c r="F92" s="1">
        <v>32</v>
      </c>
      <c r="G92" s="7">
        <v>0.3</v>
      </c>
      <c r="H92" s="1">
        <v>40</v>
      </c>
      <c r="I92" s="1" t="s">
        <v>37</v>
      </c>
      <c r="J92" s="1">
        <v>110</v>
      </c>
      <c r="K92" s="1">
        <f t="shared" si="11"/>
        <v>-3</v>
      </c>
      <c r="L92" s="1"/>
      <c r="M92" s="1"/>
      <c r="N92" s="1">
        <v>144.19999999999999</v>
      </c>
      <c r="O92" s="1">
        <v>0</v>
      </c>
      <c r="P92" s="1">
        <f t="shared" si="12"/>
        <v>21.4</v>
      </c>
      <c r="Q92" s="5">
        <f t="shared" si="15"/>
        <v>102</v>
      </c>
      <c r="R92" s="5"/>
      <c r="S92" s="1"/>
      <c r="T92" s="1">
        <f t="shared" si="13"/>
        <v>13</v>
      </c>
      <c r="U92" s="1">
        <f t="shared" si="14"/>
        <v>8.2336448598130847</v>
      </c>
      <c r="V92" s="1">
        <v>21.4</v>
      </c>
      <c r="W92" s="1">
        <v>18</v>
      </c>
      <c r="X92" s="1">
        <v>20.399999999999999</v>
      </c>
      <c r="Y92" s="1">
        <v>10.4</v>
      </c>
      <c r="Z92" s="1">
        <v>9.1999999999999993</v>
      </c>
      <c r="AA92" s="1">
        <v>4.2</v>
      </c>
      <c r="AB92" s="1">
        <v>10.4</v>
      </c>
      <c r="AC92" s="1">
        <v>5</v>
      </c>
      <c r="AD92" s="1"/>
      <c r="AE92" s="1">
        <f>G92*Q92</f>
        <v>30.599999999999998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142</v>
      </c>
      <c r="B93" s="1" t="s">
        <v>43</v>
      </c>
      <c r="C93" s="1">
        <v>5</v>
      </c>
      <c r="D93" s="1">
        <v>192</v>
      </c>
      <c r="E93" s="1">
        <v>81</v>
      </c>
      <c r="F93" s="1">
        <v>115</v>
      </c>
      <c r="G93" s="7">
        <v>0.3</v>
      </c>
      <c r="H93" s="1">
        <v>40</v>
      </c>
      <c r="I93" s="1" t="s">
        <v>37</v>
      </c>
      <c r="J93" s="1">
        <v>85</v>
      </c>
      <c r="K93" s="1">
        <f t="shared" si="11"/>
        <v>-4</v>
      </c>
      <c r="L93" s="1"/>
      <c r="M93" s="1"/>
      <c r="N93" s="1">
        <v>0</v>
      </c>
      <c r="O93" s="1">
        <v>0</v>
      </c>
      <c r="P93" s="1">
        <f t="shared" si="12"/>
        <v>16.2</v>
      </c>
      <c r="Q93" s="5">
        <f t="shared" si="15"/>
        <v>95.6</v>
      </c>
      <c r="R93" s="5"/>
      <c r="S93" s="1"/>
      <c r="T93" s="1">
        <f t="shared" si="13"/>
        <v>13</v>
      </c>
      <c r="U93" s="1">
        <f t="shared" si="14"/>
        <v>7.0987654320987659</v>
      </c>
      <c r="V93" s="1">
        <v>12.4</v>
      </c>
      <c r="W93" s="1">
        <v>21.6</v>
      </c>
      <c r="X93" s="1">
        <v>15.2</v>
      </c>
      <c r="Y93" s="1">
        <v>11.2</v>
      </c>
      <c r="Z93" s="1">
        <v>8</v>
      </c>
      <c r="AA93" s="1">
        <v>11.4</v>
      </c>
      <c r="AB93" s="1">
        <v>9.6</v>
      </c>
      <c r="AC93" s="1">
        <v>2.8</v>
      </c>
      <c r="AD93" s="1"/>
      <c r="AE93" s="1">
        <f>G93*Q93</f>
        <v>28.679999999999996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143</v>
      </c>
      <c r="B94" s="1" t="s">
        <v>43</v>
      </c>
      <c r="C94" s="1">
        <v>224</v>
      </c>
      <c r="D94" s="1">
        <v>162</v>
      </c>
      <c r="E94" s="1">
        <v>257</v>
      </c>
      <c r="F94" s="1">
        <v>117</v>
      </c>
      <c r="G94" s="7">
        <v>0.375</v>
      </c>
      <c r="H94" s="1">
        <v>50</v>
      </c>
      <c r="I94" s="1" t="s">
        <v>37</v>
      </c>
      <c r="J94" s="1">
        <v>266</v>
      </c>
      <c r="K94" s="1">
        <f t="shared" si="11"/>
        <v>-9</v>
      </c>
      <c r="L94" s="1"/>
      <c r="M94" s="1"/>
      <c r="N94" s="1">
        <v>339.2</v>
      </c>
      <c r="O94" s="1">
        <v>0</v>
      </c>
      <c r="P94" s="1">
        <f t="shared" si="12"/>
        <v>51.4</v>
      </c>
      <c r="Q94" s="5">
        <f t="shared" si="15"/>
        <v>211.99999999999994</v>
      </c>
      <c r="R94" s="5"/>
      <c r="S94" s="1"/>
      <c r="T94" s="1">
        <f t="shared" si="13"/>
        <v>12.999999999999998</v>
      </c>
      <c r="U94" s="1">
        <f t="shared" si="14"/>
        <v>8.8754863813229576</v>
      </c>
      <c r="V94" s="1">
        <v>54.6</v>
      </c>
      <c r="W94" s="1">
        <v>48.2</v>
      </c>
      <c r="X94" s="1">
        <v>53.6</v>
      </c>
      <c r="Y94" s="1">
        <v>32</v>
      </c>
      <c r="Z94" s="1">
        <v>25.6</v>
      </c>
      <c r="AA94" s="1">
        <v>16</v>
      </c>
      <c r="AB94" s="1">
        <v>27.4</v>
      </c>
      <c r="AC94" s="1">
        <v>14.8</v>
      </c>
      <c r="AD94" s="1"/>
      <c r="AE94" s="1">
        <f>G94*Q94</f>
        <v>79.499999999999972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1" t="s">
        <v>149</v>
      </c>
      <c r="B95" s="1" t="s">
        <v>43</v>
      </c>
      <c r="C95" s="1"/>
      <c r="D95" s="1"/>
      <c r="E95" s="1"/>
      <c r="F95" s="1"/>
      <c r="G95" s="7">
        <v>0.12</v>
      </c>
      <c r="H95" s="1">
        <v>45</v>
      </c>
      <c r="I95" s="1" t="s">
        <v>37</v>
      </c>
      <c r="J95" s="1"/>
      <c r="K95" s="1">
        <f t="shared" si="11"/>
        <v>0</v>
      </c>
      <c r="L95" s="1"/>
      <c r="M95" s="1"/>
      <c r="N95" s="1">
        <v>54</v>
      </c>
      <c r="O95" s="1"/>
      <c r="P95" s="1">
        <f t="shared" si="12"/>
        <v>0</v>
      </c>
      <c r="Q95" s="5"/>
      <c r="R95" s="5"/>
      <c r="S95" s="1"/>
      <c r="T95" s="1" t="e">
        <f t="shared" si="13"/>
        <v>#DIV/0!</v>
      </c>
      <c r="U95" s="1" t="e">
        <f t="shared" si="14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 t="s">
        <v>67</v>
      </c>
      <c r="AE95" s="1">
        <f>G95*Q95</f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1" t="s">
        <v>150</v>
      </c>
      <c r="B96" s="1" t="s">
        <v>43</v>
      </c>
      <c r="C96" s="1"/>
      <c r="D96" s="1"/>
      <c r="E96" s="1"/>
      <c r="F96" s="1"/>
      <c r="G96" s="7">
        <v>5.5E-2</v>
      </c>
      <c r="H96" s="1">
        <v>90</v>
      </c>
      <c r="I96" s="1" t="s">
        <v>37</v>
      </c>
      <c r="J96" s="1"/>
      <c r="K96" s="1">
        <f t="shared" si="11"/>
        <v>0</v>
      </c>
      <c r="L96" s="1"/>
      <c r="M96" s="1"/>
      <c r="N96" s="1">
        <v>54</v>
      </c>
      <c r="O96" s="1"/>
      <c r="P96" s="1">
        <f t="shared" si="12"/>
        <v>0</v>
      </c>
      <c r="Q96" s="5"/>
      <c r="R96" s="5"/>
      <c r="S96" s="1"/>
      <c r="T96" s="1" t="e">
        <f t="shared" si="13"/>
        <v>#DIV/0!</v>
      </c>
      <c r="U96" s="1" t="e">
        <f t="shared" si="14"/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 t="s">
        <v>67</v>
      </c>
      <c r="AE96" s="1">
        <f>G96*Q96</f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1" t="s">
        <v>151</v>
      </c>
      <c r="B97" s="1" t="s">
        <v>43</v>
      </c>
      <c r="C97" s="1"/>
      <c r="D97" s="1"/>
      <c r="E97" s="1"/>
      <c r="F97" s="1"/>
      <c r="G97" s="7">
        <v>0.12</v>
      </c>
      <c r="H97" s="1">
        <v>90</v>
      </c>
      <c r="I97" s="1" t="s">
        <v>37</v>
      </c>
      <c r="J97" s="1"/>
      <c r="K97" s="1">
        <f t="shared" si="11"/>
        <v>0</v>
      </c>
      <c r="L97" s="1"/>
      <c r="M97" s="1"/>
      <c r="N97" s="1">
        <v>54</v>
      </c>
      <c r="O97" s="1"/>
      <c r="P97" s="1">
        <f t="shared" si="12"/>
        <v>0</v>
      </c>
      <c r="Q97" s="5"/>
      <c r="R97" s="5"/>
      <c r="S97" s="1"/>
      <c r="T97" s="1" t="e">
        <f t="shared" si="13"/>
        <v>#DIV/0!</v>
      </c>
      <c r="U97" s="1" t="e">
        <f t="shared" si="14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 t="s">
        <v>67</v>
      </c>
      <c r="AE97" s="1">
        <f>G97*Q97</f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1" t="s">
        <v>152</v>
      </c>
      <c r="B98" s="1" t="s">
        <v>43</v>
      </c>
      <c r="C98" s="1"/>
      <c r="D98" s="1"/>
      <c r="E98" s="1"/>
      <c r="F98" s="1"/>
      <c r="G98" s="7">
        <v>0.05</v>
      </c>
      <c r="H98" s="1">
        <v>90</v>
      </c>
      <c r="I98" s="1" t="s">
        <v>37</v>
      </c>
      <c r="J98" s="1"/>
      <c r="K98" s="1">
        <f t="shared" ref="K98:K105" si="16">E98-J98</f>
        <v>0</v>
      </c>
      <c r="L98" s="1"/>
      <c r="M98" s="1"/>
      <c r="N98" s="1">
        <v>54</v>
      </c>
      <c r="O98" s="1"/>
      <c r="P98" s="1">
        <f t="shared" si="12"/>
        <v>0</v>
      </c>
      <c r="Q98" s="5"/>
      <c r="R98" s="5"/>
      <c r="S98" s="1"/>
      <c r="T98" s="1" t="e">
        <f t="shared" si="13"/>
        <v>#DIV/0!</v>
      </c>
      <c r="U98" s="1" t="e">
        <f t="shared" si="14"/>
        <v>#DIV/0!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 t="s">
        <v>67</v>
      </c>
      <c r="AE98" s="1">
        <f>G98*Q98</f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1" t="s">
        <v>153</v>
      </c>
      <c r="B99" s="1" t="s">
        <v>43</v>
      </c>
      <c r="C99" s="1"/>
      <c r="D99" s="1"/>
      <c r="E99" s="1"/>
      <c r="F99" s="1"/>
      <c r="G99" s="7">
        <v>5.5E-2</v>
      </c>
      <c r="H99" s="1">
        <v>90</v>
      </c>
      <c r="I99" s="1" t="s">
        <v>37</v>
      </c>
      <c r="J99" s="1"/>
      <c r="K99" s="1">
        <f t="shared" si="16"/>
        <v>0</v>
      </c>
      <c r="L99" s="1"/>
      <c r="M99" s="1"/>
      <c r="N99" s="1">
        <v>54</v>
      </c>
      <c r="O99" s="1"/>
      <c r="P99" s="1">
        <f t="shared" si="12"/>
        <v>0</v>
      </c>
      <c r="Q99" s="5"/>
      <c r="R99" s="5"/>
      <c r="S99" s="1"/>
      <c r="T99" s="1" t="e">
        <f t="shared" si="13"/>
        <v>#DIV/0!</v>
      </c>
      <c r="U99" s="1" t="e">
        <f t="shared" si="14"/>
        <v>#DIV/0!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 t="s">
        <v>67</v>
      </c>
      <c r="AE99" s="1">
        <f>G99*Q99</f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1" t="s">
        <v>154</v>
      </c>
      <c r="B100" s="1" t="s">
        <v>43</v>
      </c>
      <c r="C100" s="1"/>
      <c r="D100" s="1"/>
      <c r="E100" s="1"/>
      <c r="F100" s="1"/>
      <c r="G100" s="7">
        <v>5.5E-2</v>
      </c>
      <c r="H100" s="1">
        <v>90</v>
      </c>
      <c r="I100" s="1" t="s">
        <v>37</v>
      </c>
      <c r="J100" s="1"/>
      <c r="K100" s="1">
        <f t="shared" si="16"/>
        <v>0</v>
      </c>
      <c r="L100" s="1"/>
      <c r="M100" s="1"/>
      <c r="N100" s="1">
        <v>54</v>
      </c>
      <c r="O100" s="1"/>
      <c r="P100" s="1">
        <f t="shared" si="12"/>
        <v>0</v>
      </c>
      <c r="Q100" s="5"/>
      <c r="R100" s="5"/>
      <c r="S100" s="1"/>
      <c r="T100" s="1" t="e">
        <f t="shared" si="13"/>
        <v>#DIV/0!</v>
      </c>
      <c r="U100" s="1" t="e">
        <f t="shared" si="14"/>
        <v>#DIV/0!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 t="s">
        <v>67</v>
      </c>
      <c r="AE100" s="1">
        <f>G100*Q100</f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2" t="s">
        <v>155</v>
      </c>
      <c r="B101" s="13" t="s">
        <v>43</v>
      </c>
      <c r="C101" s="13"/>
      <c r="D101" s="13"/>
      <c r="E101" s="13">
        <v>4</v>
      </c>
      <c r="F101" s="13">
        <v>-4</v>
      </c>
      <c r="G101" s="14">
        <v>0</v>
      </c>
      <c r="H101" s="13" t="e">
        <v>#N/A</v>
      </c>
      <c r="I101" s="13" t="s">
        <v>49</v>
      </c>
      <c r="J101" s="13">
        <v>4</v>
      </c>
      <c r="K101" s="13">
        <f t="shared" si="16"/>
        <v>0</v>
      </c>
      <c r="L101" s="13"/>
      <c r="M101" s="13"/>
      <c r="N101" s="13"/>
      <c r="O101" s="13"/>
      <c r="P101" s="13">
        <f t="shared" si="12"/>
        <v>0.8</v>
      </c>
      <c r="Q101" s="15"/>
      <c r="R101" s="15"/>
      <c r="S101" s="13"/>
      <c r="T101" s="13">
        <f t="shared" si="13"/>
        <v>-5</v>
      </c>
      <c r="U101" s="13">
        <f t="shared" si="14"/>
        <v>-5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/>
      <c r="AE101" s="13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1" t="s">
        <v>156</v>
      </c>
      <c r="B102" s="1" t="s">
        <v>43</v>
      </c>
      <c r="C102" s="1"/>
      <c r="D102" s="1"/>
      <c r="E102" s="1"/>
      <c r="F102" s="1"/>
      <c r="G102" s="7">
        <v>7.0000000000000007E-2</v>
      </c>
      <c r="H102" s="1">
        <v>90</v>
      </c>
      <c r="I102" s="1" t="s">
        <v>37</v>
      </c>
      <c r="J102" s="1"/>
      <c r="K102" s="1">
        <f t="shared" si="16"/>
        <v>0</v>
      </c>
      <c r="L102" s="1"/>
      <c r="M102" s="1"/>
      <c r="N102" s="1">
        <v>54</v>
      </c>
      <c r="O102" s="1"/>
      <c r="P102" s="1">
        <f t="shared" si="12"/>
        <v>0</v>
      </c>
      <c r="Q102" s="5"/>
      <c r="R102" s="5"/>
      <c r="S102" s="1"/>
      <c r="T102" s="1" t="e">
        <f t="shared" si="13"/>
        <v>#DIV/0!</v>
      </c>
      <c r="U102" s="1" t="e">
        <f t="shared" si="14"/>
        <v>#DIV/0!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 t="s">
        <v>67</v>
      </c>
      <c r="AE102" s="1">
        <f>G102*Q102</f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1" t="s">
        <v>157</v>
      </c>
      <c r="B103" s="1" t="s">
        <v>43</v>
      </c>
      <c r="C103" s="1"/>
      <c r="D103" s="1"/>
      <c r="E103" s="1"/>
      <c r="F103" s="1"/>
      <c r="G103" s="7">
        <v>7.0000000000000007E-2</v>
      </c>
      <c r="H103" s="1">
        <v>60</v>
      </c>
      <c r="I103" s="1" t="s">
        <v>37</v>
      </c>
      <c r="J103" s="1"/>
      <c r="K103" s="1">
        <f t="shared" si="16"/>
        <v>0</v>
      </c>
      <c r="L103" s="1"/>
      <c r="M103" s="1"/>
      <c r="N103" s="1">
        <v>54</v>
      </c>
      <c r="O103" s="1"/>
      <c r="P103" s="1">
        <f t="shared" si="12"/>
        <v>0</v>
      </c>
      <c r="Q103" s="5"/>
      <c r="R103" s="5"/>
      <c r="S103" s="1"/>
      <c r="T103" s="1" t="e">
        <f t="shared" si="13"/>
        <v>#DIV/0!</v>
      </c>
      <c r="U103" s="1" t="e">
        <f t="shared" si="14"/>
        <v>#DIV/0!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 t="s">
        <v>67</v>
      </c>
      <c r="AE103" s="1">
        <f>G103*Q103</f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1" t="s">
        <v>158</v>
      </c>
      <c r="B104" s="1" t="s">
        <v>43</v>
      </c>
      <c r="C104" s="1"/>
      <c r="D104" s="1"/>
      <c r="E104" s="1"/>
      <c r="F104" s="1"/>
      <c r="G104" s="7">
        <v>7.0000000000000007E-2</v>
      </c>
      <c r="H104" s="1">
        <v>90</v>
      </c>
      <c r="I104" s="1" t="s">
        <v>37</v>
      </c>
      <c r="J104" s="1"/>
      <c r="K104" s="1">
        <f t="shared" si="16"/>
        <v>0</v>
      </c>
      <c r="L104" s="1"/>
      <c r="M104" s="1"/>
      <c r="N104" s="1">
        <v>54</v>
      </c>
      <c r="O104" s="1"/>
      <c r="P104" s="1">
        <f t="shared" si="12"/>
        <v>0</v>
      </c>
      <c r="Q104" s="5"/>
      <c r="R104" s="5"/>
      <c r="S104" s="1"/>
      <c r="T104" s="1" t="e">
        <f t="shared" si="13"/>
        <v>#DIV/0!</v>
      </c>
      <c r="U104" s="1" t="e">
        <f t="shared" si="14"/>
        <v>#DIV/0!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 t="s">
        <v>67</v>
      </c>
      <c r="AE104" s="1">
        <f>G104*Q104</f>
        <v>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1" t="s">
        <v>159</v>
      </c>
      <c r="B105" s="1" t="s">
        <v>43</v>
      </c>
      <c r="C105" s="1"/>
      <c r="D105" s="1"/>
      <c r="E105" s="1"/>
      <c r="F105" s="1"/>
      <c r="G105" s="7">
        <v>7.0000000000000007E-2</v>
      </c>
      <c r="H105" s="1">
        <v>90</v>
      </c>
      <c r="I105" s="1" t="s">
        <v>37</v>
      </c>
      <c r="J105" s="1"/>
      <c r="K105" s="1">
        <f t="shared" si="16"/>
        <v>0</v>
      </c>
      <c r="L105" s="1"/>
      <c r="M105" s="1"/>
      <c r="N105" s="1">
        <v>54</v>
      </c>
      <c r="O105" s="1"/>
      <c r="P105" s="1">
        <f t="shared" si="12"/>
        <v>0</v>
      </c>
      <c r="Q105" s="5"/>
      <c r="R105" s="5"/>
      <c r="S105" s="1"/>
      <c r="T105" s="1" t="e">
        <f t="shared" si="13"/>
        <v>#DIV/0!</v>
      </c>
      <c r="U105" s="1" t="e">
        <f t="shared" si="14"/>
        <v>#DIV/0!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 t="s">
        <v>67</v>
      </c>
      <c r="AE105" s="1">
        <f>G105*Q105</f>
        <v>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144</v>
      </c>
      <c r="B106" s="1" t="s">
        <v>43</v>
      </c>
      <c r="C106" s="1">
        <v>-14</v>
      </c>
      <c r="D106" s="1"/>
      <c r="E106" s="20">
        <v>17</v>
      </c>
      <c r="F106" s="20">
        <v>-31</v>
      </c>
      <c r="G106" s="7">
        <v>0</v>
      </c>
      <c r="H106" s="1" t="e">
        <v>#N/A</v>
      </c>
      <c r="I106" s="1" t="s">
        <v>145</v>
      </c>
      <c r="J106" s="1">
        <v>17</v>
      </c>
      <c r="K106" s="1">
        <f>E106-J106</f>
        <v>0</v>
      </c>
      <c r="L106" s="1"/>
      <c r="M106" s="1"/>
      <c r="N106" s="1">
        <v>0</v>
      </c>
      <c r="O106" s="1">
        <v>0</v>
      </c>
      <c r="P106" s="1">
        <f>E106/5</f>
        <v>3.4</v>
      </c>
      <c r="Q106" s="5"/>
      <c r="R106" s="5"/>
      <c r="S106" s="1"/>
      <c r="T106" s="1">
        <f>(F106+N106+O106+Q106)/P106</f>
        <v>-9.117647058823529</v>
      </c>
      <c r="U106" s="1">
        <f>(F106+N106+O106)/P106</f>
        <v>-9.117647058823529</v>
      </c>
      <c r="V106" s="1">
        <v>2.8</v>
      </c>
      <c r="W106" s="1">
        <v>0</v>
      </c>
      <c r="X106" s="1">
        <v>3.2</v>
      </c>
      <c r="Y106" s="1">
        <v>4.2</v>
      </c>
      <c r="Z106" s="1">
        <v>3.2</v>
      </c>
      <c r="AA106" s="1">
        <v>0</v>
      </c>
      <c r="AB106" s="1">
        <v>0</v>
      </c>
      <c r="AC106" s="1"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146</v>
      </c>
      <c r="B107" s="1" t="s">
        <v>43</v>
      </c>
      <c r="C107" s="1">
        <v>-33</v>
      </c>
      <c r="D107" s="1"/>
      <c r="E107" s="20">
        <v>92</v>
      </c>
      <c r="F107" s="20">
        <v>-126</v>
      </c>
      <c r="G107" s="7">
        <v>0</v>
      </c>
      <c r="H107" s="1" t="e">
        <v>#N/A</v>
      </c>
      <c r="I107" s="1" t="s">
        <v>145</v>
      </c>
      <c r="J107" s="1">
        <v>92</v>
      </c>
      <c r="K107" s="1">
        <f>E107-J107</f>
        <v>0</v>
      </c>
      <c r="L107" s="1"/>
      <c r="M107" s="1"/>
      <c r="N107" s="1">
        <v>0</v>
      </c>
      <c r="O107" s="1">
        <v>0</v>
      </c>
      <c r="P107" s="1">
        <f>E107/5</f>
        <v>18.399999999999999</v>
      </c>
      <c r="Q107" s="5"/>
      <c r="R107" s="5"/>
      <c r="S107" s="1"/>
      <c r="T107" s="1">
        <f>(F107+N107+O107+Q107)/P107</f>
        <v>-6.8478260869565224</v>
      </c>
      <c r="U107" s="1">
        <f>(F107+N107+O107)/P107</f>
        <v>-6.8478260869565224</v>
      </c>
      <c r="V107" s="1">
        <v>6.6</v>
      </c>
      <c r="W107" s="1">
        <v>0</v>
      </c>
      <c r="X107" s="1">
        <v>2.2000000000000002</v>
      </c>
      <c r="Y107" s="1">
        <v>6.8</v>
      </c>
      <c r="Z107" s="1">
        <v>2.6</v>
      </c>
      <c r="AA107" s="1">
        <v>0</v>
      </c>
      <c r="AB107" s="1">
        <v>0</v>
      </c>
      <c r="AC107" s="1"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147</v>
      </c>
      <c r="B108" s="1" t="s">
        <v>43</v>
      </c>
      <c r="C108" s="1">
        <v>-65</v>
      </c>
      <c r="D108" s="1">
        <v>2</v>
      </c>
      <c r="E108" s="20">
        <v>75</v>
      </c>
      <c r="F108" s="20">
        <v>-140</v>
      </c>
      <c r="G108" s="7">
        <v>0</v>
      </c>
      <c r="H108" s="1" t="e">
        <v>#N/A</v>
      </c>
      <c r="I108" s="1" t="s">
        <v>145</v>
      </c>
      <c r="J108" s="1">
        <v>90</v>
      </c>
      <c r="K108" s="1">
        <f>E108-J108</f>
        <v>-15</v>
      </c>
      <c r="L108" s="1"/>
      <c r="M108" s="1"/>
      <c r="N108" s="1">
        <v>0</v>
      </c>
      <c r="O108" s="1">
        <v>0</v>
      </c>
      <c r="P108" s="1">
        <f>E108/5</f>
        <v>15</v>
      </c>
      <c r="Q108" s="5"/>
      <c r="R108" s="5"/>
      <c r="S108" s="1"/>
      <c r="T108" s="1">
        <f>(F108+N108+O108+Q108)/P108</f>
        <v>-9.3333333333333339</v>
      </c>
      <c r="U108" s="1">
        <f>(F108+N108+O108)/P108</f>
        <v>-9.3333333333333339</v>
      </c>
      <c r="V108" s="1">
        <v>13</v>
      </c>
      <c r="W108" s="1">
        <v>0</v>
      </c>
      <c r="X108" s="1">
        <v>4.8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0" t="s">
        <v>148</v>
      </c>
      <c r="B109" s="1" t="s">
        <v>35</v>
      </c>
      <c r="C109" s="1">
        <v>-0.71299999999999997</v>
      </c>
      <c r="D109" s="1"/>
      <c r="E109" s="20">
        <v>8.6259999999999994</v>
      </c>
      <c r="F109" s="20">
        <v>-9.3390000000000004</v>
      </c>
      <c r="G109" s="7">
        <v>0</v>
      </c>
      <c r="H109" s="1" t="e">
        <v>#N/A</v>
      </c>
      <c r="I109" s="1" t="s">
        <v>145</v>
      </c>
      <c r="J109" s="1">
        <v>7.7</v>
      </c>
      <c r="K109" s="1">
        <f>E109-J109</f>
        <v>0.92599999999999927</v>
      </c>
      <c r="L109" s="1"/>
      <c r="M109" s="1"/>
      <c r="N109" s="1">
        <v>0</v>
      </c>
      <c r="O109" s="1"/>
      <c r="P109" s="1">
        <f>E109/5</f>
        <v>1.7251999999999998</v>
      </c>
      <c r="Q109" s="5"/>
      <c r="R109" s="5"/>
      <c r="S109" s="1"/>
      <c r="T109" s="1">
        <f>(F109+N109+O109+Q109)/P109</f>
        <v>-5.4132854161836317</v>
      </c>
      <c r="U109" s="1">
        <f>(F109+N109+O109)/P109</f>
        <v>-5.4132854161836317</v>
      </c>
      <c r="V109" s="1">
        <v>0.1426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</sheetData>
  <autoFilter ref="A3:AE109" xr:uid="{4174CB63-0DC1-42B4-BAF0-00C50ECAFE4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2025-05-19T10:22:42Z</dcterms:created>
  <dcterms:modified xsi:type="dcterms:W3CDTF">2025-05-19T10:48:11Z</dcterms:modified>
</cp:coreProperties>
</file>