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0EE0921-7141-45D8-B080-19EA50B986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5" i="1" s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H9" i="1" l="1"/>
  <c r="A10" i="1"/>
  <c r="Y28" i="1"/>
  <c r="Y69" i="1"/>
  <c r="Y83" i="1"/>
  <c r="F563" i="1"/>
  <c r="Y109" i="1"/>
  <c r="BP104" i="1"/>
  <c r="BN104" i="1"/>
  <c r="BP106" i="1"/>
  <c r="BN106" i="1"/>
  <c r="Z106" i="1"/>
  <c r="BP118" i="1"/>
  <c r="BN118" i="1"/>
  <c r="Z118" i="1"/>
  <c r="Z124" i="1" s="1"/>
  <c r="BP122" i="1"/>
  <c r="BN122" i="1"/>
  <c r="Z122" i="1"/>
  <c r="BP166" i="1"/>
  <c r="BN166" i="1"/>
  <c r="Z166" i="1"/>
  <c r="BP204" i="1"/>
  <c r="BN204" i="1"/>
  <c r="Z204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Z347" i="1" s="1"/>
  <c r="Y347" i="1"/>
  <c r="BP389" i="1"/>
  <c r="BN389" i="1"/>
  <c r="Z389" i="1"/>
  <c r="Z393" i="1" s="1"/>
  <c r="Y393" i="1"/>
  <c r="BP401" i="1"/>
  <c r="BN401" i="1"/>
  <c r="Z401" i="1"/>
  <c r="Z404" i="1" s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Y42" i="1"/>
  <c r="Y46" i="1"/>
  <c r="Y55" i="1"/>
  <c r="Y63" i="1"/>
  <c r="Y77" i="1"/>
  <c r="Y90" i="1"/>
  <c r="Y101" i="1"/>
  <c r="BP139" i="1"/>
  <c r="BN139" i="1"/>
  <c r="Z139" i="1"/>
  <c r="Z140" i="1" s="1"/>
  <c r="Y146" i="1"/>
  <c r="BP143" i="1"/>
  <c r="BN143" i="1"/>
  <c r="Z143" i="1"/>
  <c r="Z145" i="1" s="1"/>
  <c r="BP170" i="1"/>
  <c r="BN170" i="1"/>
  <c r="Z170" i="1"/>
  <c r="Y174" i="1"/>
  <c r="Y184" i="1"/>
  <c r="BP183" i="1"/>
  <c r="BN183" i="1"/>
  <c r="Z183" i="1"/>
  <c r="Z184" i="1" s="1"/>
  <c r="J563" i="1"/>
  <c r="Y191" i="1"/>
  <c r="BP188" i="1"/>
  <c r="BN188" i="1"/>
  <c r="Z188" i="1"/>
  <c r="Z190" i="1" s="1"/>
  <c r="BP200" i="1"/>
  <c r="BN200" i="1"/>
  <c r="Z200" i="1"/>
  <c r="BP212" i="1"/>
  <c r="BN212" i="1"/>
  <c r="Z212" i="1"/>
  <c r="BP216" i="1"/>
  <c r="BN216" i="1"/>
  <c r="Z216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Z174" i="1" s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Z501" i="1"/>
  <c r="BP499" i="1"/>
  <c r="BN499" i="1"/>
  <c r="Z499" i="1"/>
  <c r="Y501" i="1"/>
  <c r="Z563" i="1"/>
  <c r="Y447" i="1"/>
  <c r="Z483" i="1"/>
  <c r="BP481" i="1"/>
  <c r="BN481" i="1"/>
  <c r="Z481" i="1"/>
  <c r="Y496" i="1"/>
  <c r="BP489" i="1"/>
  <c r="BN489" i="1"/>
  <c r="Z489" i="1"/>
  <c r="Z495" i="1" s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41" i="1" l="1"/>
  <c r="Z313" i="1"/>
  <c r="Z278" i="1"/>
  <c r="Y554" i="1"/>
  <c r="Z531" i="1"/>
  <c r="Z521" i="1"/>
  <c r="Z477" i="1"/>
  <c r="Z423" i="1"/>
  <c r="Z270" i="1"/>
  <c r="Z206" i="1"/>
  <c r="Z100" i="1"/>
  <c r="Z89" i="1"/>
  <c r="Z68" i="1"/>
  <c r="Z55" i="1"/>
  <c r="Y553" i="1"/>
  <c r="Y555" i="1"/>
  <c r="Z28" i="1"/>
  <c r="Z334" i="1"/>
  <c r="Z328" i="1"/>
  <c r="Y557" i="1"/>
  <c r="Y556" i="1" l="1"/>
  <c r="Z558" i="1"/>
</calcChain>
</file>

<file path=xl/sharedStrings.xml><?xml version="1.0" encoding="utf-8"?>
<sst xmlns="http://schemas.openxmlformats.org/spreadsheetml/2006/main" count="2478" uniqueCount="870">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</sst>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45800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Пятница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0.375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156</v>
      </c>
      <c r="Y38" s="614">
        <f>IFERROR(IF(X38="",0,CEILING((X38/$H38),1)*$H38),"")</f>
        <v>156</v>
      </c>
      <c r="Z38" s="37">
        <f>IFERROR(IF(Y38=0,"",ROUNDUP(Y38/H38,0)*0.00902),"")</f>
        <v>0.35177999999999998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164.19</v>
      </c>
      <c r="BN38" s="64">
        <f>IFERROR(Y38*I38/H38,"0")</f>
        <v>164.19</v>
      </c>
      <c r="BO38" s="64">
        <f>IFERROR(1/J38*(X38/H38),"0")</f>
        <v>0.29545454545454547</v>
      </c>
      <c r="BP38" s="64">
        <f>IFERROR(1/J38*(Y38/H38),"0")</f>
        <v>0.29545454545454547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39</v>
      </c>
      <c r="Y41" s="615">
        <f>IFERROR(Y37/H37,"0")+IFERROR(Y38/H38,"0")+IFERROR(Y39/H39,"0")+IFERROR(Y40/H40,"0")</f>
        <v>39</v>
      </c>
      <c r="Z41" s="615">
        <f>IFERROR(IF(Z37="",0,Z37),"0")+IFERROR(IF(Z38="",0,Z38),"0")+IFERROR(IF(Z39="",0,Z39),"0")+IFERROR(IF(Z40="",0,Z40),"0")</f>
        <v>0.35177999999999998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156</v>
      </c>
      <c r="Y42" s="615">
        <f>IFERROR(SUM(Y37:Y40),"0")</f>
        <v>156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153</v>
      </c>
      <c r="Y54" s="614">
        <f t="shared" si="6"/>
        <v>153</v>
      </c>
      <c r="Z54" s="37">
        <f>IFERROR(IF(Y54=0,"",ROUNDUP(Y54/H54,0)*0.00902),"")</f>
        <v>0.30668000000000001</v>
      </c>
      <c r="AA54" s="56"/>
      <c r="AB54" s="57"/>
      <c r="AC54" s="103" t="s">
        <v>136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160.13999999999999</v>
      </c>
      <c r="BN54" s="64">
        <f t="shared" si="8"/>
        <v>160.13999999999999</v>
      </c>
      <c r="BO54" s="64">
        <f t="shared" si="9"/>
        <v>0.25757575757575757</v>
      </c>
      <c r="BP54" s="64">
        <f t="shared" si="10"/>
        <v>0.25757575757575757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34</v>
      </c>
      <c r="Y55" s="615">
        <f>IFERROR(Y49/H49,"0")+IFERROR(Y50/H50,"0")+IFERROR(Y51/H51,"0")+IFERROR(Y52/H52,"0")+IFERROR(Y53/H53,"0")+IFERROR(Y54/H54,"0")</f>
        <v>34</v>
      </c>
      <c r="Z55" s="615">
        <f>IFERROR(IF(Z49="",0,Z49),"0")+IFERROR(IF(Z50="",0,Z50),"0")+IFERROR(IF(Z51="",0,Z51),"0")+IFERROR(IF(Z52="",0,Z52),"0")+IFERROR(IF(Z53="",0,Z53),"0")+IFERROR(IF(Z54="",0,Z54),"0")</f>
        <v>0.30668000000000001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153</v>
      </c>
      <c r="Y56" s="615">
        <f>IFERROR(SUM(Y49:Y54),"0")</f>
        <v>153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603</v>
      </c>
      <c r="Y88" s="614">
        <f>IFERROR(IF(X88="",0,CEILING((X88/$H88),1)*$H88),"")</f>
        <v>603</v>
      </c>
      <c r="Z88" s="37">
        <f>IFERROR(IF(Y88=0,"",ROUNDUP(Y88/H88,0)*0.00902),"")</f>
        <v>1.20868</v>
      </c>
      <c r="AA88" s="56"/>
      <c r="AB88" s="57"/>
      <c r="AC88" s="139" t="s">
        <v>189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631.14</v>
      </c>
      <c r="BN88" s="64">
        <f>IFERROR(Y88*I88/H88,"0")</f>
        <v>631.14</v>
      </c>
      <c r="BO88" s="64">
        <f>IFERROR(1/J88*(X88/H88),"0")</f>
        <v>1.0151515151515151</v>
      </c>
      <c r="BP88" s="64">
        <f>IFERROR(1/J88*(Y88/H88),"0")</f>
        <v>1.0151515151515151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134</v>
      </c>
      <c r="Y89" s="615">
        <f>IFERROR(Y86/H86,"0")+IFERROR(Y87/H87,"0")+IFERROR(Y88/H88,"0")</f>
        <v>134</v>
      </c>
      <c r="Z89" s="615">
        <f>IFERROR(IF(Z86="",0,Z86),"0")+IFERROR(IF(Z87="",0,Z87),"0")+IFERROR(IF(Z88="",0,Z88),"0")</f>
        <v>1.20868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603</v>
      </c>
      <c r="Y90" s="615">
        <f>IFERROR(SUM(Y86:Y88),"0")</f>
        <v>603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106</v>
      </c>
      <c r="N96" s="34"/>
      <c r="O96" s="33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515.70000000000005</v>
      </c>
      <c r="Y96" s="614">
        <f t="shared" si="16"/>
        <v>515.70000000000005</v>
      </c>
      <c r="Z96" s="37">
        <f>IFERROR(IF(Y96=0,"",ROUNDUP(Y96/H96,0)*0.00651),"")</f>
        <v>1.2434100000000001</v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563.83199999999999</v>
      </c>
      <c r="BN96" s="64">
        <f t="shared" si="18"/>
        <v>563.83199999999999</v>
      </c>
      <c r="BO96" s="64">
        <f t="shared" si="19"/>
        <v>1.0494505494505495</v>
      </c>
      <c r="BP96" s="64">
        <f t="shared" si="20"/>
        <v>1.0494505494505495</v>
      </c>
    </row>
    <row r="97" spans="1:68" ht="27" customHeight="1" x14ac:dyDescent="0.25">
      <c r="A97" s="54" t="s">
        <v>199</v>
      </c>
      <c r="B97" s="54" t="s">
        <v>202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132</v>
      </c>
      <c r="N97" s="34"/>
      <c r="O97" s="33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191</v>
      </c>
      <c r="Y100" s="615">
        <f>IFERROR(Y92/H92,"0")+IFERROR(Y93/H93,"0")+IFERROR(Y94/H94,"0")+IFERROR(Y95/H95,"0")+IFERROR(Y96/H96,"0")+IFERROR(Y97/H97,"0")+IFERROR(Y98/H98,"0")+IFERROR(Y99/H99,"0")</f>
        <v>191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1.2434100000000001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515.70000000000005</v>
      </c>
      <c r="Y101" s="615">
        <f>IFERROR(SUM(Y92:Y99),"0")</f>
        <v>515.70000000000005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1183.5</v>
      </c>
      <c r="Y106" s="614">
        <f>IFERROR(IF(X106="",0,CEILING((X106/$H106),1)*$H106),"")</f>
        <v>1183.5</v>
      </c>
      <c r="Z106" s="37">
        <f>IFERROR(IF(Y106=0,"",ROUNDUP(Y106/H106,0)*0.00902),"")</f>
        <v>2.3722600000000003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1238.73</v>
      </c>
      <c r="BN106" s="64">
        <f>IFERROR(Y106*I106/H106,"0")</f>
        <v>1238.73</v>
      </c>
      <c r="BO106" s="64">
        <f>IFERROR(1/J106*(X106/H106),"0")</f>
        <v>1.9924242424242424</v>
      </c>
      <c r="BP106" s="64">
        <f>IFERROR(1/J106*(Y106/H106),"0")</f>
        <v>1.9924242424242424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263</v>
      </c>
      <c r="Y108" s="615">
        <f>IFERROR(Y104/H104,"0")+IFERROR(Y105/H105,"0")+IFERROR(Y106/H106,"0")+IFERROR(Y107/H107,"0")</f>
        <v>263</v>
      </c>
      <c r="Z108" s="615">
        <f>IFERROR(IF(Z104="",0,Z104),"0")+IFERROR(IF(Z105="",0,Z105),"0")+IFERROR(IF(Z106="",0,Z106),"0")+IFERROR(IF(Z107="",0,Z107),"0")</f>
        <v>2.3722600000000003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1183.5</v>
      </c>
      <c r="Y109" s="615">
        <f>IFERROR(SUM(Y104:Y107),"0")</f>
        <v>1183.5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210.6</v>
      </c>
      <c r="Y121" s="614">
        <f t="shared" si="21"/>
        <v>210.60000000000002</v>
      </c>
      <c r="Z121" s="37">
        <f>IFERROR(IF(Y121=0,"",ROUNDUP(Y121/H121,0)*0.00651),"")</f>
        <v>0.50778000000000001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230.25599999999997</v>
      </c>
      <c r="BN121" s="64">
        <f t="shared" si="23"/>
        <v>230.25600000000003</v>
      </c>
      <c r="BO121" s="64">
        <f t="shared" si="24"/>
        <v>0.42857142857142855</v>
      </c>
      <c r="BP121" s="64">
        <f t="shared" si="25"/>
        <v>0.4285714285714286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77.999999999999986</v>
      </c>
      <c r="Y124" s="615">
        <f>IFERROR(Y117/H117,"0")+IFERROR(Y118/H118,"0")+IFERROR(Y119/H119,"0")+IFERROR(Y120/H120,"0")+IFERROR(Y121/H121,"0")+IFERROR(Y122/H122,"0")+IFERROR(Y123/H123,"0")</f>
        <v>78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0.50778000000000001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210.6</v>
      </c>
      <c r="Y125" s="615">
        <f>IFERROR(SUM(Y117:Y123),"0")</f>
        <v>210.60000000000002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300</v>
      </c>
      <c r="Y212" s="614">
        <f t="shared" si="36"/>
        <v>300</v>
      </c>
      <c r="Z212" s="37">
        <f t="shared" ref="Z212:Z217" si="41">IFERROR(IF(Y212=0,"",ROUNDUP(Y212/H212,0)*0.00651),"")</f>
        <v>0.81374999999999997</v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333.75</v>
      </c>
      <c r="BN212" s="64">
        <f t="shared" si="38"/>
        <v>333.75</v>
      </c>
      <c r="BO212" s="64">
        <f t="shared" si="39"/>
        <v>0.68681318681318682</v>
      </c>
      <c r="BP212" s="64">
        <f t="shared" si="40"/>
        <v>0.68681318681318682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249.6</v>
      </c>
      <c r="Y214" s="614">
        <f t="shared" si="36"/>
        <v>249.6</v>
      </c>
      <c r="Z214" s="37">
        <f t="shared" si="41"/>
        <v>0.67703999999999998</v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275.80800000000005</v>
      </c>
      <c r="BN214" s="64">
        <f t="shared" si="38"/>
        <v>275.80800000000005</v>
      </c>
      <c r="BO214" s="64">
        <f t="shared" si="39"/>
        <v>0.57142857142857151</v>
      </c>
      <c r="BP214" s="64">
        <f t="shared" si="40"/>
        <v>0.57142857142857151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229</v>
      </c>
      <c r="Y218" s="615">
        <f>IFERROR(Y209/H209,"0")+IFERROR(Y210/H210,"0")+IFERROR(Y211/H211,"0")+IFERROR(Y212/H212,"0")+IFERROR(Y213/H213,"0")+IFERROR(Y214/H214,"0")+IFERROR(Y215/H215,"0")+IFERROR(Y216/H216,"0")+IFERROR(Y217/H217,"0")</f>
        <v>229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1.4907900000000001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549.6</v>
      </c>
      <c r="Y219" s="615">
        <f>IFERROR(SUM(Y209:Y217),"0")</f>
        <v>549.6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99</v>
      </c>
      <c r="L230" s="33"/>
      <c r="M230" s="34" t="s">
        <v>381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382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388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99</v>
      </c>
      <c r="L231" s="33"/>
      <c r="M231" s="34" t="s">
        <v>100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389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389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122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124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/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703.5</v>
      </c>
      <c r="Y356" s="614">
        <f>IFERROR(IF(X356="",0,CEILING((X356/$H356),1)*$H356),"")</f>
        <v>703.5</v>
      </c>
      <c r="Z356" s="37">
        <f>IFERROR(IF(Y356=0,"",ROUNDUP(Y356/H356,0)*0.00651),"")</f>
        <v>2.18085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787.91999999999985</v>
      </c>
      <c r="BN356" s="64">
        <f>IFERROR(Y356*I356/H356,"0")</f>
        <v>787.91999999999985</v>
      </c>
      <c r="BO356" s="64">
        <f>IFERROR(1/J356*(X356/H356),"0")</f>
        <v>1.8406593406593408</v>
      </c>
      <c r="BP356" s="64">
        <f>IFERROR(1/J356*(Y356/H356),"0")</f>
        <v>1.8406593406593408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285.60000000000002</v>
      </c>
      <c r="Y357" s="614">
        <f>IFERROR(IF(X357="",0,CEILING((X357/$H357),1)*$H357),"")</f>
        <v>285.60000000000002</v>
      </c>
      <c r="Z357" s="37">
        <f>IFERROR(IF(Y357=0,"",ROUNDUP(Y357/H357,0)*0.00651),"")</f>
        <v>0.88536000000000004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318.23999999999995</v>
      </c>
      <c r="BN357" s="64">
        <f>IFERROR(Y357*I357/H357,"0")</f>
        <v>318.23999999999995</v>
      </c>
      <c r="BO357" s="64">
        <f>IFERROR(1/J357*(X357/H357),"0")</f>
        <v>0.74725274725274726</v>
      </c>
      <c r="BP357" s="64">
        <f>IFERROR(1/J357*(Y357/H357),"0")</f>
        <v>0.74725274725274726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471</v>
      </c>
      <c r="Y358" s="615">
        <f>IFERROR(Y355/H355,"0")+IFERROR(Y356/H356,"0")+IFERROR(Y357/H357,"0")</f>
        <v>471</v>
      </c>
      <c r="Z358" s="615">
        <f>IFERROR(IF(Z355="",0,Z355),"0")+IFERROR(IF(Z356="",0,Z356),"0")+IFERROR(IF(Z357="",0,Z357),"0")</f>
        <v>3.0662099999999999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989.1</v>
      </c>
      <c r="Y359" s="615">
        <f>IFERROR(SUM(Y355:Y357),"0")</f>
        <v>989.1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37.5" customHeight="1" x14ac:dyDescent="0.25">
      <c r="A365" s="54" t="s">
        <v>580</v>
      </c>
      <c r="B365" s="54" t="s">
        <v>581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 t="s">
        <v>105</v>
      </c>
      <c r="M365" s="34" t="s">
        <v>68</v>
      </c>
      <c r="N365" s="34"/>
      <c r="O365" s="33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 t="s">
        <v>107</v>
      </c>
      <c r="AK365" s="68">
        <v>720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27" customHeight="1" x14ac:dyDescent="0.25">
      <c r="A366" s="54" t="s">
        <v>583</v>
      </c>
      <c r="B366" s="54" t="s">
        <v>584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/>
      <c r="M366" s="34" t="s">
        <v>132</v>
      </c>
      <c r="N366" s="34"/>
      <c r="O366" s="33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/>
      <c r="AK366" s="68">
        <v>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582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0</v>
      </c>
      <c r="Y370" s="615">
        <f>IFERROR(Y363/H363,"0")+IFERROR(Y364/H364,"0")+IFERROR(Y365/H365,"0")+IFERROR(Y366/H366,"0")+IFERROR(Y367/H367,"0")+IFERROR(Y368/H368,"0")+IFERROR(Y369/H369,"0")</f>
        <v>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0</v>
      </c>
      <c r="Y371" s="615">
        <f>IFERROR(SUM(Y363:Y369),"0")</f>
        <v>0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37.5" customHeight="1" x14ac:dyDescent="0.25">
      <c r="A388" s="54" t="s">
        <v>608</v>
      </c>
      <c r="B388" s="54" t="s">
        <v>609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608</v>
      </c>
      <c r="B389" s="54" t="s">
        <v>611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8.3999999999999986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8.9199999999999982</v>
      </c>
      <c r="BN419" s="64">
        <f t="shared" si="64"/>
        <v>8.92</v>
      </c>
      <c r="BO419" s="64">
        <f t="shared" si="65"/>
        <v>1.7094017094017092E-2</v>
      </c>
      <c r="BP419" s="64">
        <f t="shared" si="66"/>
        <v>1.7094017094017096E-2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3.9999999999999991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4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2.0080000000000001E-2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8.3999999999999986</v>
      </c>
      <c r="Y424" s="615">
        <f>IFERROR(SUM(Y413:Y422),"0")</f>
        <v>8.4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73.5</v>
      </c>
      <c r="Y440" s="614">
        <f>IFERROR(IF(X440="",0,CEILING((X440/$H440),1)*$H440),"")</f>
        <v>73.5</v>
      </c>
      <c r="Z440" s="37">
        <f>IFERROR(IF(Y440=0,"",ROUNDUP(Y440/H440,0)*0.00502),"")</f>
        <v>0.1757</v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78.05</v>
      </c>
      <c r="BN440" s="64">
        <f>IFERROR(Y440*I440/H440,"0")</f>
        <v>78.05</v>
      </c>
      <c r="BO440" s="64">
        <f>IFERROR(1/J440*(X440/H440),"0")</f>
        <v>0.1495726495726496</v>
      </c>
      <c r="BP440" s="64">
        <f>IFERROR(1/J440*(Y440/H440),"0")</f>
        <v>0.1495726495726496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35</v>
      </c>
      <c r="Y441" s="615">
        <f>IFERROR(Y437/H437,"0")+IFERROR(Y438/H438,"0")+IFERROR(Y439/H439,"0")+IFERROR(Y440/H440,"0")</f>
        <v>35</v>
      </c>
      <c r="Z441" s="615">
        <f>IFERROR(IF(Z437="",0,Z437),"0")+IFERROR(IF(Z438="",0,Z438),"0")+IFERROR(IF(Z439="",0,Z439),"0")+IFERROR(IF(Z440="",0,Z440),"0")</f>
        <v>0.1757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73.5</v>
      </c>
      <c r="Y442" s="615">
        <f>IFERROR(SUM(Y437:Y440),"0")</f>
        <v>73.5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99</v>
      </c>
      <c r="L517" s="33"/>
      <c r="M517" s="34" t="s">
        <v>100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99</v>
      </c>
      <c r="L518" s="33"/>
      <c r="M518" s="34" t="s">
        <v>106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132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132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132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4442.3999999999996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4442.3999999999996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4790.9759999999997</v>
      </c>
      <c r="Y554" s="615">
        <f>IFERROR(SUM(BN22:BN550),"0")</f>
        <v>4790.9759999999997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10</v>
      </c>
      <c r="Y555" s="39">
        <f>ROUNDUP(SUM(BP22:BP550),0)</f>
        <v>10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5040.9759999999997</v>
      </c>
      <c r="Y556" s="615">
        <f>GrossWeightTotalR+PalletQtyTotalR*25</f>
        <v>5040.9759999999997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1478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1478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10.743370000000002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156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153</v>
      </c>
      <c r="E563" s="47">
        <f>IFERROR(Y86*1,"0")+IFERROR(Y87*1,"0")+IFERROR(Y88*1,"0")+IFERROR(Y92*1,"0")+IFERROR(Y93*1,"0")+IFERROR(Y94*1,"0")+IFERROR(Y95*1,"0")+IFERROR(Y96*1,"0")+IFERROR(Y97*1,"0")+IFERROR(Y98*1,"0")+IFERROR(Y99*1,"0")</f>
        <v>1118.7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1394.1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549.6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989.1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8.4</v>
      </c>
      <c r="Y563" s="47">
        <f>IFERROR(Y432*1,"0")+IFERROR(Y433*1,"0")+IFERROR(Y437*1,"0")+IFERROR(Y438*1,"0")+IFERROR(Y439*1,"0")+IFERROR(Y440*1,"0")</f>
        <v>73.5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V+cxuz3mU83hqE52I6Mxp6KJVEyuAxKLLjeZbY4bGQj4RkeTJI2Dvz2BjSjm02LBtZtz3enPojSsEjIKrPLwWw==" saltValue="BRXm6FaAXVRnxTget6o6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4 X88 X363:X365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76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VpxSDPHqkrChK//udcD89Jfh2PZs8lIsp6BwXwrP7+oj9RcrteK3gkNxYm8yyLTzGK415UQFq3lCVpiy3LUoNQ==" saltValue="t3nsDDHX3046LXaRBc0c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