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E0242D53-1EA3-44EF-B41D-1F0E24E0E98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63" i="1" l="1"/>
  <c r="Q563" i="1"/>
  <c r="X552" i="1"/>
  <c r="X551" i="1"/>
  <c r="BO550" i="1"/>
  <c r="BM550" i="1"/>
  <c r="Y550" i="1"/>
  <c r="X548" i="1"/>
  <c r="Y547" i="1"/>
  <c r="X547" i="1"/>
  <c r="BP546" i="1"/>
  <c r="BO546" i="1"/>
  <c r="BN546" i="1"/>
  <c r="BM546" i="1"/>
  <c r="Z546" i="1"/>
  <c r="Z547" i="1" s="1"/>
  <c r="Y546" i="1"/>
  <c r="Y548" i="1" s="1"/>
  <c r="X544" i="1"/>
  <c r="X543" i="1"/>
  <c r="BO542" i="1"/>
  <c r="BM542" i="1"/>
  <c r="Y542" i="1"/>
  <c r="X539" i="1"/>
  <c r="Y538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8" i="1" s="1"/>
  <c r="Y534" i="1"/>
  <c r="Y539" i="1" s="1"/>
  <c r="X532" i="1"/>
  <c r="X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Z526" i="1" s="1"/>
  <c r="Y524" i="1"/>
  <c r="Y527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Y514" i="1"/>
  <c r="X514" i="1"/>
  <c r="BP513" i="1"/>
  <c r="BO513" i="1"/>
  <c r="BN513" i="1"/>
  <c r="BM513" i="1"/>
  <c r="Z513" i="1"/>
  <c r="Y513" i="1"/>
  <c r="BP512" i="1"/>
  <c r="BO512" i="1"/>
  <c r="BN512" i="1"/>
  <c r="BM512" i="1"/>
  <c r="Z512" i="1"/>
  <c r="Y512" i="1"/>
  <c r="BP511" i="1"/>
  <c r="BO511" i="1"/>
  <c r="BN511" i="1"/>
  <c r="BM511" i="1"/>
  <c r="Z511" i="1"/>
  <c r="Z514" i="1" s="1"/>
  <c r="Y511" i="1"/>
  <c r="Y515" i="1" s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Y506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X484" i="1"/>
  <c r="Y483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Y484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P432" i="1"/>
  <c r="X429" i="1"/>
  <c r="Y428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Z397" i="1" s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Y359" i="1" s="1"/>
  <c r="P355" i="1"/>
  <c r="X353" i="1"/>
  <c r="Y352" i="1"/>
  <c r="X352" i="1"/>
  <c r="BP351" i="1"/>
  <c r="BO351" i="1"/>
  <c r="BN351" i="1"/>
  <c r="BM351" i="1"/>
  <c r="Z351" i="1"/>
  <c r="Z352" i="1" s="1"/>
  <c r="Y351" i="1"/>
  <c r="U563" i="1" s="1"/>
  <c r="P351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BP337" i="1"/>
  <c r="BO337" i="1"/>
  <c r="BN337" i="1"/>
  <c r="BM337" i="1"/>
  <c r="Z337" i="1"/>
  <c r="Y337" i="1"/>
  <c r="Y342" i="1" s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X293" i="1"/>
  <c r="Y292" i="1"/>
  <c r="X292" i="1"/>
  <c r="BP291" i="1"/>
  <c r="BO291" i="1"/>
  <c r="BN291" i="1"/>
  <c r="BM291" i="1"/>
  <c r="Z291" i="1"/>
  <c r="Z292" i="1" s="1"/>
  <c r="Y291" i="1"/>
  <c r="Y293" i="1" s="1"/>
  <c r="P291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Z283" i="1" s="1"/>
  <c r="Y282" i="1"/>
  <c r="P563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P248" i="1"/>
  <c r="BO247" i="1"/>
  <c r="BN247" i="1"/>
  <c r="BM247" i="1"/>
  <c r="Z247" i="1"/>
  <c r="Z252" i="1" s="1"/>
  <c r="Y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Y240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Y219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P193" i="1"/>
  <c r="BO193" i="1"/>
  <c r="BN193" i="1"/>
  <c r="BM193" i="1"/>
  <c r="Z193" i="1"/>
  <c r="Y193" i="1"/>
  <c r="Y195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X181" i="1"/>
  <c r="Y180" i="1"/>
  <c r="X180" i="1"/>
  <c r="BP179" i="1"/>
  <c r="BO179" i="1"/>
  <c r="BN179" i="1"/>
  <c r="BM179" i="1"/>
  <c r="Z179" i="1"/>
  <c r="Y179" i="1"/>
  <c r="BP178" i="1"/>
  <c r="BO178" i="1"/>
  <c r="BN178" i="1"/>
  <c r="BM178" i="1"/>
  <c r="Z178" i="1"/>
  <c r="Y178" i="1"/>
  <c r="BP177" i="1"/>
  <c r="BO177" i="1"/>
  <c r="BN177" i="1"/>
  <c r="BM177" i="1"/>
  <c r="Z177" i="1"/>
  <c r="Z180" i="1" s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Y156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Y151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P138" i="1"/>
  <c r="X136" i="1"/>
  <c r="Y135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6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6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5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55" i="1" s="1"/>
  <c r="BM22" i="1"/>
  <c r="X554" i="1" s="1"/>
  <c r="X556" i="1" s="1"/>
  <c r="Y22" i="1"/>
  <c r="B563" i="1" s="1"/>
  <c r="P22" i="1"/>
  <c r="H10" i="1"/>
  <c r="A9" i="1"/>
  <c r="F10" i="1" s="1"/>
  <c r="D7" i="1"/>
  <c r="Q6" i="1"/>
  <c r="P2" i="1"/>
  <c r="Z129" i="1" l="1"/>
  <c r="Z82" i="1"/>
  <c r="H9" i="1"/>
  <c r="A10" i="1"/>
  <c r="Y28" i="1"/>
  <c r="Y42" i="1"/>
  <c r="Y46" i="1"/>
  <c r="Y55" i="1"/>
  <c r="Y63" i="1"/>
  <c r="Y69" i="1"/>
  <c r="Y77" i="1"/>
  <c r="Y83" i="1"/>
  <c r="Y90" i="1"/>
  <c r="Y101" i="1"/>
  <c r="F563" i="1"/>
  <c r="Y109" i="1"/>
  <c r="BP104" i="1"/>
  <c r="BN104" i="1"/>
  <c r="BP106" i="1"/>
  <c r="BN106" i="1"/>
  <c r="Z106" i="1"/>
  <c r="BP118" i="1"/>
  <c r="BN118" i="1"/>
  <c r="Z118" i="1"/>
  <c r="BP122" i="1"/>
  <c r="BN122" i="1"/>
  <c r="Z122" i="1"/>
  <c r="Z124" i="1" s="1"/>
  <c r="BP139" i="1"/>
  <c r="BN139" i="1"/>
  <c r="Z139" i="1"/>
  <c r="Z140" i="1" s="1"/>
  <c r="Y141" i="1"/>
  <c r="Y146" i="1"/>
  <c r="BP143" i="1"/>
  <c r="BN143" i="1"/>
  <c r="Z143" i="1"/>
  <c r="Z145" i="1" s="1"/>
  <c r="BP166" i="1"/>
  <c r="BN166" i="1"/>
  <c r="Z166" i="1"/>
  <c r="Z174" i="1" s="1"/>
  <c r="BP170" i="1"/>
  <c r="BN170" i="1"/>
  <c r="Z170" i="1"/>
  <c r="Y174" i="1"/>
  <c r="Y184" i="1"/>
  <c r="BP183" i="1"/>
  <c r="BN183" i="1"/>
  <c r="Z183" i="1"/>
  <c r="Z184" i="1" s="1"/>
  <c r="Y185" i="1"/>
  <c r="J563" i="1"/>
  <c r="Y191" i="1"/>
  <c r="BP188" i="1"/>
  <c r="BN188" i="1"/>
  <c r="Z188" i="1"/>
  <c r="Z190" i="1" s="1"/>
  <c r="BP200" i="1"/>
  <c r="BN200" i="1"/>
  <c r="Z200" i="1"/>
  <c r="BP204" i="1"/>
  <c r="BN204" i="1"/>
  <c r="Z204" i="1"/>
  <c r="BP212" i="1"/>
  <c r="BN212" i="1"/>
  <c r="Z212" i="1"/>
  <c r="BP216" i="1"/>
  <c r="BN216" i="1"/>
  <c r="Z216" i="1"/>
  <c r="BP229" i="1"/>
  <c r="BN229" i="1"/>
  <c r="Z229" i="1"/>
  <c r="BP233" i="1"/>
  <c r="BN233" i="1"/>
  <c r="Z233" i="1"/>
  <c r="BP319" i="1"/>
  <c r="BN319" i="1"/>
  <c r="Z319" i="1"/>
  <c r="Y321" i="1"/>
  <c r="Y328" i="1"/>
  <c r="BP323" i="1"/>
  <c r="BN323" i="1"/>
  <c r="Z323" i="1"/>
  <c r="BP327" i="1"/>
  <c r="BN327" i="1"/>
  <c r="Z327" i="1"/>
  <c r="Y329" i="1"/>
  <c r="Y334" i="1"/>
  <c r="BP331" i="1"/>
  <c r="BN331" i="1"/>
  <c r="Z331" i="1"/>
  <c r="Z334" i="1" s="1"/>
  <c r="Y335" i="1"/>
  <c r="Z347" i="1"/>
  <c r="BP345" i="1"/>
  <c r="BN345" i="1"/>
  <c r="Z345" i="1"/>
  <c r="Y347" i="1"/>
  <c r="BP389" i="1"/>
  <c r="BN389" i="1"/>
  <c r="Z389" i="1"/>
  <c r="Z393" i="1" s="1"/>
  <c r="Y393" i="1"/>
  <c r="BP401" i="1"/>
  <c r="BN401" i="1"/>
  <c r="Z401" i="1"/>
  <c r="Y405" i="1"/>
  <c r="BP415" i="1"/>
  <c r="BN415" i="1"/>
  <c r="Z415" i="1"/>
  <c r="BP419" i="1"/>
  <c r="BN419" i="1"/>
  <c r="Z419" i="1"/>
  <c r="BP518" i="1"/>
  <c r="BN518" i="1"/>
  <c r="Z518" i="1"/>
  <c r="AC563" i="1"/>
  <c r="BP520" i="1"/>
  <c r="BN520" i="1"/>
  <c r="Z520" i="1"/>
  <c r="Y522" i="1"/>
  <c r="Y531" i="1"/>
  <c r="BP529" i="1"/>
  <c r="BN529" i="1"/>
  <c r="Z529" i="1"/>
  <c r="Y532" i="1"/>
  <c r="F9" i="1"/>
  <c r="J9" i="1"/>
  <c r="Z22" i="1"/>
  <c r="BN22" i="1"/>
  <c r="BP22" i="1"/>
  <c r="Z24" i="1"/>
  <c r="BN24" i="1"/>
  <c r="Z26" i="1"/>
  <c r="BN26" i="1"/>
  <c r="X557" i="1"/>
  <c r="Y29" i="1"/>
  <c r="C563" i="1"/>
  <c r="Z38" i="1"/>
  <c r="Z41" i="1" s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Z108" i="1" s="1"/>
  <c r="Y108" i="1"/>
  <c r="Z114" i="1"/>
  <c r="BP112" i="1"/>
  <c r="BN112" i="1"/>
  <c r="Z112" i="1"/>
  <c r="Y125" i="1"/>
  <c r="BP120" i="1"/>
  <c r="BN120" i="1"/>
  <c r="Z120" i="1"/>
  <c r="Y124" i="1"/>
  <c r="BP128" i="1"/>
  <c r="BN128" i="1"/>
  <c r="Z128" i="1"/>
  <c r="Y130" i="1"/>
  <c r="G563" i="1"/>
  <c r="Y136" i="1"/>
  <c r="BP133" i="1"/>
  <c r="BN133" i="1"/>
  <c r="Z133" i="1"/>
  <c r="Z135" i="1" s="1"/>
  <c r="Y140" i="1"/>
  <c r="Y145" i="1"/>
  <c r="Z156" i="1"/>
  <c r="BP154" i="1"/>
  <c r="BN154" i="1"/>
  <c r="Z154" i="1"/>
  <c r="Y175" i="1"/>
  <c r="BP168" i="1"/>
  <c r="BN168" i="1"/>
  <c r="Z168" i="1"/>
  <c r="BP172" i="1"/>
  <c r="BN172" i="1"/>
  <c r="Z172" i="1"/>
  <c r="Y190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BP214" i="1"/>
  <c r="BN214" i="1"/>
  <c r="Z214" i="1"/>
  <c r="Z218" i="1" s="1"/>
  <c r="Y218" i="1"/>
  <c r="BP222" i="1"/>
  <c r="BN222" i="1"/>
  <c r="Z222" i="1"/>
  <c r="Z223" i="1" s="1"/>
  <c r="Y224" i="1"/>
  <c r="K563" i="1"/>
  <c r="Y236" i="1"/>
  <c r="BP227" i="1"/>
  <c r="BN227" i="1"/>
  <c r="Z227" i="1"/>
  <c r="Z235" i="1" s="1"/>
  <c r="BP231" i="1"/>
  <c r="BN231" i="1"/>
  <c r="Z231" i="1"/>
  <c r="Y235" i="1"/>
  <c r="BP239" i="1"/>
  <c r="BN239" i="1"/>
  <c r="Z239" i="1"/>
  <c r="Z240" i="1" s="1"/>
  <c r="Y241" i="1"/>
  <c r="Y244" i="1"/>
  <c r="BP243" i="1"/>
  <c r="BN243" i="1"/>
  <c r="Z243" i="1"/>
  <c r="Z244" i="1" s="1"/>
  <c r="Y245" i="1"/>
  <c r="BP257" i="1"/>
  <c r="BN257" i="1"/>
  <c r="Z257" i="1"/>
  <c r="Z262" i="1" s="1"/>
  <c r="BP261" i="1"/>
  <c r="BN261" i="1"/>
  <c r="Z261" i="1"/>
  <c r="Y263" i="1"/>
  <c r="M563" i="1"/>
  <c r="Y270" i="1"/>
  <c r="BP266" i="1"/>
  <c r="BN266" i="1"/>
  <c r="Z266" i="1"/>
  <c r="BP269" i="1"/>
  <c r="BN269" i="1"/>
  <c r="Z269" i="1"/>
  <c r="Y271" i="1"/>
  <c r="O563" i="1"/>
  <c r="Y279" i="1"/>
  <c r="BP274" i="1"/>
  <c r="BN274" i="1"/>
  <c r="Z274" i="1"/>
  <c r="Z278" i="1" s="1"/>
  <c r="Y278" i="1"/>
  <c r="BP297" i="1"/>
  <c r="BN297" i="1"/>
  <c r="Z297" i="1"/>
  <c r="Z298" i="1" s="1"/>
  <c r="Y299" i="1"/>
  <c r="S563" i="1"/>
  <c r="Y303" i="1"/>
  <c r="BP302" i="1"/>
  <c r="BN302" i="1"/>
  <c r="Z302" i="1"/>
  <c r="Z303" i="1" s="1"/>
  <c r="Y304" i="1"/>
  <c r="T563" i="1"/>
  <c r="Y314" i="1"/>
  <c r="BP307" i="1"/>
  <c r="BN307" i="1"/>
  <c r="Z307" i="1"/>
  <c r="Y313" i="1"/>
  <c r="BP311" i="1"/>
  <c r="BN311" i="1"/>
  <c r="Z311" i="1"/>
  <c r="BP364" i="1"/>
  <c r="BN364" i="1"/>
  <c r="Z364" i="1"/>
  <c r="Z370" i="1" s="1"/>
  <c r="Y370" i="1"/>
  <c r="BP368" i="1"/>
  <c r="BN368" i="1"/>
  <c r="Z368" i="1"/>
  <c r="Z434" i="1"/>
  <c r="H563" i="1"/>
  <c r="I563" i="1"/>
  <c r="Y163" i="1"/>
  <c r="Y253" i="1"/>
  <c r="BP247" i="1"/>
  <c r="L563" i="1"/>
  <c r="BP259" i="1"/>
  <c r="BN259" i="1"/>
  <c r="Z259" i="1"/>
  <c r="BP268" i="1"/>
  <c r="BN268" i="1"/>
  <c r="Z268" i="1"/>
  <c r="BP276" i="1"/>
  <c r="BN276" i="1"/>
  <c r="Z276" i="1"/>
  <c r="BP309" i="1"/>
  <c r="BN309" i="1"/>
  <c r="Z309" i="1"/>
  <c r="BP317" i="1"/>
  <c r="BN317" i="1"/>
  <c r="Z317" i="1"/>
  <c r="Z320" i="1" s="1"/>
  <c r="BP325" i="1"/>
  <c r="BN325" i="1"/>
  <c r="Z325" i="1"/>
  <c r="BP333" i="1"/>
  <c r="BN333" i="1"/>
  <c r="Z333" i="1"/>
  <c r="Z341" i="1"/>
  <c r="BP339" i="1"/>
  <c r="BN339" i="1"/>
  <c r="Z339" i="1"/>
  <c r="Y348" i="1"/>
  <c r="BP356" i="1"/>
  <c r="BN356" i="1"/>
  <c r="Z356" i="1"/>
  <c r="Z358" i="1" s="1"/>
  <c r="BP366" i="1"/>
  <c r="BN366" i="1"/>
  <c r="Z366" i="1"/>
  <c r="BP374" i="1"/>
  <c r="BN374" i="1"/>
  <c r="Z374" i="1"/>
  <c r="Z375" i="1" s="1"/>
  <c r="Y376" i="1"/>
  <c r="Y381" i="1"/>
  <c r="BP378" i="1"/>
  <c r="BN378" i="1"/>
  <c r="Z378" i="1"/>
  <c r="Z380" i="1" s="1"/>
  <c r="BP391" i="1"/>
  <c r="BN391" i="1"/>
  <c r="Z391" i="1"/>
  <c r="Y404" i="1"/>
  <c r="BP403" i="1"/>
  <c r="BN403" i="1"/>
  <c r="Z403" i="1"/>
  <c r="Z404" i="1" s="1"/>
  <c r="Y408" i="1"/>
  <c r="BP407" i="1"/>
  <c r="BN407" i="1"/>
  <c r="Z407" i="1"/>
  <c r="Z408" i="1" s="1"/>
  <c r="Y409" i="1"/>
  <c r="X563" i="1"/>
  <c r="Y423" i="1"/>
  <c r="Y424" i="1"/>
  <c r="BP413" i="1"/>
  <c r="BN413" i="1"/>
  <c r="Z413" i="1"/>
  <c r="BP417" i="1"/>
  <c r="BN417" i="1"/>
  <c r="Z417" i="1"/>
  <c r="BP433" i="1"/>
  <c r="BN433" i="1"/>
  <c r="Z433" i="1"/>
  <c r="Y435" i="1"/>
  <c r="Y442" i="1"/>
  <c r="BP437" i="1"/>
  <c r="BN437" i="1"/>
  <c r="Z437" i="1"/>
  <c r="Z441" i="1" s="1"/>
  <c r="Y441" i="1"/>
  <c r="BP446" i="1"/>
  <c r="BN446" i="1"/>
  <c r="Z446" i="1"/>
  <c r="Z447" i="1" s="1"/>
  <c r="Y448" i="1"/>
  <c r="AA563" i="1"/>
  <c r="Y452" i="1"/>
  <c r="BP451" i="1"/>
  <c r="BN451" i="1"/>
  <c r="Z451" i="1"/>
  <c r="Z452" i="1" s="1"/>
  <c r="Y453" i="1"/>
  <c r="Y456" i="1"/>
  <c r="BP455" i="1"/>
  <c r="BN455" i="1"/>
  <c r="Z455" i="1"/>
  <c r="Z456" i="1" s="1"/>
  <c r="Y457" i="1"/>
  <c r="AB563" i="1"/>
  <c r="Y478" i="1"/>
  <c r="BP461" i="1"/>
  <c r="BN461" i="1"/>
  <c r="Z461" i="1"/>
  <c r="BP465" i="1"/>
  <c r="BN465" i="1"/>
  <c r="Z465" i="1"/>
  <c r="BP469" i="1"/>
  <c r="BN469" i="1"/>
  <c r="Z469" i="1"/>
  <c r="BP473" i="1"/>
  <c r="BN473" i="1"/>
  <c r="Z473" i="1"/>
  <c r="Y477" i="1"/>
  <c r="Y262" i="1"/>
  <c r="Y284" i="1"/>
  <c r="R563" i="1"/>
  <c r="Y298" i="1"/>
  <c r="Y353" i="1"/>
  <c r="V563" i="1"/>
  <c r="Y371" i="1"/>
  <c r="W563" i="1"/>
  <c r="Y394" i="1"/>
  <c r="BP420" i="1"/>
  <c r="BN420" i="1"/>
  <c r="BP422" i="1"/>
  <c r="BN422" i="1"/>
  <c r="Z422" i="1"/>
  <c r="Y429" i="1"/>
  <c r="BP426" i="1"/>
  <c r="BN426" i="1"/>
  <c r="Z426" i="1"/>
  <c r="Z428" i="1" s="1"/>
  <c r="Y434" i="1"/>
  <c r="BP439" i="1"/>
  <c r="BN439" i="1"/>
  <c r="Z439" i="1"/>
  <c r="BP463" i="1"/>
  <c r="BN463" i="1"/>
  <c r="Z463" i="1"/>
  <c r="BP467" i="1"/>
  <c r="BN467" i="1"/>
  <c r="Z467" i="1"/>
  <c r="BP471" i="1"/>
  <c r="BN471" i="1"/>
  <c r="Z471" i="1"/>
  <c r="BP475" i="1"/>
  <c r="BN475" i="1"/>
  <c r="Z475" i="1"/>
  <c r="BP487" i="1"/>
  <c r="BN487" i="1"/>
  <c r="Z487" i="1"/>
  <c r="BP491" i="1"/>
  <c r="BN491" i="1"/>
  <c r="Z491" i="1"/>
  <c r="Z495" i="1" s="1"/>
  <c r="Y495" i="1"/>
  <c r="Z501" i="1"/>
  <c r="BP499" i="1"/>
  <c r="BN499" i="1"/>
  <c r="Z499" i="1"/>
  <c r="Y501" i="1"/>
  <c r="Z563" i="1"/>
  <c r="Y447" i="1"/>
  <c r="Z483" i="1"/>
  <c r="BP481" i="1"/>
  <c r="BN481" i="1"/>
  <c r="Z481" i="1"/>
  <c r="Y496" i="1"/>
  <c r="BP489" i="1"/>
  <c r="BN489" i="1"/>
  <c r="Z489" i="1"/>
  <c r="BP493" i="1"/>
  <c r="BN493" i="1"/>
  <c r="Z493" i="1"/>
  <c r="Y502" i="1"/>
  <c r="BP505" i="1"/>
  <c r="BN505" i="1"/>
  <c r="Z505" i="1"/>
  <c r="Z506" i="1" s="1"/>
  <c r="Y507" i="1"/>
  <c r="Y521" i="1"/>
  <c r="BP517" i="1"/>
  <c r="BN517" i="1"/>
  <c r="Z517" i="1"/>
  <c r="BP519" i="1"/>
  <c r="BN519" i="1"/>
  <c r="Z519" i="1"/>
  <c r="BP530" i="1"/>
  <c r="BN530" i="1"/>
  <c r="Z530" i="1"/>
  <c r="AD563" i="1"/>
  <c r="Y543" i="1"/>
  <c r="BP542" i="1"/>
  <c r="BN542" i="1"/>
  <c r="Z542" i="1"/>
  <c r="Z543" i="1" s="1"/>
  <c r="Y544" i="1"/>
  <c r="Y551" i="1"/>
  <c r="BP550" i="1"/>
  <c r="BN550" i="1"/>
  <c r="Z550" i="1"/>
  <c r="Z551" i="1" s="1"/>
  <c r="Y552" i="1"/>
  <c r="Z313" i="1" l="1"/>
  <c r="Y554" i="1"/>
  <c r="Z328" i="1"/>
  <c r="Z521" i="1"/>
  <c r="Z477" i="1"/>
  <c r="Z423" i="1"/>
  <c r="Z270" i="1"/>
  <c r="Z206" i="1"/>
  <c r="Z100" i="1"/>
  <c r="Z89" i="1"/>
  <c r="Z68" i="1"/>
  <c r="Z55" i="1"/>
  <c r="Y553" i="1"/>
  <c r="Y555" i="1"/>
  <c r="Z28" i="1"/>
  <c r="Z531" i="1"/>
  <c r="Y557" i="1"/>
  <c r="Y556" i="1" l="1"/>
  <c r="Z558" i="1"/>
</calcChain>
</file>

<file path=xl/sharedStrings.xml><?xml version="1.0" encoding="utf-8"?>
<sst xmlns="http://schemas.openxmlformats.org/spreadsheetml/2006/main" count="2480" uniqueCount="870">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</sst>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46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693" t="s">
        <v>0</v>
      </c>
      <c r="E1" s="653"/>
      <c r="F1" s="653"/>
      <c r="G1" s="13" t="s">
        <v>1</v>
      </c>
      <c r="H1" s="693" t="s">
        <v>2</v>
      </c>
      <c r="I1" s="653"/>
      <c r="J1" s="653"/>
      <c r="K1" s="653"/>
      <c r="L1" s="653"/>
      <c r="M1" s="653"/>
      <c r="N1" s="653"/>
      <c r="O1" s="653"/>
      <c r="P1" s="653"/>
      <c r="Q1" s="653"/>
      <c r="R1" s="652" t="s">
        <v>3</v>
      </c>
      <c r="S1" s="653"/>
      <c r="T1" s="653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3"/>
      <c r="R2" s="623"/>
      <c r="S2" s="623"/>
      <c r="T2" s="623"/>
      <c r="U2" s="623"/>
      <c r="V2" s="623"/>
      <c r="W2" s="623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3"/>
      <c r="Q3" s="623"/>
      <c r="R3" s="623"/>
      <c r="S3" s="623"/>
      <c r="T3" s="623"/>
      <c r="U3" s="623"/>
      <c r="V3" s="623"/>
      <c r="W3" s="623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748" t="s">
        <v>8</v>
      </c>
      <c r="B5" s="638"/>
      <c r="C5" s="639"/>
      <c r="D5" s="699"/>
      <c r="E5" s="700"/>
      <c r="F5" s="930" t="s">
        <v>9</v>
      </c>
      <c r="G5" s="639"/>
      <c r="H5" s="699"/>
      <c r="I5" s="873"/>
      <c r="J5" s="873"/>
      <c r="K5" s="873"/>
      <c r="L5" s="873"/>
      <c r="M5" s="700"/>
      <c r="N5" s="58"/>
      <c r="P5" s="24" t="s">
        <v>10</v>
      </c>
      <c r="Q5" s="947">
        <v>45796</v>
      </c>
      <c r="R5" s="746"/>
      <c r="T5" s="792" t="s">
        <v>11</v>
      </c>
      <c r="U5" s="773"/>
      <c r="V5" s="794" t="s">
        <v>12</v>
      </c>
      <c r="W5" s="746"/>
      <c r="AB5" s="52"/>
      <c r="AC5" s="52"/>
      <c r="AD5" s="52"/>
      <c r="AE5" s="52"/>
    </row>
    <row r="6" spans="1:32" s="607" customFormat="1" ht="24" customHeight="1" x14ac:dyDescent="0.2">
      <c r="A6" s="748" t="s">
        <v>13</v>
      </c>
      <c r="B6" s="638"/>
      <c r="C6" s="639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Понедельник</v>
      </c>
      <c r="R6" s="618"/>
      <c r="T6" s="800" t="s">
        <v>16</v>
      </c>
      <c r="U6" s="773"/>
      <c r="V6" s="858" t="s">
        <v>17</v>
      </c>
      <c r="W6" s="667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3"/>
      <c r="R7" s="43"/>
      <c r="T7" s="623"/>
      <c r="U7" s="773"/>
      <c r="V7" s="859"/>
      <c r="W7" s="860"/>
      <c r="AB7" s="52"/>
      <c r="AC7" s="52"/>
      <c r="AD7" s="52"/>
      <c r="AE7" s="52"/>
    </row>
    <row r="8" spans="1:32" s="607" customFormat="1" ht="25.5" customHeight="1" x14ac:dyDescent="0.2">
      <c r="A8" s="966" t="s">
        <v>18</v>
      </c>
      <c r="B8" s="620"/>
      <c r="C8" s="621"/>
      <c r="D8" s="683" t="s">
        <v>19</v>
      </c>
      <c r="E8" s="684"/>
      <c r="F8" s="684"/>
      <c r="G8" s="684"/>
      <c r="H8" s="684"/>
      <c r="I8" s="684"/>
      <c r="J8" s="684"/>
      <c r="K8" s="684"/>
      <c r="L8" s="684"/>
      <c r="M8" s="685"/>
      <c r="N8" s="61"/>
      <c r="P8" s="24" t="s">
        <v>20</v>
      </c>
      <c r="Q8" s="756">
        <v>0.375</v>
      </c>
      <c r="R8" s="679"/>
      <c r="T8" s="623"/>
      <c r="U8" s="773"/>
      <c r="V8" s="859"/>
      <c r="W8" s="860"/>
      <c r="AB8" s="52"/>
      <c r="AC8" s="52"/>
      <c r="AD8" s="52"/>
      <c r="AE8" s="52"/>
    </row>
    <row r="9" spans="1:32" s="607" customFormat="1" ht="39.950000000000003" customHeight="1" x14ac:dyDescent="0.2">
      <c r="A9" s="7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/>
      <c r="C9" s="623"/>
      <c r="D9" s="766"/>
      <c r="E9" s="636"/>
      <c r="F9" s="7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/>
      <c r="H9" s="635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605"/>
      <c r="P9" s="27" t="s">
        <v>21</v>
      </c>
      <c r="Q9" s="742"/>
      <c r="R9" s="743"/>
      <c r="T9" s="623"/>
      <c r="U9" s="773"/>
      <c r="V9" s="861"/>
      <c r="W9" s="862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7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/>
      <c r="C10" s="623"/>
      <c r="D10" s="766"/>
      <c r="E10" s="636"/>
      <c r="F10" s="7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/>
      <c r="H10" s="849" t="str">
        <f>IFERROR(VLOOKUP($D$10,Proxy,2,FALSE),"")</f>
        <v/>
      </c>
      <c r="I10" s="623"/>
      <c r="J10" s="623"/>
      <c r="K10" s="623"/>
      <c r="L10" s="623"/>
      <c r="M10" s="623"/>
      <c r="N10" s="606"/>
      <c r="P10" s="27" t="s">
        <v>22</v>
      </c>
      <c r="Q10" s="801"/>
      <c r="R10" s="802"/>
      <c r="U10" s="24" t="s">
        <v>23</v>
      </c>
      <c r="V10" s="666" t="s">
        <v>24</v>
      </c>
      <c r="W10" s="667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745"/>
      <c r="R11" s="746"/>
      <c r="U11" s="24" t="s">
        <v>27</v>
      </c>
      <c r="V11" s="898" t="s">
        <v>28</v>
      </c>
      <c r="W11" s="743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86" t="s">
        <v>29</v>
      </c>
      <c r="B12" s="638"/>
      <c r="C12" s="638"/>
      <c r="D12" s="638"/>
      <c r="E12" s="638"/>
      <c r="F12" s="638"/>
      <c r="G12" s="638"/>
      <c r="H12" s="638"/>
      <c r="I12" s="638"/>
      <c r="J12" s="638"/>
      <c r="K12" s="638"/>
      <c r="L12" s="638"/>
      <c r="M12" s="639"/>
      <c r="N12" s="62"/>
      <c r="P12" s="24" t="s">
        <v>30</v>
      </c>
      <c r="Q12" s="756"/>
      <c r="R12" s="679"/>
      <c r="S12" s="25"/>
      <c r="U12" s="24"/>
      <c r="V12" s="653"/>
      <c r="W12" s="623"/>
      <c r="AB12" s="52"/>
      <c r="AC12" s="52"/>
      <c r="AD12" s="52"/>
      <c r="AE12" s="52"/>
    </row>
    <row r="13" spans="1:32" s="607" customFormat="1" ht="23.25" customHeight="1" x14ac:dyDescent="0.2">
      <c r="A13" s="786" t="s">
        <v>31</v>
      </c>
      <c r="B13" s="638"/>
      <c r="C13" s="638"/>
      <c r="D13" s="638"/>
      <c r="E13" s="638"/>
      <c r="F13" s="638"/>
      <c r="G13" s="638"/>
      <c r="H13" s="638"/>
      <c r="I13" s="638"/>
      <c r="J13" s="638"/>
      <c r="K13" s="638"/>
      <c r="L13" s="638"/>
      <c r="M13" s="639"/>
      <c r="N13" s="62"/>
      <c r="O13" s="27"/>
      <c r="P13" s="27" t="s">
        <v>32</v>
      </c>
      <c r="Q13" s="898"/>
      <c r="R13" s="743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86" t="s">
        <v>33</v>
      </c>
      <c r="B14" s="638"/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9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20" t="s">
        <v>34</v>
      </c>
      <c r="B15" s="638"/>
      <c r="C15" s="638"/>
      <c r="D15" s="638"/>
      <c r="E15" s="638"/>
      <c r="F15" s="638"/>
      <c r="G15" s="638"/>
      <c r="H15" s="638"/>
      <c r="I15" s="638"/>
      <c r="J15" s="638"/>
      <c r="K15" s="638"/>
      <c r="L15" s="638"/>
      <c r="M15" s="639"/>
      <c r="N15" s="63"/>
      <c r="P15" s="776" t="s">
        <v>35</v>
      </c>
      <c r="Q15" s="653"/>
      <c r="R15" s="653"/>
      <c r="S15" s="653"/>
      <c r="T15" s="653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7"/>
      <c r="Q16" s="777"/>
      <c r="R16" s="777"/>
      <c r="S16" s="777"/>
      <c r="T16" s="777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62" t="s">
        <v>36</v>
      </c>
      <c r="B17" s="662" t="s">
        <v>37</v>
      </c>
      <c r="C17" s="763" t="s">
        <v>38</v>
      </c>
      <c r="D17" s="662" t="s">
        <v>39</v>
      </c>
      <c r="E17" s="725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4"/>
      <c r="R17" s="724"/>
      <c r="S17" s="724"/>
      <c r="T17" s="725"/>
      <c r="U17" s="963" t="s">
        <v>51</v>
      </c>
      <c r="V17" s="639"/>
      <c r="W17" s="662" t="s">
        <v>52</v>
      </c>
      <c r="X17" s="662" t="s">
        <v>53</v>
      </c>
      <c r="Y17" s="964" t="s">
        <v>54</v>
      </c>
      <c r="Z17" s="871" t="s">
        <v>55</v>
      </c>
      <c r="AA17" s="847" t="s">
        <v>56</v>
      </c>
      <c r="AB17" s="847" t="s">
        <v>57</v>
      </c>
      <c r="AC17" s="847" t="s">
        <v>58</v>
      </c>
      <c r="AD17" s="847" t="s">
        <v>59</v>
      </c>
      <c r="AE17" s="925"/>
      <c r="AF17" s="926"/>
      <c r="AG17" s="66"/>
      <c r="BD17" s="65" t="s">
        <v>60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61</v>
      </c>
      <c r="V18" s="67" t="s">
        <v>62</v>
      </c>
      <c r="W18" s="663"/>
      <c r="X18" s="663"/>
      <c r="Y18" s="965"/>
      <c r="Z18" s="872"/>
      <c r="AA18" s="848"/>
      <c r="AB18" s="848"/>
      <c r="AC18" s="848"/>
      <c r="AD18" s="927"/>
      <c r="AE18" s="928"/>
      <c r="AF18" s="929"/>
      <c r="AG18" s="66"/>
      <c r="BD18" s="65"/>
    </row>
    <row r="19" spans="1:68" ht="27.75" customHeight="1" x14ac:dyDescent="0.2">
      <c r="A19" s="633" t="s">
        <v>63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49"/>
      <c r="AB19" s="49"/>
      <c r="AC19" s="49"/>
    </row>
    <row r="20" spans="1:68" ht="16.5" customHeight="1" x14ac:dyDescent="0.25">
      <c r="A20" s="673" t="s">
        <v>63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08"/>
      <c r="AB20" s="608"/>
      <c r="AC20" s="608"/>
    </row>
    <row r="21" spans="1:68" ht="14.25" customHeight="1" x14ac:dyDescent="0.25">
      <c r="A21" s="622" t="s">
        <v>64</v>
      </c>
      <c r="B21" s="623"/>
      <c r="C21" s="623"/>
      <c r="D21" s="623"/>
      <c r="E21" s="623"/>
      <c r="F21" s="623"/>
      <c r="G21" s="623"/>
      <c r="H21" s="623"/>
      <c r="I21" s="623"/>
      <c r="J21" s="623"/>
      <c r="K21" s="623"/>
      <c r="L21" s="623"/>
      <c r="M21" s="623"/>
      <c r="N21" s="623"/>
      <c r="O21" s="623"/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09"/>
      <c r="AB21" s="609"/>
      <c r="AC21" s="609"/>
    </row>
    <row r="22" spans="1:68" ht="37.5" customHeight="1" x14ac:dyDescent="0.25">
      <c r="A22" s="54" t="s">
        <v>65</v>
      </c>
      <c r="B22" s="54" t="s">
        <v>66</v>
      </c>
      <c r="C22" s="32">
        <v>4301051865</v>
      </c>
      <c r="D22" s="617">
        <v>4680115885912</v>
      </c>
      <c r="E22" s="618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67</v>
      </c>
      <c r="L22" s="33"/>
      <c r="M22" s="34" t="s">
        <v>68</v>
      </c>
      <c r="N22" s="34"/>
      <c r="O22" s="33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5"/>
      <c r="V22" s="35"/>
      <c r="W22" s="36" t="s">
        <v>69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2">
        <v>4301051552</v>
      </c>
      <c r="D23" s="617">
        <v>4607091388237</v>
      </c>
      <c r="E23" s="618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67</v>
      </c>
      <c r="L23" s="33"/>
      <c r="M23" s="34" t="s">
        <v>68</v>
      </c>
      <c r="N23" s="34"/>
      <c r="O23" s="33">
        <v>40</v>
      </c>
      <c r="P23" s="7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5"/>
      <c r="V23" s="35"/>
      <c r="W23" s="36" t="s">
        <v>69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2">
        <v>4301051907</v>
      </c>
      <c r="D24" s="617">
        <v>4680115886230</v>
      </c>
      <c r="E24" s="618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67</v>
      </c>
      <c r="L24" s="33"/>
      <c r="M24" s="34" t="s">
        <v>68</v>
      </c>
      <c r="N24" s="34"/>
      <c r="O24" s="33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5"/>
      <c r="V24" s="35"/>
      <c r="W24" s="36" t="s">
        <v>69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2">
        <v>4301051909</v>
      </c>
      <c r="D25" s="617">
        <v>4680115886247</v>
      </c>
      <c r="E25" s="618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67</v>
      </c>
      <c r="L25" s="33"/>
      <c r="M25" s="34" t="s">
        <v>68</v>
      </c>
      <c r="N25" s="34"/>
      <c r="O25" s="33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5"/>
      <c r="V25" s="35"/>
      <c r="W25" s="36" t="s">
        <v>69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2">
        <v>4301051861</v>
      </c>
      <c r="D26" s="617">
        <v>4680115885905</v>
      </c>
      <c r="E26" s="618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67</v>
      </c>
      <c r="L26" s="33"/>
      <c r="M26" s="34" t="s">
        <v>68</v>
      </c>
      <c r="N26" s="34"/>
      <c r="O26" s="33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5"/>
      <c r="V26" s="35"/>
      <c r="W26" s="36" t="s">
        <v>69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2">
        <v>4301051592</v>
      </c>
      <c r="D27" s="617">
        <v>4607091388244</v>
      </c>
      <c r="E27" s="618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67</v>
      </c>
      <c r="L27" s="33"/>
      <c r="M27" s="34" t="s">
        <v>68</v>
      </c>
      <c r="N27" s="34"/>
      <c r="O27" s="33">
        <v>40</v>
      </c>
      <c r="P27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5"/>
      <c r="V27" s="35"/>
      <c r="W27" s="36" t="s">
        <v>69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9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30"/>
      <c r="P28" s="619" t="s">
        <v>86</v>
      </c>
      <c r="Q28" s="620"/>
      <c r="R28" s="620"/>
      <c r="S28" s="620"/>
      <c r="T28" s="620"/>
      <c r="U28" s="620"/>
      <c r="V28" s="621"/>
      <c r="W28" s="38" t="s">
        <v>87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30"/>
      <c r="P29" s="619" t="s">
        <v>86</v>
      </c>
      <c r="Q29" s="620"/>
      <c r="R29" s="620"/>
      <c r="S29" s="620"/>
      <c r="T29" s="620"/>
      <c r="U29" s="620"/>
      <c r="V29" s="621"/>
      <c r="W29" s="38" t="s">
        <v>69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customHeight="1" x14ac:dyDescent="0.25">
      <c r="A30" s="622" t="s">
        <v>88</v>
      </c>
      <c r="B30" s="623"/>
      <c r="C30" s="623"/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3"/>
      <c r="X30" s="623"/>
      <c r="Y30" s="623"/>
      <c r="Z30" s="623"/>
      <c r="AA30" s="609"/>
      <c r="AB30" s="609"/>
      <c r="AC30" s="609"/>
    </row>
    <row r="31" spans="1:68" ht="27" customHeight="1" x14ac:dyDescent="0.25">
      <c r="A31" s="54" t="s">
        <v>89</v>
      </c>
      <c r="B31" s="54" t="s">
        <v>90</v>
      </c>
      <c r="C31" s="32">
        <v>4301032013</v>
      </c>
      <c r="D31" s="617">
        <v>4607091388503</v>
      </c>
      <c r="E31" s="618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67</v>
      </c>
      <c r="L31" s="33"/>
      <c r="M31" s="34" t="s">
        <v>91</v>
      </c>
      <c r="N31" s="34"/>
      <c r="O31" s="33">
        <v>120</v>
      </c>
      <c r="P31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5"/>
      <c r="V31" s="35"/>
      <c r="W31" s="36" t="s">
        <v>69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9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30"/>
      <c r="P32" s="619" t="s">
        <v>86</v>
      </c>
      <c r="Q32" s="620"/>
      <c r="R32" s="620"/>
      <c r="S32" s="620"/>
      <c r="T32" s="620"/>
      <c r="U32" s="620"/>
      <c r="V32" s="621"/>
      <c r="W32" s="38" t="s">
        <v>87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30"/>
      <c r="P33" s="619" t="s">
        <v>86</v>
      </c>
      <c r="Q33" s="620"/>
      <c r="R33" s="620"/>
      <c r="S33" s="620"/>
      <c r="T33" s="620"/>
      <c r="U33" s="620"/>
      <c r="V33" s="621"/>
      <c r="W33" s="38" t="s">
        <v>69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customHeight="1" x14ac:dyDescent="0.2">
      <c r="A34" s="633" t="s">
        <v>94</v>
      </c>
      <c r="B34" s="634"/>
      <c r="C34" s="634"/>
      <c r="D34" s="634"/>
      <c r="E34" s="634"/>
      <c r="F34" s="634"/>
      <c r="G34" s="634"/>
      <c r="H34" s="634"/>
      <c r="I34" s="634"/>
      <c r="J34" s="634"/>
      <c r="K34" s="634"/>
      <c r="L34" s="634"/>
      <c r="M34" s="634"/>
      <c r="N34" s="634"/>
      <c r="O34" s="634"/>
      <c r="P34" s="634"/>
      <c r="Q34" s="634"/>
      <c r="R34" s="634"/>
      <c r="S34" s="634"/>
      <c r="T34" s="634"/>
      <c r="U34" s="634"/>
      <c r="V34" s="634"/>
      <c r="W34" s="634"/>
      <c r="X34" s="634"/>
      <c r="Y34" s="634"/>
      <c r="Z34" s="634"/>
      <c r="AA34" s="49"/>
      <c r="AB34" s="49"/>
      <c r="AC34" s="49"/>
    </row>
    <row r="35" spans="1:68" ht="16.5" customHeight="1" x14ac:dyDescent="0.25">
      <c r="A35" s="673" t="s">
        <v>95</v>
      </c>
      <c r="B35" s="623"/>
      <c r="C35" s="623"/>
      <c r="D35" s="623"/>
      <c r="E35" s="623"/>
      <c r="F35" s="623"/>
      <c r="G35" s="623"/>
      <c r="H35" s="623"/>
      <c r="I35" s="623"/>
      <c r="J35" s="623"/>
      <c r="K35" s="623"/>
      <c r="L35" s="623"/>
      <c r="M35" s="623"/>
      <c r="N35" s="623"/>
      <c r="O35" s="623"/>
      <c r="P35" s="623"/>
      <c r="Q35" s="623"/>
      <c r="R35" s="623"/>
      <c r="S35" s="623"/>
      <c r="T35" s="623"/>
      <c r="U35" s="623"/>
      <c r="V35" s="623"/>
      <c r="W35" s="623"/>
      <c r="X35" s="623"/>
      <c r="Y35" s="623"/>
      <c r="Z35" s="623"/>
      <c r="AA35" s="608"/>
      <c r="AB35" s="608"/>
      <c r="AC35" s="608"/>
    </row>
    <row r="36" spans="1:68" ht="14.25" customHeight="1" x14ac:dyDescent="0.25">
      <c r="A36" s="622" t="s">
        <v>96</v>
      </c>
      <c r="B36" s="623"/>
      <c r="C36" s="623"/>
      <c r="D36" s="623"/>
      <c r="E36" s="623"/>
      <c r="F36" s="623"/>
      <c r="G36" s="623"/>
      <c r="H36" s="623"/>
      <c r="I36" s="623"/>
      <c r="J36" s="623"/>
      <c r="K36" s="623"/>
      <c r="L36" s="623"/>
      <c r="M36" s="623"/>
      <c r="N36" s="623"/>
      <c r="O36" s="623"/>
      <c r="P36" s="623"/>
      <c r="Q36" s="623"/>
      <c r="R36" s="623"/>
      <c r="S36" s="623"/>
      <c r="T36" s="623"/>
      <c r="U36" s="623"/>
      <c r="V36" s="623"/>
      <c r="W36" s="623"/>
      <c r="X36" s="623"/>
      <c r="Y36" s="623"/>
      <c r="Z36" s="623"/>
      <c r="AA36" s="609"/>
      <c r="AB36" s="609"/>
      <c r="AC36" s="609"/>
    </row>
    <row r="37" spans="1:68" ht="16.5" customHeight="1" x14ac:dyDescent="0.25">
      <c r="A37" s="54" t="s">
        <v>97</v>
      </c>
      <c r="B37" s="54" t="s">
        <v>98</v>
      </c>
      <c r="C37" s="32">
        <v>4301011380</v>
      </c>
      <c r="D37" s="617">
        <v>4607091385670</v>
      </c>
      <c r="E37" s="618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99</v>
      </c>
      <c r="L37" s="33"/>
      <c r="M37" s="34" t="s">
        <v>100</v>
      </c>
      <c r="N37" s="34"/>
      <c r="O37" s="33">
        <v>50</v>
      </c>
      <c r="P37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5"/>
      <c r="V37" s="35"/>
      <c r="W37" s="36" t="s">
        <v>69</v>
      </c>
      <c r="X37" s="613">
        <v>180</v>
      </c>
      <c r="Y37" s="614">
        <f>IFERROR(IF(X37="",0,CEILING((X37/$H37),1)*$H37),"")</f>
        <v>183.60000000000002</v>
      </c>
      <c r="Z37" s="37">
        <f>IFERROR(IF(Y37=0,"",ROUNDUP(Y37/H37,0)*0.01898),"")</f>
        <v>0.32266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187.24999999999997</v>
      </c>
      <c r="BN37" s="64">
        <f>IFERROR(Y37*I37/H37,"0")</f>
        <v>190.995</v>
      </c>
      <c r="BO37" s="64">
        <f>IFERROR(1/J37*(X37/H37),"0")</f>
        <v>0.26041666666666663</v>
      </c>
      <c r="BP37" s="64">
        <f>IFERROR(1/J37*(Y37/H37),"0")</f>
        <v>0.265625</v>
      </c>
    </row>
    <row r="38" spans="1:68" ht="27" customHeight="1" x14ac:dyDescent="0.25">
      <c r="A38" s="54" t="s">
        <v>102</v>
      </c>
      <c r="B38" s="54" t="s">
        <v>103</v>
      </c>
      <c r="C38" s="32">
        <v>4301011382</v>
      </c>
      <c r="D38" s="617">
        <v>4607091385687</v>
      </c>
      <c r="E38" s="618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104</v>
      </c>
      <c r="L38" s="33" t="s">
        <v>105</v>
      </c>
      <c r="M38" s="34" t="s">
        <v>106</v>
      </c>
      <c r="N38" s="34"/>
      <c r="O38" s="33">
        <v>50</v>
      </c>
      <c r="P38" s="8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5"/>
      <c r="V38" s="35"/>
      <c r="W38" s="36" t="s">
        <v>69</v>
      </c>
      <c r="X38" s="613">
        <v>120</v>
      </c>
      <c r="Y38" s="614">
        <f>IFERROR(IF(X38="",0,CEILING((X38/$H38),1)*$H38),"")</f>
        <v>120</v>
      </c>
      <c r="Z38" s="37">
        <f>IFERROR(IF(Y38=0,"",ROUNDUP(Y38/H38,0)*0.00902),"")</f>
        <v>0.27060000000000001</v>
      </c>
      <c r="AA38" s="56"/>
      <c r="AB38" s="57"/>
      <c r="AC38" s="85" t="s">
        <v>101</v>
      </c>
      <c r="AG38" s="64"/>
      <c r="AJ38" s="68" t="s">
        <v>107</v>
      </c>
      <c r="AK38" s="68">
        <v>528</v>
      </c>
      <c r="BB38" s="86" t="s">
        <v>1</v>
      </c>
      <c r="BM38" s="64">
        <f>IFERROR(X38*I38/H38,"0")</f>
        <v>126.3</v>
      </c>
      <c r="BN38" s="64">
        <f>IFERROR(Y38*I38/H38,"0")</f>
        <v>126.3</v>
      </c>
      <c r="BO38" s="64">
        <f>IFERROR(1/J38*(X38/H38),"0")</f>
        <v>0.22727272727272729</v>
      </c>
      <c r="BP38" s="64">
        <f>IFERROR(1/J38*(Y38/H38),"0")</f>
        <v>0.22727272727272729</v>
      </c>
    </row>
    <row r="39" spans="1:68" ht="27" customHeight="1" x14ac:dyDescent="0.25">
      <c r="A39" s="54" t="s">
        <v>108</v>
      </c>
      <c r="B39" s="54" t="s">
        <v>109</v>
      </c>
      <c r="C39" s="32">
        <v>4301011565</v>
      </c>
      <c r="D39" s="617">
        <v>4680115882539</v>
      </c>
      <c r="E39" s="618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104</v>
      </c>
      <c r="L39" s="33"/>
      <c r="M39" s="34" t="s">
        <v>106</v>
      </c>
      <c r="N39" s="34"/>
      <c r="O39" s="33">
        <v>50</v>
      </c>
      <c r="P39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5"/>
      <c r="V39" s="35"/>
      <c r="W39" s="36" t="s">
        <v>69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2">
        <v>4301011624</v>
      </c>
      <c r="D40" s="617">
        <v>4680115883949</v>
      </c>
      <c r="E40" s="618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104</v>
      </c>
      <c r="L40" s="33"/>
      <c r="M40" s="34" t="s">
        <v>100</v>
      </c>
      <c r="N40" s="34"/>
      <c r="O40" s="33">
        <v>50</v>
      </c>
      <c r="P40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5"/>
      <c r="V40" s="35"/>
      <c r="W40" s="36" t="s">
        <v>69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9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30"/>
      <c r="P41" s="619" t="s">
        <v>86</v>
      </c>
      <c r="Q41" s="620"/>
      <c r="R41" s="620"/>
      <c r="S41" s="620"/>
      <c r="T41" s="620"/>
      <c r="U41" s="620"/>
      <c r="V41" s="621"/>
      <c r="W41" s="38" t="s">
        <v>87</v>
      </c>
      <c r="X41" s="615">
        <f>IFERROR(X37/H37,"0")+IFERROR(X38/H38,"0")+IFERROR(X39/H39,"0")+IFERROR(X40/H40,"0")</f>
        <v>46.666666666666664</v>
      </c>
      <c r="Y41" s="615">
        <f>IFERROR(Y37/H37,"0")+IFERROR(Y38/H38,"0")+IFERROR(Y39/H39,"0")+IFERROR(Y40/H40,"0")</f>
        <v>47</v>
      </c>
      <c r="Z41" s="615">
        <f>IFERROR(IF(Z37="",0,Z37),"0")+IFERROR(IF(Z38="",0,Z38),"0")+IFERROR(IF(Z39="",0,Z39),"0")+IFERROR(IF(Z40="",0,Z40),"0")</f>
        <v>0.59326000000000001</v>
      </c>
      <c r="AA41" s="616"/>
      <c r="AB41" s="616"/>
      <c r="AC41" s="616"/>
    </row>
    <row r="42" spans="1:68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30"/>
      <c r="P42" s="619" t="s">
        <v>86</v>
      </c>
      <c r="Q42" s="620"/>
      <c r="R42" s="620"/>
      <c r="S42" s="620"/>
      <c r="T42" s="620"/>
      <c r="U42" s="620"/>
      <c r="V42" s="621"/>
      <c r="W42" s="38" t="s">
        <v>69</v>
      </c>
      <c r="X42" s="615">
        <f>IFERROR(SUM(X37:X40),"0")</f>
        <v>300</v>
      </c>
      <c r="Y42" s="615">
        <f>IFERROR(SUM(Y37:Y40),"0")</f>
        <v>303.60000000000002</v>
      </c>
      <c r="Z42" s="38"/>
      <c r="AA42" s="616"/>
      <c r="AB42" s="616"/>
      <c r="AC42" s="616"/>
    </row>
    <row r="43" spans="1:68" ht="14.25" customHeight="1" x14ac:dyDescent="0.25">
      <c r="A43" s="622" t="s">
        <v>64</v>
      </c>
      <c r="B43" s="623"/>
      <c r="C43" s="623"/>
      <c r="D43" s="623"/>
      <c r="E43" s="623"/>
      <c r="F43" s="623"/>
      <c r="G43" s="623"/>
      <c r="H43" s="623"/>
      <c r="I43" s="623"/>
      <c r="J43" s="623"/>
      <c r="K43" s="623"/>
      <c r="L43" s="623"/>
      <c r="M43" s="623"/>
      <c r="N43" s="623"/>
      <c r="O43" s="623"/>
      <c r="P43" s="623"/>
      <c r="Q43" s="623"/>
      <c r="R43" s="623"/>
      <c r="S43" s="623"/>
      <c r="T43" s="623"/>
      <c r="U43" s="623"/>
      <c r="V43" s="623"/>
      <c r="W43" s="623"/>
      <c r="X43" s="623"/>
      <c r="Y43" s="623"/>
      <c r="Z43" s="623"/>
      <c r="AA43" s="609"/>
      <c r="AB43" s="609"/>
      <c r="AC43" s="609"/>
    </row>
    <row r="44" spans="1:68" ht="16.5" customHeight="1" x14ac:dyDescent="0.25">
      <c r="A44" s="54" t="s">
        <v>113</v>
      </c>
      <c r="B44" s="54" t="s">
        <v>114</v>
      </c>
      <c r="C44" s="32">
        <v>4301051820</v>
      </c>
      <c r="D44" s="617">
        <v>4680115884915</v>
      </c>
      <c r="E44" s="618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67</v>
      </c>
      <c r="L44" s="33"/>
      <c r="M44" s="34" t="s">
        <v>106</v>
      </c>
      <c r="N44" s="34"/>
      <c r="O44" s="33">
        <v>40</v>
      </c>
      <c r="P44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5"/>
      <c r="V44" s="35"/>
      <c r="W44" s="36" t="s">
        <v>69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9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30"/>
      <c r="P45" s="619" t="s">
        <v>86</v>
      </c>
      <c r="Q45" s="620"/>
      <c r="R45" s="620"/>
      <c r="S45" s="620"/>
      <c r="T45" s="620"/>
      <c r="U45" s="620"/>
      <c r="V45" s="621"/>
      <c r="W45" s="38" t="s">
        <v>87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30"/>
      <c r="P46" s="619" t="s">
        <v>86</v>
      </c>
      <c r="Q46" s="620"/>
      <c r="R46" s="620"/>
      <c r="S46" s="620"/>
      <c r="T46" s="620"/>
      <c r="U46" s="620"/>
      <c r="V46" s="621"/>
      <c r="W46" s="38" t="s">
        <v>69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customHeight="1" x14ac:dyDescent="0.25">
      <c r="A47" s="673" t="s">
        <v>116</v>
      </c>
      <c r="B47" s="623"/>
      <c r="C47" s="623"/>
      <c r="D47" s="623"/>
      <c r="E47" s="623"/>
      <c r="F47" s="623"/>
      <c r="G47" s="623"/>
      <c r="H47" s="623"/>
      <c r="I47" s="623"/>
      <c r="J47" s="623"/>
      <c r="K47" s="623"/>
      <c r="L47" s="623"/>
      <c r="M47" s="623"/>
      <c r="N47" s="623"/>
      <c r="O47" s="623"/>
      <c r="P47" s="623"/>
      <c r="Q47" s="623"/>
      <c r="R47" s="623"/>
      <c r="S47" s="623"/>
      <c r="T47" s="623"/>
      <c r="U47" s="623"/>
      <c r="V47" s="623"/>
      <c r="W47" s="623"/>
      <c r="X47" s="623"/>
      <c r="Y47" s="623"/>
      <c r="Z47" s="623"/>
      <c r="AA47" s="608"/>
      <c r="AB47" s="608"/>
      <c r="AC47" s="608"/>
    </row>
    <row r="48" spans="1:68" ht="14.25" customHeight="1" x14ac:dyDescent="0.25">
      <c r="A48" s="622" t="s">
        <v>96</v>
      </c>
      <c r="B48" s="623"/>
      <c r="C48" s="623"/>
      <c r="D48" s="623"/>
      <c r="E48" s="623"/>
      <c r="F48" s="623"/>
      <c r="G48" s="623"/>
      <c r="H48" s="623"/>
      <c r="I48" s="623"/>
      <c r="J48" s="623"/>
      <c r="K48" s="623"/>
      <c r="L48" s="623"/>
      <c r="M48" s="623"/>
      <c r="N48" s="623"/>
      <c r="O48" s="623"/>
      <c r="P48" s="623"/>
      <c r="Q48" s="623"/>
      <c r="R48" s="623"/>
      <c r="S48" s="623"/>
      <c r="T48" s="623"/>
      <c r="U48" s="623"/>
      <c r="V48" s="623"/>
      <c r="W48" s="623"/>
      <c r="X48" s="623"/>
      <c r="Y48" s="623"/>
      <c r="Z48" s="623"/>
      <c r="AA48" s="609"/>
      <c r="AB48" s="609"/>
      <c r="AC48" s="609"/>
    </row>
    <row r="49" spans="1:68" ht="27" customHeight="1" x14ac:dyDescent="0.25">
      <c r="A49" s="54" t="s">
        <v>117</v>
      </c>
      <c r="B49" s="54" t="s">
        <v>118</v>
      </c>
      <c r="C49" s="32">
        <v>4301012030</v>
      </c>
      <c r="D49" s="617">
        <v>4680115885882</v>
      </c>
      <c r="E49" s="618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99</v>
      </c>
      <c r="L49" s="33"/>
      <c r="M49" s="34" t="s">
        <v>106</v>
      </c>
      <c r="N49" s="34"/>
      <c r="O49" s="33">
        <v>50</v>
      </c>
      <c r="P49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5"/>
      <c r="V49" s="35"/>
      <c r="W49" s="36" t="s">
        <v>69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2">
        <v>4301011816</v>
      </c>
      <c r="D50" s="617">
        <v>4680115881426</v>
      </c>
      <c r="E50" s="618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99</v>
      </c>
      <c r="L50" s="33" t="s">
        <v>105</v>
      </c>
      <c r="M50" s="34" t="s">
        <v>100</v>
      </c>
      <c r="N50" s="34"/>
      <c r="O50" s="33">
        <v>50</v>
      </c>
      <c r="P50" s="7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5"/>
      <c r="V50" s="35"/>
      <c r="W50" s="36" t="s">
        <v>69</v>
      </c>
      <c r="X50" s="613">
        <v>100</v>
      </c>
      <c r="Y50" s="614">
        <f t="shared" si="6"/>
        <v>108</v>
      </c>
      <c r="Z50" s="37">
        <f>IFERROR(IF(Y50=0,"",ROUNDUP(Y50/H50,0)*0.01898),"")</f>
        <v>0.1898</v>
      </c>
      <c r="AA50" s="56"/>
      <c r="AB50" s="57"/>
      <c r="AC50" s="95" t="s">
        <v>122</v>
      </c>
      <c r="AG50" s="64"/>
      <c r="AJ50" s="68" t="s">
        <v>107</v>
      </c>
      <c r="AK50" s="68">
        <v>691.2</v>
      </c>
      <c r="BB50" s="96" t="s">
        <v>1</v>
      </c>
      <c r="BM50" s="64">
        <f t="shared" si="7"/>
        <v>104.02777777777777</v>
      </c>
      <c r="BN50" s="64">
        <f t="shared" si="8"/>
        <v>112.34999999999998</v>
      </c>
      <c r="BO50" s="64">
        <f t="shared" si="9"/>
        <v>0.14467592592592593</v>
      </c>
      <c r="BP50" s="64">
        <f t="shared" si="10"/>
        <v>0.15625</v>
      </c>
    </row>
    <row r="51" spans="1:68" ht="27" customHeight="1" x14ac:dyDescent="0.25">
      <c r="A51" s="54" t="s">
        <v>123</v>
      </c>
      <c r="B51" s="54" t="s">
        <v>124</v>
      </c>
      <c r="C51" s="32">
        <v>4301011386</v>
      </c>
      <c r="D51" s="617">
        <v>4680115880283</v>
      </c>
      <c r="E51" s="618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104</v>
      </c>
      <c r="L51" s="33"/>
      <c r="M51" s="34" t="s">
        <v>100</v>
      </c>
      <c r="N51" s="34"/>
      <c r="O51" s="33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5"/>
      <c r="V51" s="35"/>
      <c r="W51" s="36" t="s">
        <v>69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126</v>
      </c>
      <c r="B52" s="54" t="s">
        <v>127</v>
      </c>
      <c r="C52" s="32">
        <v>4301011806</v>
      </c>
      <c r="D52" s="617">
        <v>4680115881525</v>
      </c>
      <c r="E52" s="618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104</v>
      </c>
      <c r="L52" s="33"/>
      <c r="M52" s="34" t="s">
        <v>100</v>
      </c>
      <c r="N52" s="34"/>
      <c r="O52" s="33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5"/>
      <c r="V52" s="35"/>
      <c r="W52" s="36" t="s">
        <v>69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122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128</v>
      </c>
      <c r="B53" s="54" t="s">
        <v>129</v>
      </c>
      <c r="C53" s="32">
        <v>4301011589</v>
      </c>
      <c r="D53" s="617">
        <v>4680115885899</v>
      </c>
      <c r="E53" s="618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67</v>
      </c>
      <c r="L53" s="33"/>
      <c r="M53" s="34" t="s">
        <v>130</v>
      </c>
      <c r="N53" s="34"/>
      <c r="O53" s="33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5"/>
      <c r="V53" s="35"/>
      <c r="W53" s="36" t="s">
        <v>69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131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132</v>
      </c>
      <c r="B54" s="54" t="s">
        <v>133</v>
      </c>
      <c r="C54" s="32">
        <v>4301011801</v>
      </c>
      <c r="D54" s="617">
        <v>4680115881419</v>
      </c>
      <c r="E54" s="618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104</v>
      </c>
      <c r="L54" s="33" t="s">
        <v>105</v>
      </c>
      <c r="M54" s="34" t="s">
        <v>100</v>
      </c>
      <c r="N54" s="34"/>
      <c r="O54" s="33">
        <v>50</v>
      </c>
      <c r="P54" s="9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5"/>
      <c r="V54" s="35"/>
      <c r="W54" s="36" t="s">
        <v>69</v>
      </c>
      <c r="X54" s="613">
        <v>270</v>
      </c>
      <c r="Y54" s="614">
        <f t="shared" si="6"/>
        <v>270</v>
      </c>
      <c r="Z54" s="37">
        <f>IFERROR(IF(Y54=0,"",ROUNDUP(Y54/H54,0)*0.00902),"")</f>
        <v>0.54120000000000001</v>
      </c>
      <c r="AA54" s="56"/>
      <c r="AB54" s="57"/>
      <c r="AC54" s="103" t="s">
        <v>134</v>
      </c>
      <c r="AG54" s="64"/>
      <c r="AJ54" s="68" t="s">
        <v>107</v>
      </c>
      <c r="AK54" s="68">
        <v>594</v>
      </c>
      <c r="BB54" s="104" t="s">
        <v>1</v>
      </c>
      <c r="BM54" s="64">
        <f t="shared" si="7"/>
        <v>282.60000000000002</v>
      </c>
      <c r="BN54" s="64">
        <f t="shared" si="8"/>
        <v>282.60000000000002</v>
      </c>
      <c r="BO54" s="64">
        <f t="shared" si="9"/>
        <v>0.45454545454545459</v>
      </c>
      <c r="BP54" s="64">
        <f t="shared" si="10"/>
        <v>0.45454545454545459</v>
      </c>
    </row>
    <row r="55" spans="1:68" x14ac:dyDescent="0.2">
      <c r="A55" s="629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30"/>
      <c r="P55" s="619" t="s">
        <v>86</v>
      </c>
      <c r="Q55" s="620"/>
      <c r="R55" s="620"/>
      <c r="S55" s="620"/>
      <c r="T55" s="620"/>
      <c r="U55" s="620"/>
      <c r="V55" s="621"/>
      <c r="W55" s="38" t="s">
        <v>87</v>
      </c>
      <c r="X55" s="615">
        <f>IFERROR(X49/H49,"0")+IFERROR(X50/H50,"0")+IFERROR(X51/H51,"0")+IFERROR(X52/H52,"0")+IFERROR(X53/H53,"0")+IFERROR(X54/H54,"0")</f>
        <v>69.259259259259267</v>
      </c>
      <c r="Y55" s="615">
        <f>IFERROR(Y49/H49,"0")+IFERROR(Y50/H50,"0")+IFERROR(Y51/H51,"0")+IFERROR(Y52/H52,"0")+IFERROR(Y53/H53,"0")+IFERROR(Y54/H54,"0")</f>
        <v>70</v>
      </c>
      <c r="Z55" s="615">
        <f>IFERROR(IF(Z49="",0,Z49),"0")+IFERROR(IF(Z50="",0,Z50),"0")+IFERROR(IF(Z51="",0,Z51),"0")+IFERROR(IF(Z52="",0,Z52),"0")+IFERROR(IF(Z53="",0,Z53),"0")+IFERROR(IF(Z54="",0,Z54),"0")</f>
        <v>0.73099999999999998</v>
      </c>
      <c r="AA55" s="616"/>
      <c r="AB55" s="616"/>
      <c r="AC55" s="616"/>
    </row>
    <row r="56" spans="1:68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30"/>
      <c r="P56" s="619" t="s">
        <v>86</v>
      </c>
      <c r="Q56" s="620"/>
      <c r="R56" s="620"/>
      <c r="S56" s="620"/>
      <c r="T56" s="620"/>
      <c r="U56" s="620"/>
      <c r="V56" s="621"/>
      <c r="W56" s="38" t="s">
        <v>69</v>
      </c>
      <c r="X56" s="615">
        <f>IFERROR(SUM(X49:X54),"0")</f>
        <v>370</v>
      </c>
      <c r="Y56" s="615">
        <f>IFERROR(SUM(Y49:Y54),"0")</f>
        <v>378</v>
      </c>
      <c r="Z56" s="38"/>
      <c r="AA56" s="616"/>
      <c r="AB56" s="616"/>
      <c r="AC56" s="616"/>
    </row>
    <row r="57" spans="1:68" ht="14.25" customHeight="1" x14ac:dyDescent="0.25">
      <c r="A57" s="622" t="s">
        <v>135</v>
      </c>
      <c r="B57" s="623"/>
      <c r="C57" s="623"/>
      <c r="D57" s="623"/>
      <c r="E57" s="623"/>
      <c r="F57" s="623"/>
      <c r="G57" s="623"/>
      <c r="H57" s="623"/>
      <c r="I57" s="623"/>
      <c r="J57" s="623"/>
      <c r="K57" s="623"/>
      <c r="L57" s="623"/>
      <c r="M57" s="623"/>
      <c r="N57" s="623"/>
      <c r="O57" s="623"/>
      <c r="P57" s="623"/>
      <c r="Q57" s="623"/>
      <c r="R57" s="623"/>
      <c r="S57" s="623"/>
      <c r="T57" s="623"/>
      <c r="U57" s="623"/>
      <c r="V57" s="623"/>
      <c r="W57" s="623"/>
      <c r="X57" s="623"/>
      <c r="Y57" s="623"/>
      <c r="Z57" s="623"/>
      <c r="AA57" s="609"/>
      <c r="AB57" s="609"/>
      <c r="AC57" s="609"/>
    </row>
    <row r="58" spans="1:68" ht="16.5" customHeight="1" x14ac:dyDescent="0.25">
      <c r="A58" s="54" t="s">
        <v>136</v>
      </c>
      <c r="B58" s="54" t="s">
        <v>137</v>
      </c>
      <c r="C58" s="32">
        <v>4301020298</v>
      </c>
      <c r="D58" s="617">
        <v>4680115881440</v>
      </c>
      <c r="E58" s="618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99</v>
      </c>
      <c r="L58" s="33"/>
      <c r="M58" s="34" t="s">
        <v>100</v>
      </c>
      <c r="N58" s="34"/>
      <c r="O58" s="33">
        <v>50</v>
      </c>
      <c r="P58" s="9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5"/>
      <c r="V58" s="35"/>
      <c r="W58" s="36" t="s">
        <v>69</v>
      </c>
      <c r="X58" s="613">
        <v>110</v>
      </c>
      <c r="Y58" s="614">
        <f>IFERROR(IF(X58="",0,CEILING((X58/$H58),1)*$H58),"")</f>
        <v>118.80000000000001</v>
      </c>
      <c r="Z58" s="37">
        <f>IFERROR(IF(Y58=0,"",ROUNDUP(Y58/H58,0)*0.01898),"")</f>
        <v>0.20877999999999999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114.43055555555554</v>
      </c>
      <c r="BN58" s="64">
        <f>IFERROR(Y58*I58/H58,"0")</f>
        <v>123.58499999999999</v>
      </c>
      <c r="BO58" s="64">
        <f>IFERROR(1/J58*(X58/H58),"0")</f>
        <v>0.15914351851851852</v>
      </c>
      <c r="BP58" s="64">
        <f>IFERROR(1/J58*(Y58/H58),"0")</f>
        <v>0.171875</v>
      </c>
    </row>
    <row r="59" spans="1:68" ht="27" customHeight="1" x14ac:dyDescent="0.25">
      <c r="A59" s="54" t="s">
        <v>139</v>
      </c>
      <c r="B59" s="54" t="s">
        <v>140</v>
      </c>
      <c r="C59" s="32">
        <v>4301020228</v>
      </c>
      <c r="D59" s="617">
        <v>4680115882751</v>
      </c>
      <c r="E59" s="618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104</v>
      </c>
      <c r="L59" s="33"/>
      <c r="M59" s="34" t="s">
        <v>100</v>
      </c>
      <c r="N59" s="34"/>
      <c r="O59" s="33">
        <v>90</v>
      </c>
      <c r="P59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5"/>
      <c r="V59" s="35"/>
      <c r="W59" s="36" t="s">
        <v>69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2">
        <v>4301020358</v>
      </c>
      <c r="D60" s="617">
        <v>4680115885950</v>
      </c>
      <c r="E60" s="618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67</v>
      </c>
      <c r="L60" s="33"/>
      <c r="M60" s="34" t="s">
        <v>106</v>
      </c>
      <c r="N60" s="34"/>
      <c r="O60" s="33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5"/>
      <c r="V60" s="35"/>
      <c r="W60" s="36" t="s">
        <v>69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2">
        <v>4301020296</v>
      </c>
      <c r="D61" s="617">
        <v>4680115881433</v>
      </c>
      <c r="E61" s="618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67</v>
      </c>
      <c r="L61" s="33" t="s">
        <v>105</v>
      </c>
      <c r="M61" s="34" t="s">
        <v>100</v>
      </c>
      <c r="N61" s="34"/>
      <c r="O61" s="33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5"/>
      <c r="V61" s="35"/>
      <c r="W61" s="36" t="s">
        <v>69</v>
      </c>
      <c r="X61" s="613">
        <v>0</v>
      </c>
      <c r="Y61" s="614">
        <f>IFERROR(IF(X61="",0,CEILING((X61/$H61),1)*$H61),"")</f>
        <v>0</v>
      </c>
      <c r="Z61" s="37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107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9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30"/>
      <c r="P62" s="619" t="s">
        <v>86</v>
      </c>
      <c r="Q62" s="620"/>
      <c r="R62" s="620"/>
      <c r="S62" s="620"/>
      <c r="T62" s="620"/>
      <c r="U62" s="620"/>
      <c r="V62" s="621"/>
      <c r="W62" s="38" t="s">
        <v>87</v>
      </c>
      <c r="X62" s="615">
        <f>IFERROR(X58/H58,"0")+IFERROR(X59/H59,"0")+IFERROR(X60/H60,"0")+IFERROR(X61/H61,"0")</f>
        <v>10.185185185185185</v>
      </c>
      <c r="Y62" s="615">
        <f>IFERROR(Y58/H58,"0")+IFERROR(Y59/H59,"0")+IFERROR(Y60/H60,"0")+IFERROR(Y61/H61,"0")</f>
        <v>11</v>
      </c>
      <c r="Z62" s="615">
        <f>IFERROR(IF(Z58="",0,Z58),"0")+IFERROR(IF(Z59="",0,Z59),"0")+IFERROR(IF(Z60="",0,Z60),"0")+IFERROR(IF(Z61="",0,Z61),"0")</f>
        <v>0.20877999999999999</v>
      </c>
      <c r="AA62" s="616"/>
      <c r="AB62" s="616"/>
      <c r="AC62" s="616"/>
    </row>
    <row r="63" spans="1:68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30"/>
      <c r="P63" s="619" t="s">
        <v>86</v>
      </c>
      <c r="Q63" s="620"/>
      <c r="R63" s="620"/>
      <c r="S63" s="620"/>
      <c r="T63" s="620"/>
      <c r="U63" s="620"/>
      <c r="V63" s="621"/>
      <c r="W63" s="38" t="s">
        <v>69</v>
      </c>
      <c r="X63" s="615">
        <f>IFERROR(SUM(X58:X61),"0")</f>
        <v>110</v>
      </c>
      <c r="Y63" s="615">
        <f>IFERROR(SUM(Y58:Y61),"0")</f>
        <v>118.80000000000001</v>
      </c>
      <c r="Z63" s="38"/>
      <c r="AA63" s="616"/>
      <c r="AB63" s="616"/>
      <c r="AC63" s="616"/>
    </row>
    <row r="64" spans="1:68" ht="14.25" customHeight="1" x14ac:dyDescent="0.25">
      <c r="A64" s="622" t="s">
        <v>146</v>
      </c>
      <c r="B64" s="623"/>
      <c r="C64" s="623"/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3"/>
      <c r="Q64" s="623"/>
      <c r="R64" s="623"/>
      <c r="S64" s="623"/>
      <c r="T64" s="623"/>
      <c r="U64" s="623"/>
      <c r="V64" s="623"/>
      <c r="W64" s="623"/>
      <c r="X64" s="623"/>
      <c r="Y64" s="623"/>
      <c r="Z64" s="623"/>
      <c r="AA64" s="609"/>
      <c r="AB64" s="609"/>
      <c r="AC64" s="609"/>
    </row>
    <row r="65" spans="1:68" ht="27" customHeight="1" x14ac:dyDescent="0.25">
      <c r="A65" s="54" t="s">
        <v>147</v>
      </c>
      <c r="B65" s="54" t="s">
        <v>148</v>
      </c>
      <c r="C65" s="32">
        <v>4301031243</v>
      </c>
      <c r="D65" s="617">
        <v>4680115885073</v>
      </c>
      <c r="E65" s="618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149</v>
      </c>
      <c r="L65" s="33"/>
      <c r="M65" s="34" t="s">
        <v>68</v>
      </c>
      <c r="N65" s="34"/>
      <c r="O65" s="33">
        <v>40</v>
      </c>
      <c r="P65" s="9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5"/>
      <c r="V65" s="35"/>
      <c r="W65" s="36" t="s">
        <v>69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2">
        <v>4301031241</v>
      </c>
      <c r="D66" s="617">
        <v>4680115885059</v>
      </c>
      <c r="E66" s="618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149</v>
      </c>
      <c r="L66" s="33"/>
      <c r="M66" s="34" t="s">
        <v>68</v>
      </c>
      <c r="N66" s="34"/>
      <c r="O66" s="33">
        <v>40</v>
      </c>
      <c r="P66" s="7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5"/>
      <c r="V66" s="35"/>
      <c r="W66" s="36" t="s">
        <v>69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2">
        <v>4301031316</v>
      </c>
      <c r="D67" s="617">
        <v>4680115885097</v>
      </c>
      <c r="E67" s="618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149</v>
      </c>
      <c r="L67" s="33"/>
      <c r="M67" s="34" t="s">
        <v>68</v>
      </c>
      <c r="N67" s="34"/>
      <c r="O67" s="33">
        <v>40</v>
      </c>
      <c r="P67" s="9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5"/>
      <c r="V67" s="35"/>
      <c r="W67" s="36" t="s">
        <v>69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9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30"/>
      <c r="P68" s="619" t="s">
        <v>86</v>
      </c>
      <c r="Q68" s="620"/>
      <c r="R68" s="620"/>
      <c r="S68" s="620"/>
      <c r="T68" s="620"/>
      <c r="U68" s="620"/>
      <c r="V68" s="621"/>
      <c r="W68" s="38" t="s">
        <v>87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30"/>
      <c r="P69" s="619" t="s">
        <v>86</v>
      </c>
      <c r="Q69" s="620"/>
      <c r="R69" s="620"/>
      <c r="S69" s="620"/>
      <c r="T69" s="620"/>
      <c r="U69" s="620"/>
      <c r="V69" s="621"/>
      <c r="W69" s="38" t="s">
        <v>69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customHeight="1" x14ac:dyDescent="0.25">
      <c r="A70" s="622" t="s">
        <v>64</v>
      </c>
      <c r="B70" s="623"/>
      <c r="C70" s="623"/>
      <c r="D70" s="623"/>
      <c r="E70" s="623"/>
      <c r="F70" s="623"/>
      <c r="G70" s="623"/>
      <c r="H70" s="623"/>
      <c r="I70" s="623"/>
      <c r="J70" s="623"/>
      <c r="K70" s="623"/>
      <c r="L70" s="623"/>
      <c r="M70" s="623"/>
      <c r="N70" s="623"/>
      <c r="O70" s="623"/>
      <c r="P70" s="623"/>
      <c r="Q70" s="623"/>
      <c r="R70" s="623"/>
      <c r="S70" s="623"/>
      <c r="T70" s="623"/>
      <c r="U70" s="623"/>
      <c r="V70" s="623"/>
      <c r="W70" s="623"/>
      <c r="X70" s="623"/>
      <c r="Y70" s="623"/>
      <c r="Z70" s="623"/>
      <c r="AA70" s="609"/>
      <c r="AB70" s="609"/>
      <c r="AC70" s="609"/>
    </row>
    <row r="71" spans="1:68" ht="16.5" customHeight="1" x14ac:dyDescent="0.25">
      <c r="A71" s="54" t="s">
        <v>157</v>
      </c>
      <c r="B71" s="54" t="s">
        <v>158</v>
      </c>
      <c r="C71" s="32">
        <v>4301051838</v>
      </c>
      <c r="D71" s="617">
        <v>4680115881891</v>
      </c>
      <c r="E71" s="618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99</v>
      </c>
      <c r="L71" s="33"/>
      <c r="M71" s="34" t="s">
        <v>106</v>
      </c>
      <c r="N71" s="34"/>
      <c r="O71" s="33">
        <v>40</v>
      </c>
      <c r="P71" s="9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5"/>
      <c r="V71" s="35"/>
      <c r="W71" s="36" t="s">
        <v>69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2">
        <v>4301051846</v>
      </c>
      <c r="D72" s="617">
        <v>4680115885769</v>
      </c>
      <c r="E72" s="618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99</v>
      </c>
      <c r="L72" s="33"/>
      <c r="M72" s="34" t="s">
        <v>106</v>
      </c>
      <c r="N72" s="34"/>
      <c r="O72" s="33">
        <v>45</v>
      </c>
      <c r="P72" s="9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5"/>
      <c r="V72" s="35"/>
      <c r="W72" s="36" t="s">
        <v>69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163</v>
      </c>
      <c r="B73" s="54" t="s">
        <v>164</v>
      </c>
      <c r="C73" s="32">
        <v>4301051927</v>
      </c>
      <c r="D73" s="617">
        <v>4680115884410</v>
      </c>
      <c r="E73" s="618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99</v>
      </c>
      <c r="L73" s="33"/>
      <c r="M73" s="34" t="s">
        <v>106</v>
      </c>
      <c r="N73" s="34"/>
      <c r="O73" s="33">
        <v>40</v>
      </c>
      <c r="P73" s="6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5"/>
      <c r="V73" s="35"/>
      <c r="W73" s="36" t="s">
        <v>69</v>
      </c>
      <c r="X73" s="613">
        <v>0</v>
      </c>
      <c r="Y73" s="614">
        <f t="shared" si="11"/>
        <v>0</v>
      </c>
      <c r="Z73" s="37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166</v>
      </c>
      <c r="B74" s="54" t="s">
        <v>167</v>
      </c>
      <c r="C74" s="32">
        <v>4301051837</v>
      </c>
      <c r="D74" s="617">
        <v>4680115884311</v>
      </c>
      <c r="E74" s="618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67</v>
      </c>
      <c r="L74" s="33"/>
      <c r="M74" s="34" t="s">
        <v>106</v>
      </c>
      <c r="N74" s="34"/>
      <c r="O74" s="33">
        <v>40</v>
      </c>
      <c r="P74" s="7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5"/>
      <c r="V74" s="35"/>
      <c r="W74" s="36" t="s">
        <v>69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168</v>
      </c>
      <c r="B75" s="54" t="s">
        <v>169</v>
      </c>
      <c r="C75" s="32">
        <v>4301051844</v>
      </c>
      <c r="D75" s="617">
        <v>4680115885929</v>
      </c>
      <c r="E75" s="618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67</v>
      </c>
      <c r="L75" s="33"/>
      <c r="M75" s="34" t="s">
        <v>106</v>
      </c>
      <c r="N75" s="34"/>
      <c r="O75" s="33">
        <v>45</v>
      </c>
      <c r="P75" s="9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5"/>
      <c r="V75" s="35"/>
      <c r="W75" s="36" t="s">
        <v>69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170</v>
      </c>
      <c r="B76" s="54" t="s">
        <v>171</v>
      </c>
      <c r="C76" s="32">
        <v>4301051929</v>
      </c>
      <c r="D76" s="617">
        <v>4680115884403</v>
      </c>
      <c r="E76" s="618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67</v>
      </c>
      <c r="L76" s="33"/>
      <c r="M76" s="34" t="s">
        <v>106</v>
      </c>
      <c r="N76" s="34"/>
      <c r="O76" s="33">
        <v>40</v>
      </c>
      <c r="P76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5"/>
      <c r="V76" s="35"/>
      <c r="W76" s="36" t="s">
        <v>69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9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30"/>
      <c r="P77" s="619" t="s">
        <v>86</v>
      </c>
      <c r="Q77" s="620"/>
      <c r="R77" s="620"/>
      <c r="S77" s="620"/>
      <c r="T77" s="620"/>
      <c r="U77" s="620"/>
      <c r="V77" s="621"/>
      <c r="W77" s="38" t="s">
        <v>87</v>
      </c>
      <c r="X77" s="615">
        <f>IFERROR(X71/H71,"0")+IFERROR(X72/H72,"0")+IFERROR(X73/H73,"0")+IFERROR(X74/H74,"0")+IFERROR(X75/H75,"0")+IFERROR(X76/H76,"0")</f>
        <v>0</v>
      </c>
      <c r="Y77" s="615">
        <f>IFERROR(Y71/H71,"0")+IFERROR(Y72/H72,"0")+IFERROR(Y73/H73,"0")+IFERROR(Y74/H74,"0")+IFERROR(Y75/H75,"0")+IFERROR(Y76/H76,"0")</f>
        <v>0</v>
      </c>
      <c r="Z77" s="615">
        <f>IFERROR(IF(Z71="",0,Z71),"0")+IFERROR(IF(Z72="",0,Z72),"0")+IFERROR(IF(Z73="",0,Z73),"0")+IFERROR(IF(Z74="",0,Z74),"0")+IFERROR(IF(Z75="",0,Z75),"0")+IFERROR(IF(Z76="",0,Z76),"0")</f>
        <v>0</v>
      </c>
      <c r="AA77" s="616"/>
      <c r="AB77" s="616"/>
      <c r="AC77" s="616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30"/>
      <c r="P78" s="619" t="s">
        <v>86</v>
      </c>
      <c r="Q78" s="620"/>
      <c r="R78" s="620"/>
      <c r="S78" s="620"/>
      <c r="T78" s="620"/>
      <c r="U78" s="620"/>
      <c r="V78" s="621"/>
      <c r="W78" s="38" t="s">
        <v>69</v>
      </c>
      <c r="X78" s="615">
        <f>IFERROR(SUM(X71:X76),"0")</f>
        <v>0</v>
      </c>
      <c r="Y78" s="615">
        <f>IFERROR(SUM(Y71:Y76),"0")</f>
        <v>0</v>
      </c>
      <c r="Z78" s="38"/>
      <c r="AA78" s="616"/>
      <c r="AB78" s="616"/>
      <c r="AC78" s="616"/>
    </row>
    <row r="79" spans="1:68" ht="14.25" customHeight="1" x14ac:dyDescent="0.25">
      <c r="A79" s="622" t="s">
        <v>172</v>
      </c>
      <c r="B79" s="623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3"/>
      <c r="Q79" s="623"/>
      <c r="R79" s="623"/>
      <c r="S79" s="623"/>
      <c r="T79" s="623"/>
      <c r="U79" s="623"/>
      <c r="V79" s="623"/>
      <c r="W79" s="623"/>
      <c r="X79" s="623"/>
      <c r="Y79" s="623"/>
      <c r="Z79" s="623"/>
      <c r="AA79" s="609"/>
      <c r="AB79" s="609"/>
      <c r="AC79" s="609"/>
    </row>
    <row r="80" spans="1:68" ht="27" customHeight="1" x14ac:dyDescent="0.25">
      <c r="A80" s="54" t="s">
        <v>173</v>
      </c>
      <c r="B80" s="54" t="s">
        <v>174</v>
      </c>
      <c r="C80" s="32">
        <v>4301060455</v>
      </c>
      <c r="D80" s="617">
        <v>4680115881532</v>
      </c>
      <c r="E80" s="618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99</v>
      </c>
      <c r="L80" s="33"/>
      <c r="M80" s="34" t="s">
        <v>130</v>
      </c>
      <c r="N80" s="34"/>
      <c r="O80" s="33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5"/>
      <c r="V80" s="35"/>
      <c r="W80" s="36" t="s">
        <v>69</v>
      </c>
      <c r="X80" s="613">
        <v>0</v>
      </c>
      <c r="Y80" s="614">
        <f>IFERROR(IF(X80="",0,CEILING((X80/$H80),1)*$H80),"")</f>
        <v>0</v>
      </c>
      <c r="Z80" s="37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176</v>
      </c>
      <c r="B81" s="54" t="s">
        <v>177</v>
      </c>
      <c r="C81" s="32">
        <v>4301060351</v>
      </c>
      <c r="D81" s="617">
        <v>4680115881464</v>
      </c>
      <c r="E81" s="618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104</v>
      </c>
      <c r="L81" s="33"/>
      <c r="M81" s="34" t="s">
        <v>106</v>
      </c>
      <c r="N81" s="34"/>
      <c r="O81" s="33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5"/>
      <c r="V81" s="35"/>
      <c r="W81" s="36" t="s">
        <v>69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9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30"/>
      <c r="P82" s="619" t="s">
        <v>86</v>
      </c>
      <c r="Q82" s="620"/>
      <c r="R82" s="620"/>
      <c r="S82" s="620"/>
      <c r="T82" s="620"/>
      <c r="U82" s="620"/>
      <c r="V82" s="621"/>
      <c r="W82" s="38" t="s">
        <v>87</v>
      </c>
      <c r="X82" s="615">
        <f>IFERROR(X80/H80,"0")+IFERROR(X81/H81,"0")</f>
        <v>0</v>
      </c>
      <c r="Y82" s="615">
        <f>IFERROR(Y80/H80,"0")+IFERROR(Y81/H81,"0")</f>
        <v>0</v>
      </c>
      <c r="Z82" s="615">
        <f>IFERROR(IF(Z80="",0,Z80),"0")+IFERROR(IF(Z81="",0,Z81),"0")</f>
        <v>0</v>
      </c>
      <c r="AA82" s="616"/>
      <c r="AB82" s="616"/>
      <c r="AC82" s="616"/>
    </row>
    <row r="83" spans="1:68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30"/>
      <c r="P83" s="619" t="s">
        <v>86</v>
      </c>
      <c r="Q83" s="620"/>
      <c r="R83" s="620"/>
      <c r="S83" s="620"/>
      <c r="T83" s="620"/>
      <c r="U83" s="620"/>
      <c r="V83" s="621"/>
      <c r="W83" s="38" t="s">
        <v>69</v>
      </c>
      <c r="X83" s="615">
        <f>IFERROR(SUM(X80:X81),"0")</f>
        <v>0</v>
      </c>
      <c r="Y83" s="615">
        <f>IFERROR(SUM(Y80:Y81),"0")</f>
        <v>0</v>
      </c>
      <c r="Z83" s="38"/>
      <c r="AA83" s="616"/>
      <c r="AB83" s="616"/>
      <c r="AC83" s="616"/>
    </row>
    <row r="84" spans="1:68" ht="16.5" customHeight="1" x14ac:dyDescent="0.25">
      <c r="A84" s="673" t="s">
        <v>179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08"/>
      <c r="AB84" s="608"/>
      <c r="AC84" s="608"/>
    </row>
    <row r="85" spans="1:68" ht="14.25" customHeight="1" x14ac:dyDescent="0.25">
      <c r="A85" s="622" t="s">
        <v>96</v>
      </c>
      <c r="B85" s="623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3"/>
      <c r="Q85" s="623"/>
      <c r="R85" s="623"/>
      <c r="S85" s="623"/>
      <c r="T85" s="623"/>
      <c r="U85" s="623"/>
      <c r="V85" s="623"/>
      <c r="W85" s="623"/>
      <c r="X85" s="623"/>
      <c r="Y85" s="623"/>
      <c r="Z85" s="623"/>
      <c r="AA85" s="609"/>
      <c r="AB85" s="609"/>
      <c r="AC85" s="609"/>
    </row>
    <row r="86" spans="1:68" ht="27" customHeight="1" x14ac:dyDescent="0.25">
      <c r="A86" s="54" t="s">
        <v>180</v>
      </c>
      <c r="B86" s="54" t="s">
        <v>181</v>
      </c>
      <c r="C86" s="32">
        <v>4301011468</v>
      </c>
      <c r="D86" s="617">
        <v>4680115881327</v>
      </c>
      <c r="E86" s="618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99</v>
      </c>
      <c r="L86" s="33"/>
      <c r="M86" s="34" t="s">
        <v>130</v>
      </c>
      <c r="N86" s="34"/>
      <c r="O86" s="33">
        <v>50</v>
      </c>
      <c r="P86" s="6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5"/>
      <c r="V86" s="35"/>
      <c r="W86" s="36" t="s">
        <v>69</v>
      </c>
      <c r="X86" s="613">
        <v>150</v>
      </c>
      <c r="Y86" s="614">
        <f>IFERROR(IF(X86="",0,CEILING((X86/$H86),1)*$H86),"")</f>
        <v>151.20000000000002</v>
      </c>
      <c r="Z86" s="37">
        <f>IFERROR(IF(Y86=0,"",ROUNDUP(Y86/H86,0)*0.01898),"")</f>
        <v>0.26572000000000001</v>
      </c>
      <c r="AA86" s="56"/>
      <c r="AB86" s="57"/>
      <c r="AC86" s="135" t="s">
        <v>182</v>
      </c>
      <c r="AG86" s="64"/>
      <c r="AJ86" s="68"/>
      <c r="AK86" s="68">
        <v>0</v>
      </c>
      <c r="BB86" s="136" t="s">
        <v>1</v>
      </c>
      <c r="BM86" s="64">
        <f>IFERROR(X86*I86/H86,"0")</f>
        <v>156.04166666666666</v>
      </c>
      <c r="BN86" s="64">
        <f>IFERROR(Y86*I86/H86,"0")</f>
        <v>157.29000000000002</v>
      </c>
      <c r="BO86" s="64">
        <f>IFERROR(1/J86*(X86/H86),"0")</f>
        <v>0.21701388888888887</v>
      </c>
      <c r="BP86" s="64">
        <f>IFERROR(1/J86*(Y86/H86),"0")</f>
        <v>0.21875</v>
      </c>
    </row>
    <row r="87" spans="1:68" ht="16.5" customHeight="1" x14ac:dyDescent="0.25">
      <c r="A87" s="54" t="s">
        <v>183</v>
      </c>
      <c r="B87" s="54" t="s">
        <v>184</v>
      </c>
      <c r="C87" s="32">
        <v>4301011476</v>
      </c>
      <c r="D87" s="617">
        <v>4680115881518</v>
      </c>
      <c r="E87" s="618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104</v>
      </c>
      <c r="L87" s="33"/>
      <c r="M87" s="34" t="s">
        <v>106</v>
      </c>
      <c r="N87" s="34"/>
      <c r="O87" s="33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5"/>
      <c r="V87" s="35"/>
      <c r="W87" s="36" t="s">
        <v>69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182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185</v>
      </c>
      <c r="B88" s="54" t="s">
        <v>186</v>
      </c>
      <c r="C88" s="32">
        <v>4301011443</v>
      </c>
      <c r="D88" s="617">
        <v>4680115881303</v>
      </c>
      <c r="E88" s="618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104</v>
      </c>
      <c r="L88" s="33" t="s">
        <v>105</v>
      </c>
      <c r="M88" s="34" t="s">
        <v>130</v>
      </c>
      <c r="N88" s="34"/>
      <c r="O88" s="33">
        <v>50</v>
      </c>
      <c r="P88" s="8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5"/>
      <c r="V88" s="35"/>
      <c r="W88" s="36" t="s">
        <v>69</v>
      </c>
      <c r="X88" s="613">
        <v>0</v>
      </c>
      <c r="Y88" s="614">
        <f>IFERROR(IF(X88="",0,CEILING((X88/$H88),1)*$H88),"")</f>
        <v>0</v>
      </c>
      <c r="Z88" s="37" t="str">
        <f>IFERROR(IF(Y88=0,"",ROUNDUP(Y88/H88,0)*0.00902),"")</f>
        <v/>
      </c>
      <c r="AA88" s="56"/>
      <c r="AB88" s="57"/>
      <c r="AC88" s="139" t="s">
        <v>187</v>
      </c>
      <c r="AG88" s="64"/>
      <c r="AJ88" s="68" t="s">
        <v>107</v>
      </c>
      <c r="AK88" s="68">
        <v>594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29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30"/>
      <c r="P89" s="619" t="s">
        <v>86</v>
      </c>
      <c r="Q89" s="620"/>
      <c r="R89" s="620"/>
      <c r="S89" s="620"/>
      <c r="T89" s="620"/>
      <c r="U89" s="620"/>
      <c r="V89" s="621"/>
      <c r="W89" s="38" t="s">
        <v>87</v>
      </c>
      <c r="X89" s="615">
        <f>IFERROR(X86/H86,"0")+IFERROR(X87/H87,"0")+IFERROR(X88/H88,"0")</f>
        <v>13.888888888888888</v>
      </c>
      <c r="Y89" s="615">
        <f>IFERROR(Y86/H86,"0")+IFERROR(Y87/H87,"0")+IFERROR(Y88/H88,"0")</f>
        <v>14</v>
      </c>
      <c r="Z89" s="615">
        <f>IFERROR(IF(Z86="",0,Z86),"0")+IFERROR(IF(Z87="",0,Z87),"0")+IFERROR(IF(Z88="",0,Z88),"0")</f>
        <v>0.26572000000000001</v>
      </c>
      <c r="AA89" s="616"/>
      <c r="AB89" s="616"/>
      <c r="AC89" s="616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30"/>
      <c r="P90" s="619" t="s">
        <v>86</v>
      </c>
      <c r="Q90" s="620"/>
      <c r="R90" s="620"/>
      <c r="S90" s="620"/>
      <c r="T90" s="620"/>
      <c r="U90" s="620"/>
      <c r="V90" s="621"/>
      <c r="W90" s="38" t="s">
        <v>69</v>
      </c>
      <c r="X90" s="615">
        <f>IFERROR(SUM(X86:X88),"0")</f>
        <v>150</v>
      </c>
      <c r="Y90" s="615">
        <f>IFERROR(SUM(Y86:Y88),"0")</f>
        <v>151.20000000000002</v>
      </c>
      <c r="Z90" s="38"/>
      <c r="AA90" s="616"/>
      <c r="AB90" s="616"/>
      <c r="AC90" s="616"/>
    </row>
    <row r="91" spans="1:68" ht="14.25" customHeight="1" x14ac:dyDescent="0.25">
      <c r="A91" s="622" t="s">
        <v>64</v>
      </c>
      <c r="B91" s="623"/>
      <c r="C91" s="623"/>
      <c r="D91" s="623"/>
      <c r="E91" s="623"/>
      <c r="F91" s="623"/>
      <c r="G91" s="623"/>
      <c r="H91" s="623"/>
      <c r="I91" s="623"/>
      <c r="J91" s="623"/>
      <c r="K91" s="623"/>
      <c r="L91" s="623"/>
      <c r="M91" s="623"/>
      <c r="N91" s="623"/>
      <c r="O91" s="623"/>
      <c r="P91" s="623"/>
      <c r="Q91" s="623"/>
      <c r="R91" s="623"/>
      <c r="S91" s="623"/>
      <c r="T91" s="623"/>
      <c r="U91" s="623"/>
      <c r="V91" s="623"/>
      <c r="W91" s="623"/>
      <c r="X91" s="623"/>
      <c r="Y91" s="623"/>
      <c r="Z91" s="623"/>
      <c r="AA91" s="609"/>
      <c r="AB91" s="609"/>
      <c r="AC91" s="609"/>
    </row>
    <row r="92" spans="1:68" ht="16.5" customHeight="1" x14ac:dyDescent="0.25">
      <c r="A92" s="54" t="s">
        <v>188</v>
      </c>
      <c r="B92" s="54" t="s">
        <v>189</v>
      </c>
      <c r="C92" s="32">
        <v>4301051546</v>
      </c>
      <c r="D92" s="617">
        <v>4607091386967</v>
      </c>
      <c r="E92" s="618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99</v>
      </c>
      <c r="L92" s="33"/>
      <c r="M92" s="34" t="s">
        <v>106</v>
      </c>
      <c r="N92" s="34"/>
      <c r="O92" s="33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5"/>
      <c r="V92" s="35"/>
      <c r="W92" s="36" t="s">
        <v>69</v>
      </c>
      <c r="X92" s="613">
        <v>70</v>
      </c>
      <c r="Y92" s="614">
        <f t="shared" ref="Y92:Y99" si="16">IFERROR(IF(X92="",0,CEILING((X92/$H92),1)*$H92),"")</f>
        <v>75.600000000000009</v>
      </c>
      <c r="Z92" s="37">
        <f>IFERROR(IF(Y92=0,"",ROUNDUP(Y92/H92,0)*0.01898),"")</f>
        <v>0.17082</v>
      </c>
      <c r="AA92" s="56"/>
      <c r="AB92" s="57"/>
      <c r="AC92" s="141" t="s">
        <v>190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74.325000000000003</v>
      </c>
      <c r="BN92" s="64">
        <f t="shared" ref="BN92:BN99" si="18">IFERROR(Y92*I92/H92,"0")</f>
        <v>80.271000000000001</v>
      </c>
      <c r="BO92" s="64">
        <f t="shared" ref="BO92:BO99" si="19">IFERROR(1/J92*(X92/H92),"0")</f>
        <v>0.13020833333333331</v>
      </c>
      <c r="BP92" s="64">
        <f t="shared" ref="BP92:BP99" si="20">IFERROR(1/J92*(Y92/H92),"0")</f>
        <v>0.140625</v>
      </c>
    </row>
    <row r="93" spans="1:68" ht="16.5" customHeight="1" x14ac:dyDescent="0.25">
      <c r="A93" s="54" t="s">
        <v>188</v>
      </c>
      <c r="B93" s="54" t="s">
        <v>191</v>
      </c>
      <c r="C93" s="32">
        <v>4301051712</v>
      </c>
      <c r="D93" s="617">
        <v>4607091386967</v>
      </c>
      <c r="E93" s="618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99</v>
      </c>
      <c r="L93" s="33"/>
      <c r="M93" s="34" t="s">
        <v>130</v>
      </c>
      <c r="N93" s="34"/>
      <c r="O93" s="33">
        <v>45</v>
      </c>
      <c r="P93" s="886" t="s">
        <v>192</v>
      </c>
      <c r="Q93" s="625"/>
      <c r="R93" s="625"/>
      <c r="S93" s="625"/>
      <c r="T93" s="626"/>
      <c r="U93" s="35"/>
      <c r="V93" s="35"/>
      <c r="W93" s="36" t="s">
        <v>69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190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188</v>
      </c>
      <c r="B94" s="54" t="s">
        <v>193</v>
      </c>
      <c r="C94" s="32">
        <v>4301051437</v>
      </c>
      <c r="D94" s="617">
        <v>4607091386967</v>
      </c>
      <c r="E94" s="618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99</v>
      </c>
      <c r="L94" s="33"/>
      <c r="M94" s="34" t="s">
        <v>106</v>
      </c>
      <c r="N94" s="34"/>
      <c r="O94" s="33">
        <v>45</v>
      </c>
      <c r="P94" s="6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5"/>
      <c r="V94" s="35"/>
      <c r="W94" s="36" t="s">
        <v>69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190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194</v>
      </c>
      <c r="B95" s="54" t="s">
        <v>195</v>
      </c>
      <c r="C95" s="32">
        <v>4301051788</v>
      </c>
      <c r="D95" s="617">
        <v>4680115884953</v>
      </c>
      <c r="E95" s="618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67</v>
      </c>
      <c r="L95" s="33"/>
      <c r="M95" s="34" t="s">
        <v>106</v>
      </c>
      <c r="N95" s="34"/>
      <c r="O95" s="33">
        <v>45</v>
      </c>
      <c r="P95" s="69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5"/>
      <c r="V95" s="35"/>
      <c r="W95" s="36" t="s">
        <v>69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196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197</v>
      </c>
      <c r="B96" s="54" t="s">
        <v>198</v>
      </c>
      <c r="C96" s="32">
        <v>4301051718</v>
      </c>
      <c r="D96" s="617">
        <v>4607091385731</v>
      </c>
      <c r="E96" s="618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67</v>
      </c>
      <c r="L96" s="33"/>
      <c r="M96" s="34" t="s">
        <v>130</v>
      </c>
      <c r="N96" s="34"/>
      <c r="O96" s="33">
        <v>45</v>
      </c>
      <c r="P96" s="83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5"/>
      <c r="R96" s="625"/>
      <c r="S96" s="625"/>
      <c r="T96" s="626"/>
      <c r="U96" s="35"/>
      <c r="V96" s="35"/>
      <c r="W96" s="36" t="s">
        <v>69</v>
      </c>
      <c r="X96" s="613">
        <v>0</v>
      </c>
      <c r="Y96" s="614">
        <f t="shared" si="16"/>
        <v>0</v>
      </c>
      <c r="Z96" s="37" t="str">
        <f>IFERROR(IF(Y96=0,"",ROUNDUP(Y96/H96,0)*0.00651),"")</f>
        <v/>
      </c>
      <c r="AA96" s="56"/>
      <c r="AB96" s="57"/>
      <c r="AC96" s="149" t="s">
        <v>190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197</v>
      </c>
      <c r="B97" s="54" t="s">
        <v>199</v>
      </c>
      <c r="C97" s="32">
        <v>4301052039</v>
      </c>
      <c r="D97" s="617">
        <v>4607091385731</v>
      </c>
      <c r="E97" s="618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67</v>
      </c>
      <c r="L97" s="33"/>
      <c r="M97" s="34" t="s">
        <v>106</v>
      </c>
      <c r="N97" s="34"/>
      <c r="O97" s="33">
        <v>45</v>
      </c>
      <c r="P97" s="71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5"/>
      <c r="R97" s="625"/>
      <c r="S97" s="625"/>
      <c r="T97" s="626"/>
      <c r="U97" s="35"/>
      <c r="V97" s="35"/>
      <c r="W97" s="36" t="s">
        <v>69</v>
      </c>
      <c r="X97" s="613">
        <v>135</v>
      </c>
      <c r="Y97" s="614">
        <f t="shared" si="16"/>
        <v>135</v>
      </c>
      <c r="Z97" s="37">
        <f>IFERROR(IF(Y97=0,"",ROUNDUP(Y97/H97,0)*0.00651),"")</f>
        <v>0.32550000000000001</v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si="17"/>
        <v>147.6</v>
      </c>
      <c r="BN97" s="64">
        <f t="shared" si="18"/>
        <v>147.6</v>
      </c>
      <c r="BO97" s="64">
        <f t="shared" si="19"/>
        <v>0.27472527472527475</v>
      </c>
      <c r="BP97" s="64">
        <f t="shared" si="20"/>
        <v>0.27472527472527475</v>
      </c>
    </row>
    <row r="98" spans="1:68" ht="16.5" customHeight="1" x14ac:dyDescent="0.25">
      <c r="A98" s="54" t="s">
        <v>201</v>
      </c>
      <c r="B98" s="54" t="s">
        <v>202</v>
      </c>
      <c r="C98" s="32">
        <v>4301051438</v>
      </c>
      <c r="D98" s="617">
        <v>4680115880894</v>
      </c>
      <c r="E98" s="618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67</v>
      </c>
      <c r="L98" s="33"/>
      <c r="M98" s="34" t="s">
        <v>106</v>
      </c>
      <c r="N98" s="34"/>
      <c r="O98" s="33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5"/>
      <c r="V98" s="35"/>
      <c r="W98" s="36" t="s">
        <v>69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204</v>
      </c>
      <c r="B99" s="54" t="s">
        <v>205</v>
      </c>
      <c r="C99" s="32">
        <v>4301051687</v>
      </c>
      <c r="D99" s="617">
        <v>4680115880214</v>
      </c>
      <c r="E99" s="618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67</v>
      </c>
      <c r="L99" s="33"/>
      <c r="M99" s="34" t="s">
        <v>106</v>
      </c>
      <c r="N99" s="34"/>
      <c r="O99" s="33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5"/>
      <c r="V99" s="35"/>
      <c r="W99" s="36" t="s">
        <v>69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9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30"/>
      <c r="P100" s="619" t="s">
        <v>86</v>
      </c>
      <c r="Q100" s="620"/>
      <c r="R100" s="620"/>
      <c r="S100" s="620"/>
      <c r="T100" s="620"/>
      <c r="U100" s="620"/>
      <c r="V100" s="621"/>
      <c r="W100" s="38" t="s">
        <v>87</v>
      </c>
      <c r="X100" s="615">
        <f>IFERROR(X92/H92,"0")+IFERROR(X93/H93,"0")+IFERROR(X94/H94,"0")+IFERROR(X95/H95,"0")+IFERROR(X96/H96,"0")+IFERROR(X97/H97,"0")+IFERROR(X98/H98,"0")+IFERROR(X99/H99,"0")</f>
        <v>58.333333333333329</v>
      </c>
      <c r="Y100" s="615">
        <f>IFERROR(Y92/H92,"0")+IFERROR(Y93/H93,"0")+IFERROR(Y94/H94,"0")+IFERROR(Y95/H95,"0")+IFERROR(Y96/H96,"0")+IFERROR(Y97/H97,"0")+IFERROR(Y98/H98,"0")+IFERROR(Y99/H99,"0")</f>
        <v>59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0.49631999999999998</v>
      </c>
      <c r="AA100" s="616"/>
      <c r="AB100" s="616"/>
      <c r="AC100" s="616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30"/>
      <c r="P101" s="619" t="s">
        <v>86</v>
      </c>
      <c r="Q101" s="620"/>
      <c r="R101" s="620"/>
      <c r="S101" s="620"/>
      <c r="T101" s="620"/>
      <c r="U101" s="620"/>
      <c r="V101" s="621"/>
      <c r="W101" s="38" t="s">
        <v>69</v>
      </c>
      <c r="X101" s="615">
        <f>IFERROR(SUM(X92:X99),"0")</f>
        <v>205</v>
      </c>
      <c r="Y101" s="615">
        <f>IFERROR(SUM(Y92:Y99),"0")</f>
        <v>210.60000000000002</v>
      </c>
      <c r="Z101" s="38"/>
      <c r="AA101" s="616"/>
      <c r="AB101" s="616"/>
      <c r="AC101" s="616"/>
    </row>
    <row r="102" spans="1:68" ht="16.5" customHeight="1" x14ac:dyDescent="0.25">
      <c r="A102" s="673" t="s">
        <v>206</v>
      </c>
      <c r="B102" s="623"/>
      <c r="C102" s="623"/>
      <c r="D102" s="623"/>
      <c r="E102" s="623"/>
      <c r="F102" s="623"/>
      <c r="G102" s="623"/>
      <c r="H102" s="623"/>
      <c r="I102" s="623"/>
      <c r="J102" s="623"/>
      <c r="K102" s="623"/>
      <c r="L102" s="623"/>
      <c r="M102" s="623"/>
      <c r="N102" s="623"/>
      <c r="O102" s="623"/>
      <c r="P102" s="623"/>
      <c r="Q102" s="623"/>
      <c r="R102" s="623"/>
      <c r="S102" s="623"/>
      <c r="T102" s="623"/>
      <c r="U102" s="623"/>
      <c r="V102" s="623"/>
      <c r="W102" s="623"/>
      <c r="X102" s="623"/>
      <c r="Y102" s="623"/>
      <c r="Z102" s="623"/>
      <c r="AA102" s="608"/>
      <c r="AB102" s="608"/>
      <c r="AC102" s="608"/>
    </row>
    <row r="103" spans="1:68" ht="14.25" customHeight="1" x14ac:dyDescent="0.25">
      <c r="A103" s="622" t="s">
        <v>96</v>
      </c>
      <c r="B103" s="623"/>
      <c r="C103" s="623"/>
      <c r="D103" s="623"/>
      <c r="E103" s="623"/>
      <c r="F103" s="623"/>
      <c r="G103" s="623"/>
      <c r="H103" s="623"/>
      <c r="I103" s="623"/>
      <c r="J103" s="623"/>
      <c r="K103" s="623"/>
      <c r="L103" s="623"/>
      <c r="M103" s="623"/>
      <c r="N103" s="623"/>
      <c r="O103" s="623"/>
      <c r="P103" s="623"/>
      <c r="Q103" s="623"/>
      <c r="R103" s="623"/>
      <c r="S103" s="623"/>
      <c r="T103" s="623"/>
      <c r="U103" s="623"/>
      <c r="V103" s="623"/>
      <c r="W103" s="623"/>
      <c r="X103" s="623"/>
      <c r="Y103" s="623"/>
      <c r="Z103" s="623"/>
      <c r="AA103" s="609"/>
      <c r="AB103" s="609"/>
      <c r="AC103" s="609"/>
    </row>
    <row r="104" spans="1:68" ht="16.5" customHeight="1" x14ac:dyDescent="0.25">
      <c r="A104" s="54" t="s">
        <v>207</v>
      </c>
      <c r="B104" s="54" t="s">
        <v>208</v>
      </c>
      <c r="C104" s="32">
        <v>4301011514</v>
      </c>
      <c r="D104" s="617">
        <v>4680115882133</v>
      </c>
      <c r="E104" s="618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99</v>
      </c>
      <c r="L104" s="33"/>
      <c r="M104" s="34" t="s">
        <v>100</v>
      </c>
      <c r="N104" s="34"/>
      <c r="O104" s="33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5"/>
      <c r="V104" s="35"/>
      <c r="W104" s="36" t="s">
        <v>69</v>
      </c>
      <c r="X104" s="613">
        <v>0</v>
      </c>
      <c r="Y104" s="614">
        <f>IFERROR(IF(X104="",0,CEILING((X104/$H104),1)*$H104),"")</f>
        <v>0</v>
      </c>
      <c r="Z104" s="37" t="str">
        <f>IFERROR(IF(Y104=0,"",ROUNDUP(Y104/H104,0)*0.01898),"")</f>
        <v/>
      </c>
      <c r="AA104" s="56"/>
      <c r="AB104" s="57"/>
      <c r="AC104" s="157" t="s">
        <v>209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210</v>
      </c>
      <c r="B105" s="54" t="s">
        <v>211</v>
      </c>
      <c r="C105" s="32">
        <v>4301011417</v>
      </c>
      <c r="D105" s="617">
        <v>4680115880269</v>
      </c>
      <c r="E105" s="618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104</v>
      </c>
      <c r="L105" s="33"/>
      <c r="M105" s="34" t="s">
        <v>106</v>
      </c>
      <c r="N105" s="34"/>
      <c r="O105" s="33">
        <v>50</v>
      </c>
      <c r="P105" s="9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5"/>
      <c r="V105" s="35"/>
      <c r="W105" s="36" t="s">
        <v>69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209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212</v>
      </c>
      <c r="B106" s="54" t="s">
        <v>213</v>
      </c>
      <c r="C106" s="32">
        <v>4301011415</v>
      </c>
      <c r="D106" s="617">
        <v>4680115880429</v>
      </c>
      <c r="E106" s="618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104</v>
      </c>
      <c r="L106" s="33"/>
      <c r="M106" s="34" t="s">
        <v>106</v>
      </c>
      <c r="N106" s="34"/>
      <c r="O106" s="33">
        <v>50</v>
      </c>
      <c r="P106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5"/>
      <c r="V106" s="35"/>
      <c r="W106" s="36" t="s">
        <v>69</v>
      </c>
      <c r="X106" s="613">
        <v>675</v>
      </c>
      <c r="Y106" s="614">
        <f>IFERROR(IF(X106="",0,CEILING((X106/$H106),1)*$H106),"")</f>
        <v>675</v>
      </c>
      <c r="Z106" s="37">
        <f>IFERROR(IF(Y106=0,"",ROUNDUP(Y106/H106,0)*0.00902),"")</f>
        <v>1.353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706.5</v>
      </c>
      <c r="BN106" s="64">
        <f>IFERROR(Y106*I106/H106,"0")</f>
        <v>706.5</v>
      </c>
      <c r="BO106" s="64">
        <f>IFERROR(1/J106*(X106/H106),"0")</f>
        <v>1.1363636363636365</v>
      </c>
      <c r="BP106" s="64">
        <f>IFERROR(1/J106*(Y106/H106),"0")</f>
        <v>1.1363636363636365</v>
      </c>
    </row>
    <row r="107" spans="1:68" ht="16.5" customHeight="1" x14ac:dyDescent="0.25">
      <c r="A107" s="54" t="s">
        <v>214</v>
      </c>
      <c r="B107" s="54" t="s">
        <v>215</v>
      </c>
      <c r="C107" s="32">
        <v>4301011462</v>
      </c>
      <c r="D107" s="617">
        <v>4680115881457</v>
      </c>
      <c r="E107" s="618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104</v>
      </c>
      <c r="L107" s="33"/>
      <c r="M107" s="34" t="s">
        <v>106</v>
      </c>
      <c r="N107" s="34"/>
      <c r="O107" s="33">
        <v>50</v>
      </c>
      <c r="P107" s="9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5"/>
      <c r="V107" s="35"/>
      <c r="W107" s="36" t="s">
        <v>69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9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30"/>
      <c r="P108" s="619" t="s">
        <v>86</v>
      </c>
      <c r="Q108" s="620"/>
      <c r="R108" s="620"/>
      <c r="S108" s="620"/>
      <c r="T108" s="620"/>
      <c r="U108" s="620"/>
      <c r="V108" s="621"/>
      <c r="W108" s="38" t="s">
        <v>87</v>
      </c>
      <c r="X108" s="615">
        <f>IFERROR(X104/H104,"0")+IFERROR(X105/H105,"0")+IFERROR(X106/H106,"0")+IFERROR(X107/H107,"0")</f>
        <v>150</v>
      </c>
      <c r="Y108" s="615">
        <f>IFERROR(Y104/H104,"0")+IFERROR(Y105/H105,"0")+IFERROR(Y106/H106,"0")+IFERROR(Y107/H107,"0")</f>
        <v>150</v>
      </c>
      <c r="Z108" s="615">
        <f>IFERROR(IF(Z104="",0,Z104),"0")+IFERROR(IF(Z105="",0,Z105),"0")+IFERROR(IF(Z106="",0,Z106),"0")+IFERROR(IF(Z107="",0,Z107),"0")</f>
        <v>1.353</v>
      </c>
      <c r="AA108" s="616"/>
      <c r="AB108" s="616"/>
      <c r="AC108" s="616"/>
    </row>
    <row r="109" spans="1:68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30"/>
      <c r="P109" s="619" t="s">
        <v>86</v>
      </c>
      <c r="Q109" s="620"/>
      <c r="R109" s="620"/>
      <c r="S109" s="620"/>
      <c r="T109" s="620"/>
      <c r="U109" s="620"/>
      <c r="V109" s="621"/>
      <c r="W109" s="38" t="s">
        <v>69</v>
      </c>
      <c r="X109" s="615">
        <f>IFERROR(SUM(X104:X107),"0")</f>
        <v>675</v>
      </c>
      <c r="Y109" s="615">
        <f>IFERROR(SUM(Y104:Y107),"0")</f>
        <v>675</v>
      </c>
      <c r="Z109" s="38"/>
      <c r="AA109" s="616"/>
      <c r="AB109" s="616"/>
      <c r="AC109" s="616"/>
    </row>
    <row r="110" spans="1:68" ht="14.25" customHeight="1" x14ac:dyDescent="0.25">
      <c r="A110" s="622" t="s">
        <v>135</v>
      </c>
      <c r="B110" s="623"/>
      <c r="C110" s="623"/>
      <c r="D110" s="623"/>
      <c r="E110" s="623"/>
      <c r="F110" s="623"/>
      <c r="G110" s="623"/>
      <c r="H110" s="623"/>
      <c r="I110" s="623"/>
      <c r="J110" s="623"/>
      <c r="K110" s="623"/>
      <c r="L110" s="623"/>
      <c r="M110" s="623"/>
      <c r="N110" s="623"/>
      <c r="O110" s="623"/>
      <c r="P110" s="623"/>
      <c r="Q110" s="623"/>
      <c r="R110" s="623"/>
      <c r="S110" s="623"/>
      <c r="T110" s="623"/>
      <c r="U110" s="623"/>
      <c r="V110" s="623"/>
      <c r="W110" s="623"/>
      <c r="X110" s="623"/>
      <c r="Y110" s="623"/>
      <c r="Z110" s="623"/>
      <c r="AA110" s="609"/>
      <c r="AB110" s="609"/>
      <c r="AC110" s="609"/>
    </row>
    <row r="111" spans="1:68" ht="16.5" customHeight="1" x14ac:dyDescent="0.25">
      <c r="A111" s="54" t="s">
        <v>216</v>
      </c>
      <c r="B111" s="54" t="s">
        <v>217</v>
      </c>
      <c r="C111" s="32">
        <v>4301020345</v>
      </c>
      <c r="D111" s="617">
        <v>4680115881488</v>
      </c>
      <c r="E111" s="618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99</v>
      </c>
      <c r="L111" s="33"/>
      <c r="M111" s="34" t="s">
        <v>100</v>
      </c>
      <c r="N111" s="34"/>
      <c r="O111" s="33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5"/>
      <c r="V111" s="35"/>
      <c r="W111" s="36" t="s">
        <v>69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218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2">
        <v>4301020346</v>
      </c>
      <c r="D112" s="617">
        <v>4680115882775</v>
      </c>
      <c r="E112" s="618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149</v>
      </c>
      <c r="L112" s="33"/>
      <c r="M112" s="34" t="s">
        <v>100</v>
      </c>
      <c r="N112" s="34"/>
      <c r="O112" s="33">
        <v>55</v>
      </c>
      <c r="P112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5"/>
      <c r="V112" s="35"/>
      <c r="W112" s="36" t="s">
        <v>69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218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221</v>
      </c>
      <c r="B113" s="54" t="s">
        <v>222</v>
      </c>
      <c r="C113" s="32">
        <v>4301020344</v>
      </c>
      <c r="D113" s="617">
        <v>4680115880658</v>
      </c>
      <c r="E113" s="618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67</v>
      </c>
      <c r="L113" s="33"/>
      <c r="M113" s="34" t="s">
        <v>100</v>
      </c>
      <c r="N113" s="34"/>
      <c r="O113" s="33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5"/>
      <c r="V113" s="35"/>
      <c r="W113" s="36" t="s">
        <v>69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9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30"/>
      <c r="P114" s="619" t="s">
        <v>86</v>
      </c>
      <c r="Q114" s="620"/>
      <c r="R114" s="620"/>
      <c r="S114" s="620"/>
      <c r="T114" s="620"/>
      <c r="U114" s="620"/>
      <c r="V114" s="621"/>
      <c r="W114" s="38" t="s">
        <v>87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30"/>
      <c r="P115" s="619" t="s">
        <v>86</v>
      </c>
      <c r="Q115" s="620"/>
      <c r="R115" s="620"/>
      <c r="S115" s="620"/>
      <c r="T115" s="620"/>
      <c r="U115" s="620"/>
      <c r="V115" s="621"/>
      <c r="W115" s="38" t="s">
        <v>69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customHeight="1" x14ac:dyDescent="0.25">
      <c r="A116" s="622" t="s">
        <v>64</v>
      </c>
      <c r="B116" s="623"/>
      <c r="C116" s="623"/>
      <c r="D116" s="623"/>
      <c r="E116" s="623"/>
      <c r="F116" s="623"/>
      <c r="G116" s="623"/>
      <c r="H116" s="623"/>
      <c r="I116" s="623"/>
      <c r="J116" s="623"/>
      <c r="K116" s="623"/>
      <c r="L116" s="623"/>
      <c r="M116" s="623"/>
      <c r="N116" s="623"/>
      <c r="O116" s="623"/>
      <c r="P116" s="623"/>
      <c r="Q116" s="623"/>
      <c r="R116" s="623"/>
      <c r="S116" s="623"/>
      <c r="T116" s="623"/>
      <c r="U116" s="623"/>
      <c r="V116" s="623"/>
      <c r="W116" s="623"/>
      <c r="X116" s="623"/>
      <c r="Y116" s="623"/>
      <c r="Z116" s="623"/>
      <c r="AA116" s="609"/>
      <c r="AB116" s="609"/>
      <c r="AC116" s="609"/>
    </row>
    <row r="117" spans="1:68" ht="27" customHeight="1" x14ac:dyDescent="0.25">
      <c r="A117" s="54" t="s">
        <v>223</v>
      </c>
      <c r="B117" s="54" t="s">
        <v>224</v>
      </c>
      <c r="C117" s="32">
        <v>4301051360</v>
      </c>
      <c r="D117" s="617">
        <v>4607091385168</v>
      </c>
      <c r="E117" s="618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99</v>
      </c>
      <c r="L117" s="33"/>
      <c r="M117" s="34" t="s">
        <v>106</v>
      </c>
      <c r="N117" s="34"/>
      <c r="O117" s="33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5"/>
      <c r="V117" s="35"/>
      <c r="W117" s="36" t="s">
        <v>69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225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223</v>
      </c>
      <c r="B118" s="54" t="s">
        <v>226</v>
      </c>
      <c r="C118" s="32">
        <v>4301051724</v>
      </c>
      <c r="D118" s="617">
        <v>4607091385168</v>
      </c>
      <c r="E118" s="618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99</v>
      </c>
      <c r="L118" s="33"/>
      <c r="M118" s="34" t="s">
        <v>130</v>
      </c>
      <c r="N118" s="34"/>
      <c r="O118" s="33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5"/>
      <c r="V118" s="35"/>
      <c r="W118" s="36" t="s">
        <v>69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227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223</v>
      </c>
      <c r="B119" s="54" t="s">
        <v>228</v>
      </c>
      <c r="C119" s="32">
        <v>4301051625</v>
      </c>
      <c r="D119" s="617">
        <v>4607091385168</v>
      </c>
      <c r="E119" s="618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99</v>
      </c>
      <c r="L119" s="33"/>
      <c r="M119" s="34" t="s">
        <v>106</v>
      </c>
      <c r="N119" s="34"/>
      <c r="O119" s="33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5"/>
      <c r="V119" s="35"/>
      <c r="W119" s="36" t="s">
        <v>69</v>
      </c>
      <c r="X119" s="613">
        <v>600</v>
      </c>
      <c r="Y119" s="614">
        <f t="shared" si="21"/>
        <v>604.80000000000007</v>
      </c>
      <c r="Z119" s="37">
        <f>IFERROR(IF(Y119=0,"",ROUNDUP(Y119/H119,0)*0.01898),"")</f>
        <v>1.36656</v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636.64285714285711</v>
      </c>
      <c r="BN119" s="64">
        <f t="shared" si="23"/>
        <v>641.7360000000001</v>
      </c>
      <c r="BO119" s="64">
        <f t="shared" si="24"/>
        <v>1.1160714285714286</v>
      </c>
      <c r="BP119" s="64">
        <f t="shared" si="25"/>
        <v>1.125</v>
      </c>
    </row>
    <row r="120" spans="1:68" ht="27" customHeight="1" x14ac:dyDescent="0.25">
      <c r="A120" s="54" t="s">
        <v>229</v>
      </c>
      <c r="B120" s="54" t="s">
        <v>230</v>
      </c>
      <c r="C120" s="32">
        <v>4301051730</v>
      </c>
      <c r="D120" s="617">
        <v>4607091383256</v>
      </c>
      <c r="E120" s="618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67</v>
      </c>
      <c r="L120" s="33"/>
      <c r="M120" s="34" t="s">
        <v>130</v>
      </c>
      <c r="N120" s="34"/>
      <c r="O120" s="33">
        <v>45</v>
      </c>
      <c r="P120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5"/>
      <c r="V120" s="35"/>
      <c r="W120" s="36" t="s">
        <v>69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231</v>
      </c>
      <c r="B121" s="54" t="s">
        <v>232</v>
      </c>
      <c r="C121" s="32">
        <v>4301051721</v>
      </c>
      <c r="D121" s="617">
        <v>4607091385748</v>
      </c>
      <c r="E121" s="618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67</v>
      </c>
      <c r="L121" s="33"/>
      <c r="M121" s="34" t="s">
        <v>130</v>
      </c>
      <c r="N121" s="34"/>
      <c r="O121" s="33">
        <v>45</v>
      </c>
      <c r="P121" s="9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5"/>
      <c r="V121" s="35"/>
      <c r="W121" s="36" t="s">
        <v>69</v>
      </c>
      <c r="X121" s="613">
        <v>225</v>
      </c>
      <c r="Y121" s="614">
        <f t="shared" si="21"/>
        <v>226.8</v>
      </c>
      <c r="Z121" s="37">
        <f>IFERROR(IF(Y121=0,"",ROUNDUP(Y121/H121,0)*0.00651),"")</f>
        <v>0.54683999999999999</v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246</v>
      </c>
      <c r="BN121" s="64">
        <f t="shared" si="23"/>
        <v>247.96799999999999</v>
      </c>
      <c r="BO121" s="64">
        <f t="shared" si="24"/>
        <v>0.45787545787545786</v>
      </c>
      <c r="BP121" s="64">
        <f t="shared" si="25"/>
        <v>0.46153846153846156</v>
      </c>
    </row>
    <row r="122" spans="1:68" ht="16.5" customHeight="1" x14ac:dyDescent="0.25">
      <c r="A122" s="54" t="s">
        <v>233</v>
      </c>
      <c r="B122" s="54" t="s">
        <v>234</v>
      </c>
      <c r="C122" s="32">
        <v>4301051740</v>
      </c>
      <c r="D122" s="617">
        <v>4680115884533</v>
      </c>
      <c r="E122" s="618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67</v>
      </c>
      <c r="L122" s="33"/>
      <c r="M122" s="34" t="s">
        <v>106</v>
      </c>
      <c r="N122" s="34"/>
      <c r="O122" s="33">
        <v>45</v>
      </c>
      <c r="P122" s="7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5"/>
      <c r="V122" s="35"/>
      <c r="W122" s="36" t="s">
        <v>69</v>
      </c>
      <c r="X122" s="613">
        <v>75</v>
      </c>
      <c r="Y122" s="614">
        <f t="shared" si="21"/>
        <v>75.600000000000009</v>
      </c>
      <c r="Z122" s="37">
        <f>IFERROR(IF(Y122=0,"",ROUNDUP(Y122/H122,0)*0.00651),"")</f>
        <v>0.27342</v>
      </c>
      <c r="AA122" s="56"/>
      <c r="AB122" s="57"/>
      <c r="AC122" s="181" t="s">
        <v>235</v>
      </c>
      <c r="AG122" s="64"/>
      <c r="AJ122" s="68"/>
      <c r="AK122" s="68">
        <v>0</v>
      </c>
      <c r="BB122" s="182" t="s">
        <v>1</v>
      </c>
      <c r="BM122" s="64">
        <f t="shared" si="22"/>
        <v>82.5</v>
      </c>
      <c r="BN122" s="64">
        <f t="shared" si="23"/>
        <v>83.160000000000011</v>
      </c>
      <c r="BO122" s="64">
        <f t="shared" si="24"/>
        <v>0.22893772893772893</v>
      </c>
      <c r="BP122" s="64">
        <f t="shared" si="25"/>
        <v>0.23076923076923084</v>
      </c>
    </row>
    <row r="123" spans="1:68" ht="27" customHeight="1" x14ac:dyDescent="0.25">
      <c r="A123" s="54" t="s">
        <v>236</v>
      </c>
      <c r="B123" s="54" t="s">
        <v>237</v>
      </c>
      <c r="C123" s="32">
        <v>4301051486</v>
      </c>
      <c r="D123" s="617">
        <v>4680115882645</v>
      </c>
      <c r="E123" s="618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67</v>
      </c>
      <c r="L123" s="33"/>
      <c r="M123" s="34" t="s">
        <v>106</v>
      </c>
      <c r="N123" s="34"/>
      <c r="O123" s="33">
        <v>40</v>
      </c>
      <c r="P123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5"/>
      <c r="V123" s="35"/>
      <c r="W123" s="36" t="s">
        <v>69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238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9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30"/>
      <c r="P124" s="619" t="s">
        <v>86</v>
      </c>
      <c r="Q124" s="620"/>
      <c r="R124" s="620"/>
      <c r="S124" s="620"/>
      <c r="T124" s="620"/>
      <c r="U124" s="620"/>
      <c r="V124" s="621"/>
      <c r="W124" s="38" t="s">
        <v>87</v>
      </c>
      <c r="X124" s="615">
        <f>IFERROR(X117/H117,"0")+IFERROR(X118/H118,"0")+IFERROR(X119/H119,"0")+IFERROR(X120/H120,"0")+IFERROR(X121/H121,"0")+IFERROR(X122/H122,"0")+IFERROR(X123/H123,"0")</f>
        <v>196.42857142857142</v>
      </c>
      <c r="Y124" s="615">
        <f>IFERROR(Y117/H117,"0")+IFERROR(Y118/H118,"0")+IFERROR(Y119/H119,"0")+IFERROR(Y120/H120,"0")+IFERROR(Y121/H121,"0")+IFERROR(Y122/H122,"0")+IFERROR(Y123/H123,"0")</f>
        <v>198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2.18682</v>
      </c>
      <c r="AA124" s="616"/>
      <c r="AB124" s="616"/>
      <c r="AC124" s="616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30"/>
      <c r="P125" s="619" t="s">
        <v>86</v>
      </c>
      <c r="Q125" s="620"/>
      <c r="R125" s="620"/>
      <c r="S125" s="620"/>
      <c r="T125" s="620"/>
      <c r="U125" s="620"/>
      <c r="V125" s="621"/>
      <c r="W125" s="38" t="s">
        <v>69</v>
      </c>
      <c r="X125" s="615">
        <f>IFERROR(SUM(X117:X123),"0")</f>
        <v>900</v>
      </c>
      <c r="Y125" s="615">
        <f>IFERROR(SUM(Y117:Y123),"0")</f>
        <v>907.20000000000016</v>
      </c>
      <c r="Z125" s="38"/>
      <c r="AA125" s="616"/>
      <c r="AB125" s="616"/>
      <c r="AC125" s="616"/>
    </row>
    <row r="126" spans="1:68" ht="14.25" customHeight="1" x14ac:dyDescent="0.25">
      <c r="A126" s="622" t="s">
        <v>172</v>
      </c>
      <c r="B126" s="623"/>
      <c r="C126" s="623"/>
      <c r="D126" s="623"/>
      <c r="E126" s="623"/>
      <c r="F126" s="623"/>
      <c r="G126" s="623"/>
      <c r="H126" s="623"/>
      <c r="I126" s="623"/>
      <c r="J126" s="623"/>
      <c r="K126" s="623"/>
      <c r="L126" s="623"/>
      <c r="M126" s="623"/>
      <c r="N126" s="623"/>
      <c r="O126" s="623"/>
      <c r="P126" s="623"/>
      <c r="Q126" s="623"/>
      <c r="R126" s="623"/>
      <c r="S126" s="623"/>
      <c r="T126" s="623"/>
      <c r="U126" s="623"/>
      <c r="V126" s="623"/>
      <c r="W126" s="623"/>
      <c r="X126" s="623"/>
      <c r="Y126" s="623"/>
      <c r="Z126" s="623"/>
      <c r="AA126" s="609"/>
      <c r="AB126" s="609"/>
      <c r="AC126" s="609"/>
    </row>
    <row r="127" spans="1:68" ht="27" customHeight="1" x14ac:dyDescent="0.25">
      <c r="A127" s="54" t="s">
        <v>239</v>
      </c>
      <c r="B127" s="54" t="s">
        <v>240</v>
      </c>
      <c r="C127" s="32">
        <v>4301060357</v>
      </c>
      <c r="D127" s="617">
        <v>4680115882652</v>
      </c>
      <c r="E127" s="618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67</v>
      </c>
      <c r="L127" s="33"/>
      <c r="M127" s="34" t="s">
        <v>106</v>
      </c>
      <c r="N127" s="34"/>
      <c r="O127" s="33">
        <v>40</v>
      </c>
      <c r="P127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5"/>
      <c r="V127" s="35"/>
      <c r="W127" s="36" t="s">
        <v>69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241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242</v>
      </c>
      <c r="B128" s="54" t="s">
        <v>243</v>
      </c>
      <c r="C128" s="32">
        <v>4301060317</v>
      </c>
      <c r="D128" s="617">
        <v>4680115880238</v>
      </c>
      <c r="E128" s="618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67</v>
      </c>
      <c r="L128" s="33"/>
      <c r="M128" s="34" t="s">
        <v>106</v>
      </c>
      <c r="N128" s="34"/>
      <c r="O128" s="33">
        <v>40</v>
      </c>
      <c r="P128" s="9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5"/>
      <c r="V128" s="35"/>
      <c r="W128" s="36" t="s">
        <v>69</v>
      </c>
      <c r="X128" s="613">
        <v>26.4</v>
      </c>
      <c r="Y128" s="614">
        <f>IFERROR(IF(X128="",0,CEILING((X128/$H128),1)*$H128),"")</f>
        <v>27.72</v>
      </c>
      <c r="Z128" s="37">
        <f>IFERROR(IF(Y128=0,"",ROUNDUP(Y128/H128,0)*0.00651),"")</f>
        <v>9.1139999999999999E-2</v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29.84</v>
      </c>
      <c r="BN128" s="64">
        <f>IFERROR(Y128*I128/H128,"0")</f>
        <v>31.332000000000001</v>
      </c>
      <c r="BO128" s="64">
        <f>IFERROR(1/J128*(X128/H128),"0")</f>
        <v>7.3260073260073263E-2</v>
      </c>
      <c r="BP128" s="64">
        <f>IFERROR(1/J128*(Y128/H128),"0")</f>
        <v>7.6923076923076927E-2</v>
      </c>
    </row>
    <row r="129" spans="1:68" x14ac:dyDescent="0.2">
      <c r="A129" s="629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30"/>
      <c r="P129" s="619" t="s">
        <v>86</v>
      </c>
      <c r="Q129" s="620"/>
      <c r="R129" s="620"/>
      <c r="S129" s="620"/>
      <c r="T129" s="620"/>
      <c r="U129" s="620"/>
      <c r="V129" s="621"/>
      <c r="W129" s="38" t="s">
        <v>87</v>
      </c>
      <c r="X129" s="615">
        <f>IFERROR(X127/H127,"0")+IFERROR(X128/H128,"0")</f>
        <v>13.333333333333332</v>
      </c>
      <c r="Y129" s="615">
        <f>IFERROR(Y127/H127,"0")+IFERROR(Y128/H128,"0")</f>
        <v>14</v>
      </c>
      <c r="Z129" s="615">
        <f>IFERROR(IF(Z127="",0,Z127),"0")+IFERROR(IF(Z128="",0,Z128),"0")</f>
        <v>9.1139999999999999E-2</v>
      </c>
      <c r="AA129" s="616"/>
      <c r="AB129" s="616"/>
      <c r="AC129" s="616"/>
    </row>
    <row r="130" spans="1:68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30"/>
      <c r="P130" s="619" t="s">
        <v>86</v>
      </c>
      <c r="Q130" s="620"/>
      <c r="R130" s="620"/>
      <c r="S130" s="620"/>
      <c r="T130" s="620"/>
      <c r="U130" s="620"/>
      <c r="V130" s="621"/>
      <c r="W130" s="38" t="s">
        <v>69</v>
      </c>
      <c r="X130" s="615">
        <f>IFERROR(SUM(X127:X128),"0")</f>
        <v>26.4</v>
      </c>
      <c r="Y130" s="615">
        <f>IFERROR(SUM(Y127:Y128),"0")</f>
        <v>27.72</v>
      </c>
      <c r="Z130" s="38"/>
      <c r="AA130" s="616"/>
      <c r="AB130" s="616"/>
      <c r="AC130" s="616"/>
    </row>
    <row r="131" spans="1:68" ht="16.5" customHeight="1" x14ac:dyDescent="0.25">
      <c r="A131" s="673" t="s">
        <v>245</v>
      </c>
      <c r="B131" s="623"/>
      <c r="C131" s="623"/>
      <c r="D131" s="623"/>
      <c r="E131" s="623"/>
      <c r="F131" s="623"/>
      <c r="G131" s="623"/>
      <c r="H131" s="623"/>
      <c r="I131" s="623"/>
      <c r="J131" s="623"/>
      <c r="K131" s="623"/>
      <c r="L131" s="623"/>
      <c r="M131" s="623"/>
      <c r="N131" s="623"/>
      <c r="O131" s="623"/>
      <c r="P131" s="623"/>
      <c r="Q131" s="623"/>
      <c r="R131" s="623"/>
      <c r="S131" s="623"/>
      <c r="T131" s="623"/>
      <c r="U131" s="623"/>
      <c r="V131" s="623"/>
      <c r="W131" s="623"/>
      <c r="X131" s="623"/>
      <c r="Y131" s="623"/>
      <c r="Z131" s="623"/>
      <c r="AA131" s="608"/>
      <c r="AB131" s="608"/>
      <c r="AC131" s="608"/>
    </row>
    <row r="132" spans="1:68" ht="14.25" customHeight="1" x14ac:dyDescent="0.25">
      <c r="A132" s="622" t="s">
        <v>96</v>
      </c>
      <c r="B132" s="623"/>
      <c r="C132" s="623"/>
      <c r="D132" s="623"/>
      <c r="E132" s="623"/>
      <c r="F132" s="623"/>
      <c r="G132" s="623"/>
      <c r="H132" s="623"/>
      <c r="I132" s="623"/>
      <c r="J132" s="623"/>
      <c r="K132" s="623"/>
      <c r="L132" s="623"/>
      <c r="M132" s="623"/>
      <c r="N132" s="623"/>
      <c r="O132" s="623"/>
      <c r="P132" s="623"/>
      <c r="Q132" s="623"/>
      <c r="R132" s="623"/>
      <c r="S132" s="623"/>
      <c r="T132" s="623"/>
      <c r="U132" s="623"/>
      <c r="V132" s="623"/>
      <c r="W132" s="623"/>
      <c r="X132" s="623"/>
      <c r="Y132" s="623"/>
      <c r="Z132" s="623"/>
      <c r="AA132" s="609"/>
      <c r="AB132" s="609"/>
      <c r="AC132" s="609"/>
    </row>
    <row r="133" spans="1:68" ht="27" customHeight="1" x14ac:dyDescent="0.25">
      <c r="A133" s="54" t="s">
        <v>246</v>
      </c>
      <c r="B133" s="54" t="s">
        <v>247</v>
      </c>
      <c r="C133" s="32">
        <v>4301011564</v>
      </c>
      <c r="D133" s="617">
        <v>4680115882577</v>
      </c>
      <c r="E133" s="618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67</v>
      </c>
      <c r="L133" s="33"/>
      <c r="M133" s="34" t="s">
        <v>91</v>
      </c>
      <c r="N133" s="34"/>
      <c r="O133" s="33">
        <v>90</v>
      </c>
      <c r="P133" s="9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5"/>
      <c r="V133" s="35"/>
      <c r="W133" s="36" t="s">
        <v>69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248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246</v>
      </c>
      <c r="B134" s="54" t="s">
        <v>249</v>
      </c>
      <c r="C134" s="32">
        <v>4301011562</v>
      </c>
      <c r="D134" s="617">
        <v>4680115882577</v>
      </c>
      <c r="E134" s="618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67</v>
      </c>
      <c r="L134" s="33"/>
      <c r="M134" s="34" t="s">
        <v>91</v>
      </c>
      <c r="N134" s="34"/>
      <c r="O134" s="33">
        <v>90</v>
      </c>
      <c r="P13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5"/>
      <c r="V134" s="35"/>
      <c r="W134" s="36" t="s">
        <v>69</v>
      </c>
      <c r="X134" s="613">
        <v>0</v>
      </c>
      <c r="Y134" s="614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1" t="s">
        <v>248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29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30"/>
      <c r="P135" s="619" t="s">
        <v>86</v>
      </c>
      <c r="Q135" s="620"/>
      <c r="R135" s="620"/>
      <c r="S135" s="620"/>
      <c r="T135" s="620"/>
      <c r="U135" s="620"/>
      <c r="V135" s="621"/>
      <c r="W135" s="38" t="s">
        <v>87</v>
      </c>
      <c r="X135" s="615">
        <f>IFERROR(X133/H133,"0")+IFERROR(X134/H134,"0")</f>
        <v>0</v>
      </c>
      <c r="Y135" s="615">
        <f>IFERROR(Y133/H133,"0")+IFERROR(Y134/H134,"0")</f>
        <v>0</v>
      </c>
      <c r="Z135" s="615">
        <f>IFERROR(IF(Z133="",0,Z133),"0")+IFERROR(IF(Z134="",0,Z134),"0")</f>
        <v>0</v>
      </c>
      <c r="AA135" s="616"/>
      <c r="AB135" s="616"/>
      <c r="AC135" s="616"/>
    </row>
    <row r="136" spans="1:68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30"/>
      <c r="P136" s="619" t="s">
        <v>86</v>
      </c>
      <c r="Q136" s="620"/>
      <c r="R136" s="620"/>
      <c r="S136" s="620"/>
      <c r="T136" s="620"/>
      <c r="U136" s="620"/>
      <c r="V136" s="621"/>
      <c r="W136" s="38" t="s">
        <v>69</v>
      </c>
      <c r="X136" s="615">
        <f>IFERROR(SUM(X133:X134),"0")</f>
        <v>0</v>
      </c>
      <c r="Y136" s="615">
        <f>IFERROR(SUM(Y133:Y134),"0")</f>
        <v>0</v>
      </c>
      <c r="Z136" s="38"/>
      <c r="AA136" s="616"/>
      <c r="AB136" s="616"/>
      <c r="AC136" s="616"/>
    </row>
    <row r="137" spans="1:68" ht="14.25" customHeight="1" x14ac:dyDescent="0.25">
      <c r="A137" s="622" t="s">
        <v>146</v>
      </c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23"/>
      <c r="Z137" s="623"/>
      <c r="AA137" s="609"/>
      <c r="AB137" s="609"/>
      <c r="AC137" s="609"/>
    </row>
    <row r="138" spans="1:68" ht="27" customHeight="1" x14ac:dyDescent="0.25">
      <c r="A138" s="54" t="s">
        <v>250</v>
      </c>
      <c r="B138" s="54" t="s">
        <v>251</v>
      </c>
      <c r="C138" s="32">
        <v>4301031235</v>
      </c>
      <c r="D138" s="617">
        <v>4680115883444</v>
      </c>
      <c r="E138" s="618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67</v>
      </c>
      <c r="L138" s="33"/>
      <c r="M138" s="34" t="s">
        <v>91</v>
      </c>
      <c r="N138" s="34"/>
      <c r="O138" s="33">
        <v>90</v>
      </c>
      <c r="P138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5"/>
      <c r="V138" s="35"/>
      <c r="W138" s="36" t="s">
        <v>69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250</v>
      </c>
      <c r="B139" s="54" t="s">
        <v>253</v>
      </c>
      <c r="C139" s="32">
        <v>4301031234</v>
      </c>
      <c r="D139" s="617">
        <v>4680115883444</v>
      </c>
      <c r="E139" s="618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67</v>
      </c>
      <c r="L139" s="33"/>
      <c r="M139" s="34" t="s">
        <v>91</v>
      </c>
      <c r="N139" s="34"/>
      <c r="O139" s="33">
        <v>90</v>
      </c>
      <c r="P139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5"/>
      <c r="V139" s="35"/>
      <c r="W139" s="36" t="s">
        <v>69</v>
      </c>
      <c r="X139" s="613">
        <v>0</v>
      </c>
      <c r="Y139" s="614">
        <f>IFERROR(IF(X139="",0,CEILING((X139/$H139),1)*$H139),"")</f>
        <v>0</v>
      </c>
      <c r="Z139" s="37" t="str">
        <f>IFERROR(IF(Y139=0,"",ROUNDUP(Y139/H139,0)*0.00651),"")</f>
        <v/>
      </c>
      <c r="AA139" s="56"/>
      <c r="AB139" s="57"/>
      <c r="AC139" s="195" t="s">
        <v>252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29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30"/>
      <c r="P140" s="619" t="s">
        <v>86</v>
      </c>
      <c r="Q140" s="620"/>
      <c r="R140" s="620"/>
      <c r="S140" s="620"/>
      <c r="T140" s="620"/>
      <c r="U140" s="620"/>
      <c r="V140" s="621"/>
      <c r="W140" s="38" t="s">
        <v>87</v>
      </c>
      <c r="X140" s="615">
        <f>IFERROR(X138/H138,"0")+IFERROR(X139/H139,"0")</f>
        <v>0</v>
      </c>
      <c r="Y140" s="615">
        <f>IFERROR(Y138/H138,"0")+IFERROR(Y139/H139,"0")</f>
        <v>0</v>
      </c>
      <c r="Z140" s="615">
        <f>IFERROR(IF(Z138="",0,Z138),"0")+IFERROR(IF(Z139="",0,Z139),"0")</f>
        <v>0</v>
      </c>
      <c r="AA140" s="616"/>
      <c r="AB140" s="616"/>
      <c r="AC140" s="616"/>
    </row>
    <row r="141" spans="1:68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30"/>
      <c r="P141" s="619" t="s">
        <v>86</v>
      </c>
      <c r="Q141" s="620"/>
      <c r="R141" s="620"/>
      <c r="S141" s="620"/>
      <c r="T141" s="620"/>
      <c r="U141" s="620"/>
      <c r="V141" s="621"/>
      <c r="W141" s="38" t="s">
        <v>69</v>
      </c>
      <c r="X141" s="615">
        <f>IFERROR(SUM(X138:X139),"0")</f>
        <v>0</v>
      </c>
      <c r="Y141" s="615">
        <f>IFERROR(SUM(Y138:Y139),"0")</f>
        <v>0</v>
      </c>
      <c r="Z141" s="38"/>
      <c r="AA141" s="616"/>
      <c r="AB141" s="616"/>
      <c r="AC141" s="616"/>
    </row>
    <row r="142" spans="1:68" ht="14.25" customHeight="1" x14ac:dyDescent="0.25">
      <c r="A142" s="622" t="s">
        <v>64</v>
      </c>
      <c r="B142" s="623"/>
      <c r="C142" s="623"/>
      <c r="D142" s="623"/>
      <c r="E142" s="623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09"/>
      <c r="AB142" s="609"/>
      <c r="AC142" s="609"/>
    </row>
    <row r="143" spans="1:68" ht="16.5" customHeight="1" x14ac:dyDescent="0.25">
      <c r="A143" s="54" t="s">
        <v>254</v>
      </c>
      <c r="B143" s="54" t="s">
        <v>255</v>
      </c>
      <c r="C143" s="32">
        <v>4301051477</v>
      </c>
      <c r="D143" s="617">
        <v>4680115882584</v>
      </c>
      <c r="E143" s="618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67</v>
      </c>
      <c r="L143" s="33"/>
      <c r="M143" s="34" t="s">
        <v>91</v>
      </c>
      <c r="N143" s="34"/>
      <c r="O143" s="33">
        <v>60</v>
      </c>
      <c r="P143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5"/>
      <c r="V143" s="35"/>
      <c r="W143" s="36" t="s">
        <v>69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248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254</v>
      </c>
      <c r="B144" s="54" t="s">
        <v>256</v>
      </c>
      <c r="C144" s="32">
        <v>4301051476</v>
      </c>
      <c r="D144" s="617">
        <v>4680115882584</v>
      </c>
      <c r="E144" s="618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67</v>
      </c>
      <c r="L144" s="33"/>
      <c r="M144" s="34" t="s">
        <v>91</v>
      </c>
      <c r="N144" s="34"/>
      <c r="O144" s="33">
        <v>60</v>
      </c>
      <c r="P144" s="6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5"/>
      <c r="V144" s="35"/>
      <c r="W144" s="36" t="s">
        <v>69</v>
      </c>
      <c r="X144" s="613">
        <v>0</v>
      </c>
      <c r="Y144" s="614">
        <f>IFERROR(IF(X144="",0,CEILING((X144/$H144),1)*$H144),"")</f>
        <v>0</v>
      </c>
      <c r="Z144" s="37" t="str">
        <f>IFERROR(IF(Y144=0,"",ROUNDUP(Y144/H144,0)*0.00651),"")</f>
        <v/>
      </c>
      <c r="AA144" s="56"/>
      <c r="AB144" s="57"/>
      <c r="AC144" s="199" t="s">
        <v>248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29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30"/>
      <c r="P145" s="619" t="s">
        <v>86</v>
      </c>
      <c r="Q145" s="620"/>
      <c r="R145" s="620"/>
      <c r="S145" s="620"/>
      <c r="T145" s="620"/>
      <c r="U145" s="620"/>
      <c r="V145" s="621"/>
      <c r="W145" s="38" t="s">
        <v>87</v>
      </c>
      <c r="X145" s="615">
        <f>IFERROR(X143/H143,"0")+IFERROR(X144/H144,"0")</f>
        <v>0</v>
      </c>
      <c r="Y145" s="615">
        <f>IFERROR(Y143/H143,"0")+IFERROR(Y144/H144,"0")</f>
        <v>0</v>
      </c>
      <c r="Z145" s="615">
        <f>IFERROR(IF(Z143="",0,Z143),"0")+IFERROR(IF(Z144="",0,Z144),"0")</f>
        <v>0</v>
      </c>
      <c r="AA145" s="616"/>
      <c r="AB145" s="616"/>
      <c r="AC145" s="616"/>
    </row>
    <row r="146" spans="1:68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30"/>
      <c r="P146" s="619" t="s">
        <v>86</v>
      </c>
      <c r="Q146" s="620"/>
      <c r="R146" s="620"/>
      <c r="S146" s="620"/>
      <c r="T146" s="620"/>
      <c r="U146" s="620"/>
      <c r="V146" s="621"/>
      <c r="W146" s="38" t="s">
        <v>69</v>
      </c>
      <c r="X146" s="615">
        <f>IFERROR(SUM(X143:X144),"0")</f>
        <v>0</v>
      </c>
      <c r="Y146" s="615">
        <f>IFERROR(SUM(Y143:Y144),"0")</f>
        <v>0</v>
      </c>
      <c r="Z146" s="38"/>
      <c r="AA146" s="616"/>
      <c r="AB146" s="616"/>
      <c r="AC146" s="616"/>
    </row>
    <row r="147" spans="1:68" ht="16.5" customHeight="1" x14ac:dyDescent="0.25">
      <c r="A147" s="673" t="s">
        <v>94</v>
      </c>
      <c r="B147" s="623"/>
      <c r="C147" s="623"/>
      <c r="D147" s="623"/>
      <c r="E147" s="623"/>
      <c r="F147" s="623"/>
      <c r="G147" s="623"/>
      <c r="H147" s="623"/>
      <c r="I147" s="623"/>
      <c r="J147" s="623"/>
      <c r="K147" s="623"/>
      <c r="L147" s="623"/>
      <c r="M147" s="623"/>
      <c r="N147" s="623"/>
      <c r="O147" s="623"/>
      <c r="P147" s="623"/>
      <c r="Q147" s="623"/>
      <c r="R147" s="623"/>
      <c r="S147" s="623"/>
      <c r="T147" s="623"/>
      <c r="U147" s="623"/>
      <c r="V147" s="623"/>
      <c r="W147" s="623"/>
      <c r="X147" s="623"/>
      <c r="Y147" s="623"/>
      <c r="Z147" s="623"/>
      <c r="AA147" s="608"/>
      <c r="AB147" s="608"/>
      <c r="AC147" s="608"/>
    </row>
    <row r="148" spans="1:68" ht="14.25" customHeight="1" x14ac:dyDescent="0.25">
      <c r="A148" s="622" t="s">
        <v>96</v>
      </c>
      <c r="B148" s="623"/>
      <c r="C148" s="623"/>
      <c r="D148" s="623"/>
      <c r="E148" s="623"/>
      <c r="F148" s="623"/>
      <c r="G148" s="623"/>
      <c r="H148" s="623"/>
      <c r="I148" s="623"/>
      <c r="J148" s="623"/>
      <c r="K148" s="623"/>
      <c r="L148" s="623"/>
      <c r="M148" s="623"/>
      <c r="N148" s="623"/>
      <c r="O148" s="623"/>
      <c r="P148" s="623"/>
      <c r="Q148" s="623"/>
      <c r="R148" s="623"/>
      <c r="S148" s="623"/>
      <c r="T148" s="623"/>
      <c r="U148" s="623"/>
      <c r="V148" s="623"/>
      <c r="W148" s="623"/>
      <c r="X148" s="623"/>
      <c r="Y148" s="623"/>
      <c r="Z148" s="623"/>
      <c r="AA148" s="609"/>
      <c r="AB148" s="609"/>
      <c r="AC148" s="609"/>
    </row>
    <row r="149" spans="1:68" ht="27" customHeight="1" x14ac:dyDescent="0.25">
      <c r="A149" s="54" t="s">
        <v>257</v>
      </c>
      <c r="B149" s="54" t="s">
        <v>258</v>
      </c>
      <c r="C149" s="32">
        <v>4301011705</v>
      </c>
      <c r="D149" s="617">
        <v>4607091384604</v>
      </c>
      <c r="E149" s="618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104</v>
      </c>
      <c r="L149" s="33"/>
      <c r="M149" s="34" t="s">
        <v>100</v>
      </c>
      <c r="N149" s="34"/>
      <c r="O149" s="33">
        <v>50</v>
      </c>
      <c r="P149" s="9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5"/>
      <c r="V149" s="35"/>
      <c r="W149" s="36" t="s">
        <v>69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259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9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30"/>
      <c r="P150" s="619" t="s">
        <v>86</v>
      </c>
      <c r="Q150" s="620"/>
      <c r="R150" s="620"/>
      <c r="S150" s="620"/>
      <c r="T150" s="620"/>
      <c r="U150" s="620"/>
      <c r="V150" s="621"/>
      <c r="W150" s="38" t="s">
        <v>87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30"/>
      <c r="P151" s="619" t="s">
        <v>86</v>
      </c>
      <c r="Q151" s="620"/>
      <c r="R151" s="620"/>
      <c r="S151" s="620"/>
      <c r="T151" s="620"/>
      <c r="U151" s="620"/>
      <c r="V151" s="621"/>
      <c r="W151" s="38" t="s">
        <v>69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customHeight="1" x14ac:dyDescent="0.25">
      <c r="A152" s="622" t="s">
        <v>146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09"/>
      <c r="AB152" s="609"/>
      <c r="AC152" s="609"/>
    </row>
    <row r="153" spans="1:68" ht="16.5" customHeight="1" x14ac:dyDescent="0.25">
      <c r="A153" s="54" t="s">
        <v>260</v>
      </c>
      <c r="B153" s="54" t="s">
        <v>261</v>
      </c>
      <c r="C153" s="32">
        <v>4301030895</v>
      </c>
      <c r="D153" s="617">
        <v>4607091387667</v>
      </c>
      <c r="E153" s="618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99</v>
      </c>
      <c r="L153" s="33"/>
      <c r="M153" s="34" t="s">
        <v>100</v>
      </c>
      <c r="N153" s="34"/>
      <c r="O153" s="33">
        <v>40</v>
      </c>
      <c r="P153" s="8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5"/>
      <c r="V153" s="35"/>
      <c r="W153" s="36" t="s">
        <v>69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262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263</v>
      </c>
      <c r="B154" s="54" t="s">
        <v>264</v>
      </c>
      <c r="C154" s="32">
        <v>4301030961</v>
      </c>
      <c r="D154" s="617">
        <v>4607091387636</v>
      </c>
      <c r="E154" s="618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67</v>
      </c>
      <c r="L154" s="33"/>
      <c r="M154" s="34" t="s">
        <v>68</v>
      </c>
      <c r="N154" s="34"/>
      <c r="O154" s="33">
        <v>40</v>
      </c>
      <c r="P154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5"/>
      <c r="V154" s="35"/>
      <c r="W154" s="36" t="s">
        <v>69</v>
      </c>
      <c r="X154" s="613">
        <v>0</v>
      </c>
      <c r="Y154" s="614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05" t="s">
        <v>265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266</v>
      </c>
      <c r="B155" s="54" t="s">
        <v>267</v>
      </c>
      <c r="C155" s="32">
        <v>4301030963</v>
      </c>
      <c r="D155" s="617">
        <v>4607091382426</v>
      </c>
      <c r="E155" s="618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99</v>
      </c>
      <c r="L155" s="33"/>
      <c r="M155" s="34" t="s">
        <v>68</v>
      </c>
      <c r="N155" s="34"/>
      <c r="O155" s="33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5"/>
      <c r="V155" s="35"/>
      <c r="W155" s="36" t="s">
        <v>69</v>
      </c>
      <c r="X155" s="613">
        <v>0</v>
      </c>
      <c r="Y155" s="614">
        <f>IFERROR(IF(X155="",0,CEILING((X155/$H155),1)*$H155),"")</f>
        <v>0</v>
      </c>
      <c r="Z155" s="37" t="str">
        <f>IFERROR(IF(Y155=0,"",ROUNDUP(Y155/H155,0)*0.01898),"")</f>
        <v/>
      </c>
      <c r="AA155" s="56"/>
      <c r="AB155" s="57"/>
      <c r="AC155" s="207" t="s">
        <v>268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9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30"/>
      <c r="P156" s="619" t="s">
        <v>86</v>
      </c>
      <c r="Q156" s="620"/>
      <c r="R156" s="620"/>
      <c r="S156" s="620"/>
      <c r="T156" s="620"/>
      <c r="U156" s="620"/>
      <c r="V156" s="621"/>
      <c r="W156" s="38" t="s">
        <v>87</v>
      </c>
      <c r="X156" s="615">
        <f>IFERROR(X153/H153,"0")+IFERROR(X154/H154,"0")+IFERROR(X155/H155,"0")</f>
        <v>0</v>
      </c>
      <c r="Y156" s="615">
        <f>IFERROR(Y153/H153,"0")+IFERROR(Y154/H154,"0")+IFERROR(Y155/H155,"0")</f>
        <v>0</v>
      </c>
      <c r="Z156" s="615">
        <f>IFERROR(IF(Z153="",0,Z153),"0")+IFERROR(IF(Z154="",0,Z154),"0")+IFERROR(IF(Z155="",0,Z155),"0")</f>
        <v>0</v>
      </c>
      <c r="AA156" s="616"/>
      <c r="AB156" s="616"/>
      <c r="AC156" s="616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30"/>
      <c r="P157" s="619" t="s">
        <v>86</v>
      </c>
      <c r="Q157" s="620"/>
      <c r="R157" s="620"/>
      <c r="S157" s="620"/>
      <c r="T157" s="620"/>
      <c r="U157" s="620"/>
      <c r="V157" s="621"/>
      <c r="W157" s="38" t="s">
        <v>69</v>
      </c>
      <c r="X157" s="615">
        <f>IFERROR(SUM(X153:X155),"0")</f>
        <v>0</v>
      </c>
      <c r="Y157" s="615">
        <f>IFERROR(SUM(Y153:Y155),"0")</f>
        <v>0</v>
      </c>
      <c r="Z157" s="38"/>
      <c r="AA157" s="616"/>
      <c r="AB157" s="616"/>
      <c r="AC157" s="616"/>
    </row>
    <row r="158" spans="1:68" ht="27.75" customHeight="1" x14ac:dyDescent="0.2">
      <c r="A158" s="633" t="s">
        <v>269</v>
      </c>
      <c r="B158" s="634"/>
      <c r="C158" s="634"/>
      <c r="D158" s="634"/>
      <c r="E158" s="634"/>
      <c r="F158" s="634"/>
      <c r="G158" s="634"/>
      <c r="H158" s="634"/>
      <c r="I158" s="634"/>
      <c r="J158" s="634"/>
      <c r="K158" s="634"/>
      <c r="L158" s="634"/>
      <c r="M158" s="634"/>
      <c r="N158" s="634"/>
      <c r="O158" s="634"/>
      <c r="P158" s="634"/>
      <c r="Q158" s="634"/>
      <c r="R158" s="634"/>
      <c r="S158" s="634"/>
      <c r="T158" s="634"/>
      <c r="U158" s="634"/>
      <c r="V158" s="634"/>
      <c r="W158" s="634"/>
      <c r="X158" s="634"/>
      <c r="Y158" s="634"/>
      <c r="Z158" s="634"/>
      <c r="AA158" s="49"/>
      <c r="AB158" s="49"/>
      <c r="AC158" s="49"/>
    </row>
    <row r="159" spans="1:68" ht="16.5" customHeight="1" x14ac:dyDescent="0.25">
      <c r="A159" s="673" t="s">
        <v>270</v>
      </c>
      <c r="B159" s="623"/>
      <c r="C159" s="623"/>
      <c r="D159" s="623"/>
      <c r="E159" s="623"/>
      <c r="F159" s="623"/>
      <c r="G159" s="623"/>
      <c r="H159" s="623"/>
      <c r="I159" s="623"/>
      <c r="J159" s="623"/>
      <c r="K159" s="623"/>
      <c r="L159" s="623"/>
      <c r="M159" s="623"/>
      <c r="N159" s="623"/>
      <c r="O159" s="623"/>
      <c r="P159" s="623"/>
      <c r="Q159" s="623"/>
      <c r="R159" s="623"/>
      <c r="S159" s="623"/>
      <c r="T159" s="623"/>
      <c r="U159" s="623"/>
      <c r="V159" s="623"/>
      <c r="W159" s="623"/>
      <c r="X159" s="623"/>
      <c r="Y159" s="623"/>
      <c r="Z159" s="623"/>
      <c r="AA159" s="608"/>
      <c r="AB159" s="608"/>
      <c r="AC159" s="608"/>
    </row>
    <row r="160" spans="1:68" ht="14.25" customHeight="1" x14ac:dyDescent="0.25">
      <c r="A160" s="622" t="s">
        <v>135</v>
      </c>
      <c r="B160" s="623"/>
      <c r="C160" s="623"/>
      <c r="D160" s="623"/>
      <c r="E160" s="623"/>
      <c r="F160" s="623"/>
      <c r="G160" s="623"/>
      <c r="H160" s="623"/>
      <c r="I160" s="623"/>
      <c r="J160" s="623"/>
      <c r="K160" s="623"/>
      <c r="L160" s="623"/>
      <c r="M160" s="623"/>
      <c r="N160" s="623"/>
      <c r="O160" s="623"/>
      <c r="P160" s="623"/>
      <c r="Q160" s="623"/>
      <c r="R160" s="623"/>
      <c r="S160" s="623"/>
      <c r="T160" s="623"/>
      <c r="U160" s="623"/>
      <c r="V160" s="623"/>
      <c r="W160" s="623"/>
      <c r="X160" s="623"/>
      <c r="Y160" s="623"/>
      <c r="Z160" s="623"/>
      <c r="AA160" s="609"/>
      <c r="AB160" s="609"/>
      <c r="AC160" s="609"/>
    </row>
    <row r="161" spans="1:68" ht="27" customHeight="1" x14ac:dyDescent="0.25">
      <c r="A161" s="54" t="s">
        <v>271</v>
      </c>
      <c r="B161" s="54" t="s">
        <v>272</v>
      </c>
      <c r="C161" s="32">
        <v>4301020323</v>
      </c>
      <c r="D161" s="617">
        <v>4680115886223</v>
      </c>
      <c r="E161" s="618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149</v>
      </c>
      <c r="L161" s="33"/>
      <c r="M161" s="34" t="s">
        <v>68</v>
      </c>
      <c r="N161" s="34"/>
      <c r="O161" s="33">
        <v>40</v>
      </c>
      <c r="P161" s="9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5"/>
      <c r="R161" s="625"/>
      <c r="S161" s="625"/>
      <c r="T161" s="626"/>
      <c r="U161" s="35"/>
      <c r="V161" s="35"/>
      <c r="W161" s="36" t="s">
        <v>69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273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629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30"/>
      <c r="P162" s="619" t="s">
        <v>86</v>
      </c>
      <c r="Q162" s="620"/>
      <c r="R162" s="620"/>
      <c r="S162" s="620"/>
      <c r="T162" s="620"/>
      <c r="U162" s="620"/>
      <c r="V162" s="621"/>
      <c r="W162" s="38" t="s">
        <v>87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x14ac:dyDescent="0.2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30"/>
      <c r="P163" s="619" t="s">
        <v>86</v>
      </c>
      <c r="Q163" s="620"/>
      <c r="R163" s="620"/>
      <c r="S163" s="620"/>
      <c r="T163" s="620"/>
      <c r="U163" s="620"/>
      <c r="V163" s="621"/>
      <c r="W163" s="38" t="s">
        <v>69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customHeight="1" x14ac:dyDescent="0.25">
      <c r="A164" s="622" t="s">
        <v>146</v>
      </c>
      <c r="B164" s="623"/>
      <c r="C164" s="623"/>
      <c r="D164" s="623"/>
      <c r="E164" s="623"/>
      <c r="F164" s="623"/>
      <c r="G164" s="623"/>
      <c r="H164" s="623"/>
      <c r="I164" s="623"/>
      <c r="J164" s="623"/>
      <c r="K164" s="623"/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23"/>
      <c r="W164" s="623"/>
      <c r="X164" s="623"/>
      <c r="Y164" s="623"/>
      <c r="Z164" s="623"/>
      <c r="AA164" s="609"/>
      <c r="AB164" s="609"/>
      <c r="AC164" s="609"/>
    </row>
    <row r="165" spans="1:68" ht="27" customHeight="1" x14ac:dyDescent="0.25">
      <c r="A165" s="54" t="s">
        <v>274</v>
      </c>
      <c r="B165" s="54" t="s">
        <v>275</v>
      </c>
      <c r="C165" s="32">
        <v>4301031191</v>
      </c>
      <c r="D165" s="617">
        <v>4680115880993</v>
      </c>
      <c r="E165" s="618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104</v>
      </c>
      <c r="L165" s="33"/>
      <c r="M165" s="34" t="s">
        <v>68</v>
      </c>
      <c r="N165" s="34"/>
      <c r="O165" s="33">
        <v>40</v>
      </c>
      <c r="P165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5"/>
      <c r="R165" s="625"/>
      <c r="S165" s="625"/>
      <c r="T165" s="626"/>
      <c r="U165" s="35"/>
      <c r="V165" s="35"/>
      <c r="W165" s="36" t="s">
        <v>69</v>
      </c>
      <c r="X165" s="613">
        <v>30</v>
      </c>
      <c r="Y165" s="614">
        <f t="shared" ref="Y165:Y173" si="26">IFERROR(IF(X165="",0,CEILING((X165/$H165),1)*$H165),"")</f>
        <v>33.6</v>
      </c>
      <c r="Z165" s="37">
        <f>IFERROR(IF(Y165=0,"",ROUNDUP(Y165/H165,0)*0.00902),"")</f>
        <v>7.2160000000000002E-2</v>
      </c>
      <c r="AA165" s="56"/>
      <c r="AB165" s="57"/>
      <c r="AC165" s="211" t="s">
        <v>276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31.928571428571427</v>
      </c>
      <c r="BN165" s="64">
        <f t="shared" ref="BN165:BN173" si="28">IFERROR(Y165*I165/H165,"0")</f>
        <v>35.76</v>
      </c>
      <c r="BO165" s="64">
        <f t="shared" ref="BO165:BO173" si="29">IFERROR(1/J165*(X165/H165),"0")</f>
        <v>5.4112554112554112E-2</v>
      </c>
      <c r="BP165" s="64">
        <f t="shared" ref="BP165:BP173" si="30">IFERROR(1/J165*(Y165/H165),"0")</f>
        <v>6.0606060606060608E-2</v>
      </c>
    </row>
    <row r="166" spans="1:68" ht="27" customHeight="1" x14ac:dyDescent="0.25">
      <c r="A166" s="54" t="s">
        <v>277</v>
      </c>
      <c r="B166" s="54" t="s">
        <v>278</v>
      </c>
      <c r="C166" s="32">
        <v>4301031204</v>
      </c>
      <c r="D166" s="617">
        <v>4680115881761</v>
      </c>
      <c r="E166" s="618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104</v>
      </c>
      <c r="L166" s="33"/>
      <c r="M166" s="34" t="s">
        <v>68</v>
      </c>
      <c r="N166" s="34"/>
      <c r="O166" s="33">
        <v>40</v>
      </c>
      <c r="P166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5"/>
      <c r="R166" s="625"/>
      <c r="S166" s="625"/>
      <c r="T166" s="626"/>
      <c r="U166" s="35"/>
      <c r="V166" s="35"/>
      <c r="W166" s="36" t="s">
        <v>69</v>
      </c>
      <c r="X166" s="613">
        <v>30</v>
      </c>
      <c r="Y166" s="614">
        <f t="shared" si="26"/>
        <v>33.6</v>
      </c>
      <c r="Z166" s="37">
        <f>IFERROR(IF(Y166=0,"",ROUNDUP(Y166/H166,0)*0.00902),"")</f>
        <v>7.2160000000000002E-2</v>
      </c>
      <c r="AA166" s="56"/>
      <c r="AB166" s="57"/>
      <c r="AC166" s="213" t="s">
        <v>279</v>
      </c>
      <c r="AG166" s="64"/>
      <c r="AJ166" s="68"/>
      <c r="AK166" s="68">
        <v>0</v>
      </c>
      <c r="BB166" s="214" t="s">
        <v>1</v>
      </c>
      <c r="BM166" s="64">
        <f t="shared" si="27"/>
        <v>31.928571428571427</v>
      </c>
      <c r="BN166" s="64">
        <f t="shared" si="28"/>
        <v>35.76</v>
      </c>
      <c r="BO166" s="64">
        <f t="shared" si="29"/>
        <v>5.4112554112554112E-2</v>
      </c>
      <c r="BP166" s="64">
        <f t="shared" si="30"/>
        <v>6.0606060606060608E-2</v>
      </c>
    </row>
    <row r="167" spans="1:68" ht="27" customHeight="1" x14ac:dyDescent="0.25">
      <c r="A167" s="54" t="s">
        <v>280</v>
      </c>
      <c r="B167" s="54" t="s">
        <v>281</v>
      </c>
      <c r="C167" s="32">
        <v>4301031201</v>
      </c>
      <c r="D167" s="617">
        <v>4680115881563</v>
      </c>
      <c r="E167" s="618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104</v>
      </c>
      <c r="L167" s="33"/>
      <c r="M167" s="34" t="s">
        <v>68</v>
      </c>
      <c r="N167" s="34"/>
      <c r="O167" s="33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5"/>
      <c r="R167" s="625"/>
      <c r="S167" s="625"/>
      <c r="T167" s="626"/>
      <c r="U167" s="35"/>
      <c r="V167" s="35"/>
      <c r="W167" s="36" t="s">
        <v>69</v>
      </c>
      <c r="X167" s="613">
        <v>50</v>
      </c>
      <c r="Y167" s="614">
        <f t="shared" si="26"/>
        <v>50.400000000000006</v>
      </c>
      <c r="Z167" s="37">
        <f>IFERROR(IF(Y167=0,"",ROUNDUP(Y167/H167,0)*0.00902),"")</f>
        <v>0.10824</v>
      </c>
      <c r="AA167" s="56"/>
      <c r="AB167" s="57"/>
      <c r="AC167" s="215" t="s">
        <v>282</v>
      </c>
      <c r="AG167" s="64"/>
      <c r="AJ167" s="68"/>
      <c r="AK167" s="68">
        <v>0</v>
      </c>
      <c r="BB167" s="216" t="s">
        <v>1</v>
      </c>
      <c r="BM167" s="64">
        <f t="shared" si="27"/>
        <v>52.5</v>
      </c>
      <c r="BN167" s="64">
        <f t="shared" si="28"/>
        <v>52.920000000000009</v>
      </c>
      <c r="BO167" s="64">
        <f t="shared" si="29"/>
        <v>9.0187590187590191E-2</v>
      </c>
      <c r="BP167" s="64">
        <f t="shared" si="30"/>
        <v>9.0909090909090912E-2</v>
      </c>
    </row>
    <row r="168" spans="1:68" ht="27" customHeight="1" x14ac:dyDescent="0.25">
      <c r="A168" s="54" t="s">
        <v>283</v>
      </c>
      <c r="B168" s="54" t="s">
        <v>284</v>
      </c>
      <c r="C168" s="32">
        <v>4301031199</v>
      </c>
      <c r="D168" s="617">
        <v>4680115880986</v>
      </c>
      <c r="E168" s="618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149</v>
      </c>
      <c r="L168" s="33"/>
      <c r="M168" s="34" t="s">
        <v>68</v>
      </c>
      <c r="N168" s="34"/>
      <c r="O168" s="33">
        <v>40</v>
      </c>
      <c r="P168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5"/>
      <c r="R168" s="625"/>
      <c r="S168" s="625"/>
      <c r="T168" s="626"/>
      <c r="U168" s="35"/>
      <c r="V168" s="35"/>
      <c r="W168" s="36" t="s">
        <v>69</v>
      </c>
      <c r="X168" s="613">
        <v>70</v>
      </c>
      <c r="Y168" s="614">
        <f t="shared" si="26"/>
        <v>71.400000000000006</v>
      </c>
      <c r="Z168" s="37">
        <f>IFERROR(IF(Y168=0,"",ROUNDUP(Y168/H168,0)*0.00502),"")</f>
        <v>0.17068</v>
      </c>
      <c r="AA168" s="56"/>
      <c r="AB168" s="57"/>
      <c r="AC168" s="217" t="s">
        <v>276</v>
      </c>
      <c r="AG168" s="64"/>
      <c r="AJ168" s="68"/>
      <c r="AK168" s="68">
        <v>0</v>
      </c>
      <c r="BB168" s="218" t="s">
        <v>1</v>
      </c>
      <c r="BM168" s="64">
        <f t="shared" si="27"/>
        <v>74.333333333333329</v>
      </c>
      <c r="BN168" s="64">
        <f t="shared" si="28"/>
        <v>75.820000000000007</v>
      </c>
      <c r="BO168" s="64">
        <f t="shared" si="29"/>
        <v>0.14245014245014245</v>
      </c>
      <c r="BP168" s="64">
        <f t="shared" si="30"/>
        <v>0.14529914529914531</v>
      </c>
    </row>
    <row r="169" spans="1:68" ht="27" customHeight="1" x14ac:dyDescent="0.25">
      <c r="A169" s="54" t="s">
        <v>285</v>
      </c>
      <c r="B169" s="54" t="s">
        <v>286</v>
      </c>
      <c r="C169" s="32">
        <v>4301031205</v>
      </c>
      <c r="D169" s="617">
        <v>4680115881785</v>
      </c>
      <c r="E169" s="618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149</v>
      </c>
      <c r="L169" s="33"/>
      <c r="M169" s="34" t="s">
        <v>68</v>
      </c>
      <c r="N169" s="34"/>
      <c r="O169" s="33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5"/>
      <c r="R169" s="625"/>
      <c r="S169" s="625"/>
      <c r="T169" s="626"/>
      <c r="U169" s="35"/>
      <c r="V169" s="35"/>
      <c r="W169" s="36" t="s">
        <v>69</v>
      </c>
      <c r="X169" s="613">
        <v>0</v>
      </c>
      <c r="Y169" s="614">
        <f t="shared" si="26"/>
        <v>0</v>
      </c>
      <c r="Z169" s="37" t="str">
        <f>IFERROR(IF(Y169=0,"",ROUNDUP(Y169/H169,0)*0.00502),"")</f>
        <v/>
      </c>
      <c r="AA169" s="56"/>
      <c r="AB169" s="57"/>
      <c r="AC169" s="219" t="s">
        <v>279</v>
      </c>
      <c r="AG169" s="64"/>
      <c r="AJ169" s="68"/>
      <c r="AK169" s="68">
        <v>0</v>
      </c>
      <c r="BB169" s="220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287</v>
      </c>
      <c r="B170" s="54" t="s">
        <v>288</v>
      </c>
      <c r="C170" s="32">
        <v>4301031399</v>
      </c>
      <c r="D170" s="617">
        <v>4680115886537</v>
      </c>
      <c r="E170" s="618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149</v>
      </c>
      <c r="L170" s="33"/>
      <c r="M170" s="34" t="s">
        <v>68</v>
      </c>
      <c r="N170" s="34"/>
      <c r="O170" s="33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5"/>
      <c r="R170" s="625"/>
      <c r="S170" s="625"/>
      <c r="T170" s="626"/>
      <c r="U170" s="35"/>
      <c r="V170" s="35"/>
      <c r="W170" s="36" t="s">
        <v>69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289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customHeight="1" x14ac:dyDescent="0.25">
      <c r="A171" s="54" t="s">
        <v>290</v>
      </c>
      <c r="B171" s="54" t="s">
        <v>291</v>
      </c>
      <c r="C171" s="32">
        <v>4301031202</v>
      </c>
      <c r="D171" s="617">
        <v>4680115881679</v>
      </c>
      <c r="E171" s="618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149</v>
      </c>
      <c r="L171" s="33"/>
      <c r="M171" s="34" t="s">
        <v>68</v>
      </c>
      <c r="N171" s="34"/>
      <c r="O171" s="33">
        <v>40</v>
      </c>
      <c r="P171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5"/>
      <c r="R171" s="625"/>
      <c r="S171" s="625"/>
      <c r="T171" s="626"/>
      <c r="U171" s="35"/>
      <c r="V171" s="35"/>
      <c r="W171" s="36" t="s">
        <v>69</v>
      </c>
      <c r="X171" s="613">
        <v>122.5</v>
      </c>
      <c r="Y171" s="614">
        <f t="shared" si="26"/>
        <v>123.9</v>
      </c>
      <c r="Z171" s="37">
        <f>IFERROR(IF(Y171=0,"",ROUNDUP(Y171/H171,0)*0.00502),"")</f>
        <v>0.29618</v>
      </c>
      <c r="AA171" s="56"/>
      <c r="AB171" s="57"/>
      <c r="AC171" s="223" t="s">
        <v>282</v>
      </c>
      <c r="AG171" s="64"/>
      <c r="AJ171" s="68"/>
      <c r="AK171" s="68">
        <v>0</v>
      </c>
      <c r="BB171" s="224" t="s">
        <v>1</v>
      </c>
      <c r="BM171" s="64">
        <f t="shared" si="27"/>
        <v>128.33333333333331</v>
      </c>
      <c r="BN171" s="64">
        <f t="shared" si="28"/>
        <v>129.80000000000001</v>
      </c>
      <c r="BO171" s="64">
        <f t="shared" si="29"/>
        <v>0.2492877492877493</v>
      </c>
      <c r="BP171" s="64">
        <f t="shared" si="30"/>
        <v>0.25213675213675218</v>
      </c>
    </row>
    <row r="172" spans="1:68" ht="27" customHeight="1" x14ac:dyDescent="0.25">
      <c r="A172" s="54" t="s">
        <v>292</v>
      </c>
      <c r="B172" s="54" t="s">
        <v>293</v>
      </c>
      <c r="C172" s="32">
        <v>4301031158</v>
      </c>
      <c r="D172" s="617">
        <v>4680115880191</v>
      </c>
      <c r="E172" s="618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67</v>
      </c>
      <c r="L172" s="33"/>
      <c r="M172" s="34" t="s">
        <v>68</v>
      </c>
      <c r="N172" s="34"/>
      <c r="O172" s="33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5"/>
      <c r="R172" s="625"/>
      <c r="S172" s="625"/>
      <c r="T172" s="626"/>
      <c r="U172" s="35"/>
      <c r="V172" s="35"/>
      <c r="W172" s="36" t="s">
        <v>69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282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294</v>
      </c>
      <c r="B173" s="54" t="s">
        <v>295</v>
      </c>
      <c r="C173" s="32">
        <v>4301031245</v>
      </c>
      <c r="D173" s="617">
        <v>4680115883963</v>
      </c>
      <c r="E173" s="618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149</v>
      </c>
      <c r="L173" s="33"/>
      <c r="M173" s="34" t="s">
        <v>68</v>
      </c>
      <c r="N173" s="34"/>
      <c r="O173" s="33">
        <v>40</v>
      </c>
      <c r="P173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5"/>
      <c r="R173" s="625"/>
      <c r="S173" s="625"/>
      <c r="T173" s="626"/>
      <c r="U173" s="35"/>
      <c r="V173" s="35"/>
      <c r="W173" s="36" t="s">
        <v>69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296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x14ac:dyDescent="0.2">
      <c r="A174" s="629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30"/>
      <c r="P174" s="619" t="s">
        <v>86</v>
      </c>
      <c r="Q174" s="620"/>
      <c r="R174" s="620"/>
      <c r="S174" s="620"/>
      <c r="T174" s="620"/>
      <c r="U174" s="620"/>
      <c r="V174" s="621"/>
      <c r="W174" s="38" t="s">
        <v>87</v>
      </c>
      <c r="X174" s="615">
        <f>IFERROR(X165/H165,"0")+IFERROR(X166/H166,"0")+IFERROR(X167/H167,"0")+IFERROR(X168/H168,"0")+IFERROR(X169/H169,"0")+IFERROR(X170/H170,"0")+IFERROR(X171/H171,"0")+IFERROR(X172/H172,"0")+IFERROR(X173/H173,"0")</f>
        <v>117.85714285714285</v>
      </c>
      <c r="Y174" s="615">
        <f>IFERROR(Y165/H165,"0")+IFERROR(Y166/H166,"0")+IFERROR(Y167/H167,"0")+IFERROR(Y168/H168,"0")+IFERROR(Y169/H169,"0")+IFERROR(Y170/H170,"0")+IFERROR(Y171/H171,"0")+IFERROR(Y172/H172,"0")+IFERROR(Y173/H173,"0")</f>
        <v>121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0.71941999999999995</v>
      </c>
      <c r="AA174" s="616"/>
      <c r="AB174" s="616"/>
      <c r="AC174" s="616"/>
    </row>
    <row r="175" spans="1:68" x14ac:dyDescent="0.2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30"/>
      <c r="P175" s="619" t="s">
        <v>86</v>
      </c>
      <c r="Q175" s="620"/>
      <c r="R175" s="620"/>
      <c r="S175" s="620"/>
      <c r="T175" s="620"/>
      <c r="U175" s="620"/>
      <c r="V175" s="621"/>
      <c r="W175" s="38" t="s">
        <v>69</v>
      </c>
      <c r="X175" s="615">
        <f>IFERROR(SUM(X165:X173),"0")</f>
        <v>302.5</v>
      </c>
      <c r="Y175" s="615">
        <f>IFERROR(SUM(Y165:Y173),"0")</f>
        <v>312.89999999999998</v>
      </c>
      <c r="Z175" s="38"/>
      <c r="AA175" s="616"/>
      <c r="AB175" s="616"/>
      <c r="AC175" s="616"/>
    </row>
    <row r="176" spans="1:68" ht="14.25" customHeight="1" x14ac:dyDescent="0.25">
      <c r="A176" s="622" t="s">
        <v>88</v>
      </c>
      <c r="B176" s="623"/>
      <c r="C176" s="623"/>
      <c r="D176" s="623"/>
      <c r="E176" s="623"/>
      <c r="F176" s="623"/>
      <c r="G176" s="623"/>
      <c r="H176" s="623"/>
      <c r="I176" s="623"/>
      <c r="J176" s="623"/>
      <c r="K176" s="623"/>
      <c r="L176" s="623"/>
      <c r="M176" s="623"/>
      <c r="N176" s="623"/>
      <c r="O176" s="623"/>
      <c r="P176" s="623"/>
      <c r="Q176" s="623"/>
      <c r="R176" s="623"/>
      <c r="S176" s="623"/>
      <c r="T176" s="623"/>
      <c r="U176" s="623"/>
      <c r="V176" s="623"/>
      <c r="W176" s="623"/>
      <c r="X176" s="623"/>
      <c r="Y176" s="623"/>
      <c r="Z176" s="623"/>
      <c r="AA176" s="609"/>
      <c r="AB176" s="609"/>
      <c r="AC176" s="609"/>
    </row>
    <row r="177" spans="1:68" ht="27" customHeight="1" x14ac:dyDescent="0.25">
      <c r="A177" s="54" t="s">
        <v>297</v>
      </c>
      <c r="B177" s="54" t="s">
        <v>298</v>
      </c>
      <c r="C177" s="32">
        <v>4301032053</v>
      </c>
      <c r="D177" s="617">
        <v>4680115886780</v>
      </c>
      <c r="E177" s="618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299</v>
      </c>
      <c r="L177" s="33"/>
      <c r="M177" s="34" t="s">
        <v>300</v>
      </c>
      <c r="N177" s="34"/>
      <c r="O177" s="33">
        <v>60</v>
      </c>
      <c r="P177" s="88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5"/>
      <c r="R177" s="625"/>
      <c r="S177" s="625"/>
      <c r="T177" s="626"/>
      <c r="U177" s="35"/>
      <c r="V177" s="35"/>
      <c r="W177" s="36" t="s">
        <v>69</v>
      </c>
      <c r="X177" s="613">
        <v>0</v>
      </c>
      <c r="Y177" s="614">
        <f>IFERROR(IF(X177="",0,CEILING((X177/$H177),1)*$H177),"")</f>
        <v>0</v>
      </c>
      <c r="Z177" s="37" t="str">
        <f>IFERROR(IF(Y177=0,"",ROUNDUP(Y177/H177,0)*0.0059),"")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302</v>
      </c>
      <c r="B178" s="54" t="s">
        <v>303</v>
      </c>
      <c r="C178" s="32">
        <v>4301032051</v>
      </c>
      <c r="D178" s="617">
        <v>4680115886742</v>
      </c>
      <c r="E178" s="618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299</v>
      </c>
      <c r="L178" s="33"/>
      <c r="M178" s="34" t="s">
        <v>300</v>
      </c>
      <c r="N178" s="34"/>
      <c r="O178" s="33">
        <v>90</v>
      </c>
      <c r="P178" s="903" t="s">
        <v>304</v>
      </c>
      <c r="Q178" s="625"/>
      <c r="R178" s="625"/>
      <c r="S178" s="625"/>
      <c r="T178" s="626"/>
      <c r="U178" s="35"/>
      <c r="V178" s="35"/>
      <c r="W178" s="36" t="s">
        <v>69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305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306</v>
      </c>
      <c r="B179" s="54" t="s">
        <v>307</v>
      </c>
      <c r="C179" s="32">
        <v>4301032052</v>
      </c>
      <c r="D179" s="617">
        <v>4680115886766</v>
      </c>
      <c r="E179" s="618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299</v>
      </c>
      <c r="L179" s="33"/>
      <c r="M179" s="34" t="s">
        <v>300</v>
      </c>
      <c r="N179" s="34"/>
      <c r="O179" s="33">
        <v>90</v>
      </c>
      <c r="P179" s="825" t="s">
        <v>308</v>
      </c>
      <c r="Q179" s="625"/>
      <c r="R179" s="625"/>
      <c r="S179" s="625"/>
      <c r="T179" s="626"/>
      <c r="U179" s="35"/>
      <c r="V179" s="35"/>
      <c r="W179" s="36" t="s">
        <v>69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305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629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30"/>
      <c r="P180" s="619" t="s">
        <v>86</v>
      </c>
      <c r="Q180" s="620"/>
      <c r="R180" s="620"/>
      <c r="S180" s="620"/>
      <c r="T180" s="620"/>
      <c r="U180" s="620"/>
      <c r="V180" s="621"/>
      <c r="W180" s="38" t="s">
        <v>87</v>
      </c>
      <c r="X180" s="615">
        <f>IFERROR(X177/H177,"0")+IFERROR(X178/H178,"0")+IFERROR(X179/H179,"0")</f>
        <v>0</v>
      </c>
      <c r="Y180" s="615">
        <f>IFERROR(Y177/H177,"0")+IFERROR(Y178/H178,"0")+IFERROR(Y179/H179,"0")</f>
        <v>0</v>
      </c>
      <c r="Z180" s="615">
        <f>IFERROR(IF(Z177="",0,Z177),"0")+IFERROR(IF(Z178="",0,Z178),"0")+IFERROR(IF(Z179="",0,Z179),"0")</f>
        <v>0</v>
      </c>
      <c r="AA180" s="616"/>
      <c r="AB180" s="616"/>
      <c r="AC180" s="616"/>
    </row>
    <row r="181" spans="1:68" x14ac:dyDescent="0.2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30"/>
      <c r="P181" s="619" t="s">
        <v>86</v>
      </c>
      <c r="Q181" s="620"/>
      <c r="R181" s="620"/>
      <c r="S181" s="620"/>
      <c r="T181" s="620"/>
      <c r="U181" s="620"/>
      <c r="V181" s="621"/>
      <c r="W181" s="38" t="s">
        <v>69</v>
      </c>
      <c r="X181" s="615">
        <f>IFERROR(SUM(X177:X179),"0")</f>
        <v>0</v>
      </c>
      <c r="Y181" s="615">
        <f>IFERROR(SUM(Y177:Y179),"0")</f>
        <v>0</v>
      </c>
      <c r="Z181" s="38"/>
      <c r="AA181" s="616"/>
      <c r="AB181" s="616"/>
      <c r="AC181" s="616"/>
    </row>
    <row r="182" spans="1:68" ht="14.25" customHeight="1" x14ac:dyDescent="0.25">
      <c r="A182" s="622" t="s">
        <v>309</v>
      </c>
      <c r="B182" s="623"/>
      <c r="C182" s="623"/>
      <c r="D182" s="623"/>
      <c r="E182" s="623"/>
      <c r="F182" s="623"/>
      <c r="G182" s="623"/>
      <c r="H182" s="623"/>
      <c r="I182" s="623"/>
      <c r="J182" s="623"/>
      <c r="K182" s="623"/>
      <c r="L182" s="623"/>
      <c r="M182" s="623"/>
      <c r="N182" s="623"/>
      <c r="O182" s="623"/>
      <c r="P182" s="623"/>
      <c r="Q182" s="623"/>
      <c r="R182" s="623"/>
      <c r="S182" s="623"/>
      <c r="T182" s="623"/>
      <c r="U182" s="623"/>
      <c r="V182" s="623"/>
      <c r="W182" s="623"/>
      <c r="X182" s="623"/>
      <c r="Y182" s="623"/>
      <c r="Z182" s="623"/>
      <c r="AA182" s="609"/>
      <c r="AB182" s="609"/>
      <c r="AC182" s="609"/>
    </row>
    <row r="183" spans="1:68" ht="27" customHeight="1" x14ac:dyDescent="0.25">
      <c r="A183" s="54" t="s">
        <v>310</v>
      </c>
      <c r="B183" s="54" t="s">
        <v>311</v>
      </c>
      <c r="C183" s="32">
        <v>4301170013</v>
      </c>
      <c r="D183" s="617">
        <v>4680115886797</v>
      </c>
      <c r="E183" s="618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299</v>
      </c>
      <c r="L183" s="33"/>
      <c r="M183" s="34" t="s">
        <v>300</v>
      </c>
      <c r="N183" s="34"/>
      <c r="O183" s="33">
        <v>90</v>
      </c>
      <c r="P183" s="913" t="s">
        <v>312</v>
      </c>
      <c r="Q183" s="625"/>
      <c r="R183" s="625"/>
      <c r="S183" s="625"/>
      <c r="T183" s="626"/>
      <c r="U183" s="35"/>
      <c r="V183" s="35"/>
      <c r="W183" s="36" t="s">
        <v>69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9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30"/>
      <c r="P184" s="619" t="s">
        <v>86</v>
      </c>
      <c r="Q184" s="620"/>
      <c r="R184" s="620"/>
      <c r="S184" s="620"/>
      <c r="T184" s="620"/>
      <c r="U184" s="620"/>
      <c r="V184" s="621"/>
      <c r="W184" s="38" t="s">
        <v>87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30"/>
      <c r="P185" s="619" t="s">
        <v>86</v>
      </c>
      <c r="Q185" s="620"/>
      <c r="R185" s="620"/>
      <c r="S185" s="620"/>
      <c r="T185" s="620"/>
      <c r="U185" s="620"/>
      <c r="V185" s="621"/>
      <c r="W185" s="38" t="s">
        <v>69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customHeight="1" x14ac:dyDescent="0.25">
      <c r="A186" s="673" t="s">
        <v>313</v>
      </c>
      <c r="B186" s="623"/>
      <c r="C186" s="623"/>
      <c r="D186" s="623"/>
      <c r="E186" s="623"/>
      <c r="F186" s="623"/>
      <c r="G186" s="623"/>
      <c r="H186" s="623"/>
      <c r="I186" s="623"/>
      <c r="J186" s="623"/>
      <c r="K186" s="623"/>
      <c r="L186" s="623"/>
      <c r="M186" s="623"/>
      <c r="N186" s="623"/>
      <c r="O186" s="623"/>
      <c r="P186" s="623"/>
      <c r="Q186" s="623"/>
      <c r="R186" s="623"/>
      <c r="S186" s="623"/>
      <c r="T186" s="623"/>
      <c r="U186" s="623"/>
      <c r="V186" s="623"/>
      <c r="W186" s="623"/>
      <c r="X186" s="623"/>
      <c r="Y186" s="623"/>
      <c r="Z186" s="623"/>
      <c r="AA186" s="608"/>
      <c r="AB186" s="608"/>
      <c r="AC186" s="608"/>
    </row>
    <row r="187" spans="1:68" ht="14.25" customHeight="1" x14ac:dyDescent="0.25">
      <c r="A187" s="622" t="s">
        <v>96</v>
      </c>
      <c r="B187" s="623"/>
      <c r="C187" s="623"/>
      <c r="D187" s="623"/>
      <c r="E187" s="623"/>
      <c r="F187" s="623"/>
      <c r="G187" s="623"/>
      <c r="H187" s="623"/>
      <c r="I187" s="623"/>
      <c r="J187" s="623"/>
      <c r="K187" s="623"/>
      <c r="L187" s="623"/>
      <c r="M187" s="623"/>
      <c r="N187" s="623"/>
      <c r="O187" s="623"/>
      <c r="P187" s="623"/>
      <c r="Q187" s="623"/>
      <c r="R187" s="623"/>
      <c r="S187" s="623"/>
      <c r="T187" s="623"/>
      <c r="U187" s="623"/>
      <c r="V187" s="623"/>
      <c r="W187" s="623"/>
      <c r="X187" s="623"/>
      <c r="Y187" s="623"/>
      <c r="Z187" s="623"/>
      <c r="AA187" s="609"/>
      <c r="AB187" s="609"/>
      <c r="AC187" s="609"/>
    </row>
    <row r="188" spans="1:68" ht="16.5" customHeight="1" x14ac:dyDescent="0.25">
      <c r="A188" s="54" t="s">
        <v>314</v>
      </c>
      <c r="B188" s="54" t="s">
        <v>315</v>
      </c>
      <c r="C188" s="32">
        <v>4301011450</v>
      </c>
      <c r="D188" s="617">
        <v>4680115881402</v>
      </c>
      <c r="E188" s="618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99</v>
      </c>
      <c r="L188" s="33"/>
      <c r="M188" s="34" t="s">
        <v>100</v>
      </c>
      <c r="N188" s="34"/>
      <c r="O188" s="33">
        <v>55</v>
      </c>
      <c r="P188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5"/>
      <c r="R188" s="625"/>
      <c r="S188" s="625"/>
      <c r="T188" s="626"/>
      <c r="U188" s="35"/>
      <c r="V188" s="35"/>
      <c r="W188" s="36" t="s">
        <v>69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316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317</v>
      </c>
      <c r="B189" s="54" t="s">
        <v>318</v>
      </c>
      <c r="C189" s="32">
        <v>4301011768</v>
      </c>
      <c r="D189" s="617">
        <v>4680115881396</v>
      </c>
      <c r="E189" s="618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67</v>
      </c>
      <c r="L189" s="33"/>
      <c r="M189" s="34" t="s">
        <v>100</v>
      </c>
      <c r="N189" s="34"/>
      <c r="O189" s="33">
        <v>55</v>
      </c>
      <c r="P189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5"/>
      <c r="R189" s="625"/>
      <c r="S189" s="625"/>
      <c r="T189" s="626"/>
      <c r="U189" s="35"/>
      <c r="V189" s="35"/>
      <c r="W189" s="36" t="s">
        <v>69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316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29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30"/>
      <c r="P190" s="619" t="s">
        <v>86</v>
      </c>
      <c r="Q190" s="620"/>
      <c r="R190" s="620"/>
      <c r="S190" s="620"/>
      <c r="T190" s="620"/>
      <c r="U190" s="620"/>
      <c r="V190" s="621"/>
      <c r="W190" s="38" t="s">
        <v>87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x14ac:dyDescent="0.2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30"/>
      <c r="P191" s="619" t="s">
        <v>86</v>
      </c>
      <c r="Q191" s="620"/>
      <c r="R191" s="620"/>
      <c r="S191" s="620"/>
      <c r="T191" s="620"/>
      <c r="U191" s="620"/>
      <c r="V191" s="621"/>
      <c r="W191" s="38" t="s">
        <v>69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customHeight="1" x14ac:dyDescent="0.25">
      <c r="A192" s="622" t="s">
        <v>135</v>
      </c>
      <c r="B192" s="623"/>
      <c r="C192" s="623"/>
      <c r="D192" s="623"/>
      <c r="E192" s="623"/>
      <c r="F192" s="623"/>
      <c r="G192" s="623"/>
      <c r="H192" s="623"/>
      <c r="I192" s="623"/>
      <c r="J192" s="623"/>
      <c r="K192" s="623"/>
      <c r="L192" s="623"/>
      <c r="M192" s="623"/>
      <c r="N192" s="623"/>
      <c r="O192" s="623"/>
      <c r="P192" s="623"/>
      <c r="Q192" s="623"/>
      <c r="R192" s="623"/>
      <c r="S192" s="623"/>
      <c r="T192" s="623"/>
      <c r="U192" s="623"/>
      <c r="V192" s="623"/>
      <c r="W192" s="623"/>
      <c r="X192" s="623"/>
      <c r="Y192" s="623"/>
      <c r="Z192" s="623"/>
      <c r="AA192" s="609"/>
      <c r="AB192" s="609"/>
      <c r="AC192" s="609"/>
    </row>
    <row r="193" spans="1:68" ht="16.5" customHeight="1" x14ac:dyDescent="0.25">
      <c r="A193" s="54" t="s">
        <v>319</v>
      </c>
      <c r="B193" s="54" t="s">
        <v>320</v>
      </c>
      <c r="C193" s="32">
        <v>4301020262</v>
      </c>
      <c r="D193" s="617">
        <v>4680115882935</v>
      </c>
      <c r="E193" s="618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99</v>
      </c>
      <c r="L193" s="33"/>
      <c r="M193" s="34" t="s">
        <v>106</v>
      </c>
      <c r="N193" s="34"/>
      <c r="O193" s="33">
        <v>50</v>
      </c>
      <c r="P193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5"/>
      <c r="R193" s="625"/>
      <c r="S193" s="625"/>
      <c r="T193" s="626"/>
      <c r="U193" s="35"/>
      <c r="V193" s="35"/>
      <c r="W193" s="36" t="s">
        <v>69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321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322</v>
      </c>
      <c r="B194" s="54" t="s">
        <v>323</v>
      </c>
      <c r="C194" s="32">
        <v>4301020220</v>
      </c>
      <c r="D194" s="617">
        <v>4680115880764</v>
      </c>
      <c r="E194" s="618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67</v>
      </c>
      <c r="L194" s="33"/>
      <c r="M194" s="34" t="s">
        <v>100</v>
      </c>
      <c r="N194" s="34"/>
      <c r="O194" s="33">
        <v>50</v>
      </c>
      <c r="P194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5"/>
      <c r="R194" s="625"/>
      <c r="S194" s="625"/>
      <c r="T194" s="626"/>
      <c r="U194" s="35"/>
      <c r="V194" s="35"/>
      <c r="W194" s="36" t="s">
        <v>69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321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29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30"/>
      <c r="P195" s="619" t="s">
        <v>86</v>
      </c>
      <c r="Q195" s="620"/>
      <c r="R195" s="620"/>
      <c r="S195" s="620"/>
      <c r="T195" s="620"/>
      <c r="U195" s="620"/>
      <c r="V195" s="621"/>
      <c r="W195" s="38" t="s">
        <v>87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x14ac:dyDescent="0.2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30"/>
      <c r="P196" s="619" t="s">
        <v>86</v>
      </c>
      <c r="Q196" s="620"/>
      <c r="R196" s="620"/>
      <c r="S196" s="620"/>
      <c r="T196" s="620"/>
      <c r="U196" s="620"/>
      <c r="V196" s="621"/>
      <c r="W196" s="38" t="s">
        <v>69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customHeight="1" x14ac:dyDescent="0.25">
      <c r="A197" s="622" t="s">
        <v>146</v>
      </c>
      <c r="B197" s="623"/>
      <c r="C197" s="623"/>
      <c r="D197" s="623"/>
      <c r="E197" s="623"/>
      <c r="F197" s="623"/>
      <c r="G197" s="623"/>
      <c r="H197" s="623"/>
      <c r="I197" s="623"/>
      <c r="J197" s="623"/>
      <c r="K197" s="623"/>
      <c r="L197" s="623"/>
      <c r="M197" s="623"/>
      <c r="N197" s="623"/>
      <c r="O197" s="623"/>
      <c r="P197" s="623"/>
      <c r="Q197" s="623"/>
      <c r="R197" s="623"/>
      <c r="S197" s="623"/>
      <c r="T197" s="623"/>
      <c r="U197" s="623"/>
      <c r="V197" s="623"/>
      <c r="W197" s="623"/>
      <c r="X197" s="623"/>
      <c r="Y197" s="623"/>
      <c r="Z197" s="623"/>
      <c r="AA197" s="609"/>
      <c r="AB197" s="609"/>
      <c r="AC197" s="609"/>
    </row>
    <row r="198" spans="1:68" ht="27" customHeight="1" x14ac:dyDescent="0.25">
      <c r="A198" s="54" t="s">
        <v>324</v>
      </c>
      <c r="B198" s="54" t="s">
        <v>325</v>
      </c>
      <c r="C198" s="32">
        <v>4301031224</v>
      </c>
      <c r="D198" s="617">
        <v>4680115882683</v>
      </c>
      <c r="E198" s="618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104</v>
      </c>
      <c r="L198" s="33"/>
      <c r="M198" s="34" t="s">
        <v>68</v>
      </c>
      <c r="N198" s="34"/>
      <c r="O198" s="33">
        <v>40</v>
      </c>
      <c r="P198" s="9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5"/>
      <c r="R198" s="625"/>
      <c r="S198" s="625"/>
      <c r="T198" s="626"/>
      <c r="U198" s="35"/>
      <c r="V198" s="35"/>
      <c r="W198" s="36" t="s">
        <v>69</v>
      </c>
      <c r="X198" s="613">
        <v>150</v>
      </c>
      <c r="Y198" s="614">
        <f t="shared" ref="Y198:Y205" si="31">IFERROR(IF(X198="",0,CEILING((X198/$H198),1)*$H198),"")</f>
        <v>151.20000000000002</v>
      </c>
      <c r="Z198" s="37">
        <f>IFERROR(IF(Y198=0,"",ROUNDUP(Y198/H198,0)*0.00902),"")</f>
        <v>0.25256000000000001</v>
      </c>
      <c r="AA198" s="56"/>
      <c r="AB198" s="57"/>
      <c r="AC198" s="245" t="s">
        <v>326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155.83333333333331</v>
      </c>
      <c r="BN198" s="64">
        <f t="shared" ref="BN198:BN205" si="33">IFERROR(Y198*I198/H198,"0")</f>
        <v>157.08000000000001</v>
      </c>
      <c r="BO198" s="64">
        <f t="shared" ref="BO198:BO205" si="34">IFERROR(1/J198*(X198/H198),"0")</f>
        <v>0.21043771043771042</v>
      </c>
      <c r="BP198" s="64">
        <f t="shared" ref="BP198:BP205" si="35">IFERROR(1/J198*(Y198/H198),"0")</f>
        <v>0.21212121212121213</v>
      </c>
    </row>
    <row r="199" spans="1:68" ht="27" customHeight="1" x14ac:dyDescent="0.25">
      <c r="A199" s="54" t="s">
        <v>327</v>
      </c>
      <c r="B199" s="54" t="s">
        <v>328</v>
      </c>
      <c r="C199" s="32">
        <v>4301031230</v>
      </c>
      <c r="D199" s="617">
        <v>4680115882690</v>
      </c>
      <c r="E199" s="618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104</v>
      </c>
      <c r="L199" s="33"/>
      <c r="M199" s="34" t="s">
        <v>68</v>
      </c>
      <c r="N199" s="34"/>
      <c r="O199" s="33">
        <v>40</v>
      </c>
      <c r="P199" s="9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5"/>
      <c r="R199" s="625"/>
      <c r="S199" s="625"/>
      <c r="T199" s="626"/>
      <c r="U199" s="35"/>
      <c r="V199" s="35"/>
      <c r="W199" s="36" t="s">
        <v>69</v>
      </c>
      <c r="X199" s="613">
        <v>0</v>
      </c>
      <c r="Y199" s="614">
        <f t="shared" si="31"/>
        <v>0</v>
      </c>
      <c r="Z199" s="37" t="str">
        <f>IFERROR(IF(Y199=0,"",ROUNDUP(Y199/H199,0)*0.00902),"")</f>
        <v/>
      </c>
      <c r="AA199" s="56"/>
      <c r="AB199" s="57"/>
      <c r="AC199" s="247" t="s">
        <v>329</v>
      </c>
      <c r="AG199" s="64"/>
      <c r="AJ199" s="68"/>
      <c r="AK199" s="68">
        <v>0</v>
      </c>
      <c r="BB199" s="248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330</v>
      </c>
      <c r="B200" s="54" t="s">
        <v>331</v>
      </c>
      <c r="C200" s="32">
        <v>4301031220</v>
      </c>
      <c r="D200" s="617">
        <v>4680115882669</v>
      </c>
      <c r="E200" s="618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104</v>
      </c>
      <c r="L200" s="33"/>
      <c r="M200" s="34" t="s">
        <v>68</v>
      </c>
      <c r="N200" s="34"/>
      <c r="O200" s="33">
        <v>40</v>
      </c>
      <c r="P200" s="9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5"/>
      <c r="R200" s="625"/>
      <c r="S200" s="625"/>
      <c r="T200" s="626"/>
      <c r="U200" s="35"/>
      <c r="V200" s="35"/>
      <c r="W200" s="36" t="s">
        <v>69</v>
      </c>
      <c r="X200" s="613">
        <v>0</v>
      </c>
      <c r="Y200" s="614">
        <f t="shared" si="31"/>
        <v>0</v>
      </c>
      <c r="Z200" s="37" t="str">
        <f>IFERROR(IF(Y200=0,"",ROUNDUP(Y200/H200,0)*0.00902),"")</f>
        <v/>
      </c>
      <c r="AA200" s="56"/>
      <c r="AB200" s="57"/>
      <c r="AC200" s="249" t="s">
        <v>332</v>
      </c>
      <c r="AG200" s="64"/>
      <c r="AJ200" s="68"/>
      <c r="AK200" s="68">
        <v>0</v>
      </c>
      <c r="BB200" s="250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333</v>
      </c>
      <c r="B201" s="54" t="s">
        <v>334</v>
      </c>
      <c r="C201" s="32">
        <v>4301031221</v>
      </c>
      <c r="D201" s="617">
        <v>4680115882676</v>
      </c>
      <c r="E201" s="618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104</v>
      </c>
      <c r="L201" s="33"/>
      <c r="M201" s="34" t="s">
        <v>68</v>
      </c>
      <c r="N201" s="34"/>
      <c r="O201" s="33">
        <v>40</v>
      </c>
      <c r="P201" s="8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5"/>
      <c r="R201" s="625"/>
      <c r="S201" s="625"/>
      <c r="T201" s="626"/>
      <c r="U201" s="35"/>
      <c r="V201" s="35"/>
      <c r="W201" s="36" t="s">
        <v>69</v>
      </c>
      <c r="X201" s="613">
        <v>0</v>
      </c>
      <c r="Y201" s="614">
        <f t="shared" si="31"/>
        <v>0</v>
      </c>
      <c r="Z201" s="37" t="str">
        <f>IFERROR(IF(Y201=0,"",ROUNDUP(Y201/H201,0)*0.00902),"")</f>
        <v/>
      </c>
      <c r="AA201" s="56"/>
      <c r="AB201" s="57"/>
      <c r="AC201" s="251" t="s">
        <v>335</v>
      </c>
      <c r="AG201" s="64"/>
      <c r="AJ201" s="68"/>
      <c r="AK201" s="68">
        <v>0</v>
      </c>
      <c r="BB201" s="252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336</v>
      </c>
      <c r="B202" s="54" t="s">
        <v>337</v>
      </c>
      <c r="C202" s="32">
        <v>4301031223</v>
      </c>
      <c r="D202" s="617">
        <v>4680115884014</v>
      </c>
      <c r="E202" s="618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149</v>
      </c>
      <c r="L202" s="33"/>
      <c r="M202" s="34" t="s">
        <v>68</v>
      </c>
      <c r="N202" s="34"/>
      <c r="O202" s="33">
        <v>40</v>
      </c>
      <c r="P202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5"/>
      <c r="R202" s="625"/>
      <c r="S202" s="625"/>
      <c r="T202" s="626"/>
      <c r="U202" s="35"/>
      <c r="V202" s="35"/>
      <c r="W202" s="36" t="s">
        <v>69</v>
      </c>
      <c r="X202" s="613">
        <v>0</v>
      </c>
      <c r="Y202" s="614">
        <f t="shared" si="31"/>
        <v>0</v>
      </c>
      <c r="Z202" s="37" t="str">
        <f>IFERROR(IF(Y202=0,"",ROUNDUP(Y202/H202,0)*0.00502),"")</f>
        <v/>
      </c>
      <c r="AA202" s="56"/>
      <c r="AB202" s="57"/>
      <c r="AC202" s="253" t="s">
        <v>326</v>
      </c>
      <c r="AG202" s="64"/>
      <c r="AJ202" s="68"/>
      <c r="AK202" s="68">
        <v>0</v>
      </c>
      <c r="BB202" s="254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338</v>
      </c>
      <c r="B203" s="54" t="s">
        <v>339</v>
      </c>
      <c r="C203" s="32">
        <v>4301031222</v>
      </c>
      <c r="D203" s="617">
        <v>4680115884007</v>
      </c>
      <c r="E203" s="618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149</v>
      </c>
      <c r="L203" s="33"/>
      <c r="M203" s="34" t="s">
        <v>68</v>
      </c>
      <c r="N203" s="34"/>
      <c r="O203" s="33">
        <v>40</v>
      </c>
      <c r="P203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5"/>
      <c r="R203" s="625"/>
      <c r="S203" s="625"/>
      <c r="T203" s="626"/>
      <c r="U203" s="35"/>
      <c r="V203" s="35"/>
      <c r="W203" s="36" t="s">
        <v>69</v>
      </c>
      <c r="X203" s="613">
        <v>0</v>
      </c>
      <c r="Y203" s="614">
        <f t="shared" si="31"/>
        <v>0</v>
      </c>
      <c r="Z203" s="37" t="str">
        <f>IFERROR(IF(Y203=0,"",ROUNDUP(Y203/H203,0)*0.00502),"")</f>
        <v/>
      </c>
      <c r="AA203" s="56"/>
      <c r="AB203" s="57"/>
      <c r="AC203" s="255" t="s">
        <v>329</v>
      </c>
      <c r="AG203" s="64"/>
      <c r="AJ203" s="68"/>
      <c r="AK203" s="68">
        <v>0</v>
      </c>
      <c r="BB203" s="256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340</v>
      </c>
      <c r="B204" s="54" t="s">
        <v>341</v>
      </c>
      <c r="C204" s="32">
        <v>4301031229</v>
      </c>
      <c r="D204" s="617">
        <v>4680115884038</v>
      </c>
      <c r="E204" s="618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149</v>
      </c>
      <c r="L204" s="33"/>
      <c r="M204" s="34" t="s">
        <v>68</v>
      </c>
      <c r="N204" s="34"/>
      <c r="O204" s="33">
        <v>40</v>
      </c>
      <c r="P204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5"/>
      <c r="R204" s="625"/>
      <c r="S204" s="625"/>
      <c r="T204" s="626"/>
      <c r="U204" s="35"/>
      <c r="V204" s="35"/>
      <c r="W204" s="36" t="s">
        <v>69</v>
      </c>
      <c r="X204" s="613">
        <v>21</v>
      </c>
      <c r="Y204" s="614">
        <f t="shared" si="31"/>
        <v>21.6</v>
      </c>
      <c r="Z204" s="37">
        <f>IFERROR(IF(Y204=0,"",ROUNDUP(Y204/H204,0)*0.00502),"")</f>
        <v>6.0240000000000002E-2</v>
      </c>
      <c r="AA204" s="56"/>
      <c r="AB204" s="57"/>
      <c r="AC204" s="257" t="s">
        <v>332</v>
      </c>
      <c r="AG204" s="64"/>
      <c r="AJ204" s="68"/>
      <c r="AK204" s="68">
        <v>0</v>
      </c>
      <c r="BB204" s="258" t="s">
        <v>1</v>
      </c>
      <c r="BM204" s="64">
        <f t="shared" si="32"/>
        <v>22.166666666666664</v>
      </c>
      <c r="BN204" s="64">
        <f t="shared" si="33"/>
        <v>22.8</v>
      </c>
      <c r="BO204" s="64">
        <f t="shared" si="34"/>
        <v>4.9857549857549859E-2</v>
      </c>
      <c r="BP204" s="64">
        <f t="shared" si="35"/>
        <v>5.1282051282051287E-2</v>
      </c>
    </row>
    <row r="205" spans="1:68" ht="27" customHeight="1" x14ac:dyDescent="0.25">
      <c r="A205" s="54" t="s">
        <v>342</v>
      </c>
      <c r="B205" s="54" t="s">
        <v>343</v>
      </c>
      <c r="C205" s="32">
        <v>4301031225</v>
      </c>
      <c r="D205" s="617">
        <v>4680115884021</v>
      </c>
      <c r="E205" s="618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149</v>
      </c>
      <c r="L205" s="33"/>
      <c r="M205" s="34" t="s">
        <v>68</v>
      </c>
      <c r="N205" s="34"/>
      <c r="O205" s="33">
        <v>40</v>
      </c>
      <c r="P205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5"/>
      <c r="R205" s="625"/>
      <c r="S205" s="625"/>
      <c r="T205" s="626"/>
      <c r="U205" s="35"/>
      <c r="V205" s="35"/>
      <c r="W205" s="36" t="s">
        <v>69</v>
      </c>
      <c r="X205" s="613">
        <v>0</v>
      </c>
      <c r="Y205" s="614">
        <f t="shared" si="31"/>
        <v>0</v>
      </c>
      <c r="Z205" s="37" t="str">
        <f>IFERROR(IF(Y205=0,"",ROUNDUP(Y205/H205,0)*0.00502),"")</f>
        <v/>
      </c>
      <c r="AA205" s="56"/>
      <c r="AB205" s="57"/>
      <c r="AC205" s="259" t="s">
        <v>335</v>
      </c>
      <c r="AG205" s="64"/>
      <c r="AJ205" s="68"/>
      <c r="AK205" s="68">
        <v>0</v>
      </c>
      <c r="BB205" s="260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x14ac:dyDescent="0.2">
      <c r="A206" s="629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30"/>
      <c r="P206" s="619" t="s">
        <v>86</v>
      </c>
      <c r="Q206" s="620"/>
      <c r="R206" s="620"/>
      <c r="S206" s="620"/>
      <c r="T206" s="620"/>
      <c r="U206" s="620"/>
      <c r="V206" s="621"/>
      <c r="W206" s="38" t="s">
        <v>87</v>
      </c>
      <c r="X206" s="615">
        <f>IFERROR(X198/H198,"0")+IFERROR(X199/H199,"0")+IFERROR(X200/H200,"0")+IFERROR(X201/H201,"0")+IFERROR(X202/H202,"0")+IFERROR(X203/H203,"0")+IFERROR(X204/H204,"0")+IFERROR(X205/H205,"0")</f>
        <v>39.444444444444443</v>
      </c>
      <c r="Y206" s="615">
        <f>IFERROR(Y198/H198,"0")+IFERROR(Y199/H199,"0")+IFERROR(Y200/H200,"0")+IFERROR(Y201/H201,"0")+IFERROR(Y202/H202,"0")+IFERROR(Y203/H203,"0")+IFERROR(Y204/H204,"0")+IFERROR(Y205/H205,"0")</f>
        <v>40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0.31280000000000002</v>
      </c>
      <c r="AA206" s="616"/>
      <c r="AB206" s="616"/>
      <c r="AC206" s="616"/>
    </row>
    <row r="207" spans="1:68" x14ac:dyDescent="0.2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30"/>
      <c r="P207" s="619" t="s">
        <v>86</v>
      </c>
      <c r="Q207" s="620"/>
      <c r="R207" s="620"/>
      <c r="S207" s="620"/>
      <c r="T207" s="620"/>
      <c r="U207" s="620"/>
      <c r="V207" s="621"/>
      <c r="W207" s="38" t="s">
        <v>69</v>
      </c>
      <c r="X207" s="615">
        <f>IFERROR(SUM(X198:X205),"0")</f>
        <v>171</v>
      </c>
      <c r="Y207" s="615">
        <f>IFERROR(SUM(Y198:Y205),"0")</f>
        <v>172.8</v>
      </c>
      <c r="Z207" s="38"/>
      <c r="AA207" s="616"/>
      <c r="AB207" s="616"/>
      <c r="AC207" s="616"/>
    </row>
    <row r="208" spans="1:68" ht="14.25" customHeight="1" x14ac:dyDescent="0.25">
      <c r="A208" s="622" t="s">
        <v>64</v>
      </c>
      <c r="B208" s="623"/>
      <c r="C208" s="623"/>
      <c r="D208" s="623"/>
      <c r="E208" s="623"/>
      <c r="F208" s="623"/>
      <c r="G208" s="623"/>
      <c r="H208" s="623"/>
      <c r="I208" s="623"/>
      <c r="J208" s="623"/>
      <c r="K208" s="623"/>
      <c r="L208" s="623"/>
      <c r="M208" s="623"/>
      <c r="N208" s="623"/>
      <c r="O208" s="623"/>
      <c r="P208" s="623"/>
      <c r="Q208" s="623"/>
      <c r="R208" s="623"/>
      <c r="S208" s="623"/>
      <c r="T208" s="623"/>
      <c r="U208" s="623"/>
      <c r="V208" s="623"/>
      <c r="W208" s="623"/>
      <c r="X208" s="623"/>
      <c r="Y208" s="623"/>
      <c r="Z208" s="623"/>
      <c r="AA208" s="609"/>
      <c r="AB208" s="609"/>
      <c r="AC208" s="609"/>
    </row>
    <row r="209" spans="1:68" ht="27" customHeight="1" x14ac:dyDescent="0.25">
      <c r="A209" s="54" t="s">
        <v>344</v>
      </c>
      <c r="B209" s="54" t="s">
        <v>345</v>
      </c>
      <c r="C209" s="32">
        <v>4301051408</v>
      </c>
      <c r="D209" s="617">
        <v>4680115881594</v>
      </c>
      <c r="E209" s="618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99</v>
      </c>
      <c r="L209" s="33"/>
      <c r="M209" s="34" t="s">
        <v>106</v>
      </c>
      <c r="N209" s="34"/>
      <c r="O209" s="33">
        <v>40</v>
      </c>
      <c r="P209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5"/>
      <c r="R209" s="625"/>
      <c r="S209" s="625"/>
      <c r="T209" s="626"/>
      <c r="U209" s="35"/>
      <c r="V209" s="35"/>
      <c r="W209" s="36" t="s">
        <v>69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346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customHeight="1" x14ac:dyDescent="0.25">
      <c r="A210" s="54" t="s">
        <v>347</v>
      </c>
      <c r="B210" s="54" t="s">
        <v>348</v>
      </c>
      <c r="C210" s="32">
        <v>4301051411</v>
      </c>
      <c r="D210" s="617">
        <v>4680115881617</v>
      </c>
      <c r="E210" s="618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99</v>
      </c>
      <c r="L210" s="33"/>
      <c r="M210" s="34" t="s">
        <v>106</v>
      </c>
      <c r="N210" s="34"/>
      <c r="O210" s="33">
        <v>40</v>
      </c>
      <c r="P210" s="7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5"/>
      <c r="R210" s="625"/>
      <c r="S210" s="625"/>
      <c r="T210" s="626"/>
      <c r="U210" s="35"/>
      <c r="V210" s="35"/>
      <c r="W210" s="36" t="s">
        <v>69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349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350</v>
      </c>
      <c r="B211" s="54" t="s">
        <v>351</v>
      </c>
      <c r="C211" s="32">
        <v>4301051656</v>
      </c>
      <c r="D211" s="617">
        <v>4680115880573</v>
      </c>
      <c r="E211" s="618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99</v>
      </c>
      <c r="L211" s="33"/>
      <c r="M211" s="34" t="s">
        <v>106</v>
      </c>
      <c r="N211" s="34"/>
      <c r="O211" s="33">
        <v>45</v>
      </c>
      <c r="P211" s="8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5"/>
      <c r="R211" s="625"/>
      <c r="S211" s="625"/>
      <c r="T211" s="626"/>
      <c r="U211" s="35"/>
      <c r="V211" s="35"/>
      <c r="W211" s="36" t="s">
        <v>69</v>
      </c>
      <c r="X211" s="613">
        <v>120</v>
      </c>
      <c r="Y211" s="614">
        <f t="shared" si="36"/>
        <v>121.79999999999998</v>
      </c>
      <c r="Z211" s="37">
        <f>IFERROR(IF(Y211=0,"",ROUNDUP(Y211/H211,0)*0.01898),"")</f>
        <v>0.26572000000000001</v>
      </c>
      <c r="AA211" s="56"/>
      <c r="AB211" s="57"/>
      <c r="AC211" s="265" t="s">
        <v>352</v>
      </c>
      <c r="AG211" s="64"/>
      <c r="AJ211" s="68"/>
      <c r="AK211" s="68">
        <v>0</v>
      </c>
      <c r="BB211" s="266" t="s">
        <v>1</v>
      </c>
      <c r="BM211" s="64">
        <f t="shared" si="37"/>
        <v>127.15862068965518</v>
      </c>
      <c r="BN211" s="64">
        <f t="shared" si="38"/>
        <v>129.06599999999997</v>
      </c>
      <c r="BO211" s="64">
        <f t="shared" si="39"/>
        <v>0.21551724137931036</v>
      </c>
      <c r="BP211" s="64">
        <f t="shared" si="40"/>
        <v>0.21875</v>
      </c>
    </row>
    <row r="212" spans="1:68" ht="27" customHeight="1" x14ac:dyDescent="0.25">
      <c r="A212" s="54" t="s">
        <v>353</v>
      </c>
      <c r="B212" s="54" t="s">
        <v>354</v>
      </c>
      <c r="C212" s="32">
        <v>4301051407</v>
      </c>
      <c r="D212" s="617">
        <v>4680115882195</v>
      </c>
      <c r="E212" s="618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67</v>
      </c>
      <c r="L212" s="33"/>
      <c r="M212" s="34" t="s">
        <v>106</v>
      </c>
      <c r="N212" s="34"/>
      <c r="O212" s="33">
        <v>40</v>
      </c>
      <c r="P212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5"/>
      <c r="R212" s="625"/>
      <c r="S212" s="625"/>
      <c r="T212" s="626"/>
      <c r="U212" s="35"/>
      <c r="V212" s="35"/>
      <c r="W212" s="36" t="s">
        <v>69</v>
      </c>
      <c r="X212" s="613">
        <v>200</v>
      </c>
      <c r="Y212" s="614">
        <f t="shared" si="36"/>
        <v>201.6</v>
      </c>
      <c r="Z212" s="37">
        <f t="shared" ref="Z212:Z217" si="41">IFERROR(IF(Y212=0,"",ROUNDUP(Y212/H212,0)*0.00651),"")</f>
        <v>0.54683999999999999</v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si="37"/>
        <v>222.5</v>
      </c>
      <c r="BN212" s="64">
        <f t="shared" si="38"/>
        <v>224.27999999999997</v>
      </c>
      <c r="BO212" s="64">
        <f t="shared" si="39"/>
        <v>0.45787545787545797</v>
      </c>
      <c r="BP212" s="64">
        <f t="shared" si="40"/>
        <v>0.46153846153846156</v>
      </c>
    </row>
    <row r="213" spans="1:68" ht="27" customHeight="1" x14ac:dyDescent="0.25">
      <c r="A213" s="54" t="s">
        <v>355</v>
      </c>
      <c r="B213" s="54" t="s">
        <v>356</v>
      </c>
      <c r="C213" s="32">
        <v>4301051752</v>
      </c>
      <c r="D213" s="617">
        <v>4680115882607</v>
      </c>
      <c r="E213" s="618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67</v>
      </c>
      <c r="L213" s="33"/>
      <c r="M213" s="34" t="s">
        <v>130</v>
      </c>
      <c r="N213" s="34"/>
      <c r="O213" s="33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5"/>
      <c r="R213" s="625"/>
      <c r="S213" s="625"/>
      <c r="T213" s="626"/>
      <c r="U213" s="35"/>
      <c r="V213" s="35"/>
      <c r="W213" s="36" t="s">
        <v>69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357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358</v>
      </c>
      <c r="B214" s="54" t="s">
        <v>359</v>
      </c>
      <c r="C214" s="32">
        <v>4301051666</v>
      </c>
      <c r="D214" s="617">
        <v>4680115880092</v>
      </c>
      <c r="E214" s="618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67</v>
      </c>
      <c r="L214" s="33"/>
      <c r="M214" s="34" t="s">
        <v>106</v>
      </c>
      <c r="N214" s="34"/>
      <c r="O214" s="33">
        <v>45</v>
      </c>
      <c r="P214" s="9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5"/>
      <c r="R214" s="625"/>
      <c r="S214" s="625"/>
      <c r="T214" s="626"/>
      <c r="U214" s="35"/>
      <c r="V214" s="35"/>
      <c r="W214" s="36" t="s">
        <v>69</v>
      </c>
      <c r="X214" s="613">
        <v>80</v>
      </c>
      <c r="Y214" s="614">
        <f t="shared" si="36"/>
        <v>81.599999999999994</v>
      </c>
      <c r="Z214" s="37">
        <f t="shared" si="41"/>
        <v>0.22134000000000001</v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37"/>
        <v>88.40000000000002</v>
      </c>
      <c r="BN214" s="64">
        <f t="shared" si="38"/>
        <v>90.168000000000006</v>
      </c>
      <c r="BO214" s="64">
        <f t="shared" si="39"/>
        <v>0.18315018315018317</v>
      </c>
      <c r="BP214" s="64">
        <f t="shared" si="40"/>
        <v>0.18681318681318682</v>
      </c>
    </row>
    <row r="215" spans="1:68" ht="27" customHeight="1" x14ac:dyDescent="0.25">
      <c r="A215" s="54" t="s">
        <v>360</v>
      </c>
      <c r="B215" s="54" t="s">
        <v>361</v>
      </c>
      <c r="C215" s="32">
        <v>4301051668</v>
      </c>
      <c r="D215" s="617">
        <v>4680115880221</v>
      </c>
      <c r="E215" s="618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67</v>
      </c>
      <c r="L215" s="33"/>
      <c r="M215" s="34" t="s">
        <v>106</v>
      </c>
      <c r="N215" s="34"/>
      <c r="O215" s="33">
        <v>45</v>
      </c>
      <c r="P215" s="6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5"/>
      <c r="R215" s="625"/>
      <c r="S215" s="625"/>
      <c r="T215" s="626"/>
      <c r="U215" s="35"/>
      <c r="V215" s="35"/>
      <c r="W215" s="36" t="s">
        <v>69</v>
      </c>
      <c r="X215" s="613">
        <v>0</v>
      </c>
      <c r="Y215" s="614">
        <f t="shared" si="36"/>
        <v>0</v>
      </c>
      <c r="Z215" s="37" t="str">
        <f t="shared" si="41"/>
        <v/>
      </c>
      <c r="AA215" s="56"/>
      <c r="AB215" s="57"/>
      <c r="AC215" s="273" t="s">
        <v>352</v>
      </c>
      <c r="AG215" s="64"/>
      <c r="AJ215" s="68"/>
      <c r="AK215" s="68">
        <v>0</v>
      </c>
      <c r="BB215" s="274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362</v>
      </c>
      <c r="B216" s="54" t="s">
        <v>363</v>
      </c>
      <c r="C216" s="32">
        <v>4301051945</v>
      </c>
      <c r="D216" s="617">
        <v>4680115880504</v>
      </c>
      <c r="E216" s="618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67</v>
      </c>
      <c r="L216" s="33"/>
      <c r="M216" s="34" t="s">
        <v>130</v>
      </c>
      <c r="N216" s="34"/>
      <c r="O216" s="33">
        <v>40</v>
      </c>
      <c r="P216" s="8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5"/>
      <c r="R216" s="625"/>
      <c r="S216" s="625"/>
      <c r="T216" s="626"/>
      <c r="U216" s="35"/>
      <c r="V216" s="35"/>
      <c r="W216" s="36" t="s">
        <v>69</v>
      </c>
      <c r="X216" s="613">
        <v>80</v>
      </c>
      <c r="Y216" s="614">
        <f t="shared" si="36"/>
        <v>81.599999999999994</v>
      </c>
      <c r="Z216" s="37">
        <f t="shared" si="41"/>
        <v>0.22134000000000001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37"/>
        <v>88.40000000000002</v>
      </c>
      <c r="BN216" s="64">
        <f t="shared" si="38"/>
        <v>90.168000000000006</v>
      </c>
      <c r="BO216" s="64">
        <f t="shared" si="39"/>
        <v>0.18315018315018317</v>
      </c>
      <c r="BP216" s="64">
        <f t="shared" si="40"/>
        <v>0.18681318681318682</v>
      </c>
    </row>
    <row r="217" spans="1:68" ht="27" customHeight="1" x14ac:dyDescent="0.25">
      <c r="A217" s="54" t="s">
        <v>365</v>
      </c>
      <c r="B217" s="54" t="s">
        <v>366</v>
      </c>
      <c r="C217" s="32">
        <v>4301051410</v>
      </c>
      <c r="D217" s="617">
        <v>4680115882164</v>
      </c>
      <c r="E217" s="618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67</v>
      </c>
      <c r="L217" s="33"/>
      <c r="M217" s="34" t="s">
        <v>106</v>
      </c>
      <c r="N217" s="34"/>
      <c r="O217" s="33">
        <v>40</v>
      </c>
      <c r="P217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5"/>
      <c r="R217" s="625"/>
      <c r="S217" s="625"/>
      <c r="T217" s="626"/>
      <c r="U217" s="35"/>
      <c r="V217" s="35"/>
      <c r="W217" s="36" t="s">
        <v>69</v>
      </c>
      <c r="X217" s="613">
        <v>180</v>
      </c>
      <c r="Y217" s="614">
        <f t="shared" si="36"/>
        <v>180</v>
      </c>
      <c r="Z217" s="37">
        <f t="shared" si="41"/>
        <v>0.48825000000000002</v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37"/>
        <v>199.35</v>
      </c>
      <c r="BN217" s="64">
        <f t="shared" si="38"/>
        <v>199.35</v>
      </c>
      <c r="BO217" s="64">
        <f t="shared" si="39"/>
        <v>0.41208791208791212</v>
      </c>
      <c r="BP217" s="64">
        <f t="shared" si="40"/>
        <v>0.41208791208791212</v>
      </c>
    </row>
    <row r="218" spans="1:68" x14ac:dyDescent="0.2">
      <c r="A218" s="629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30"/>
      <c r="P218" s="619" t="s">
        <v>86</v>
      </c>
      <c r="Q218" s="620"/>
      <c r="R218" s="620"/>
      <c r="S218" s="620"/>
      <c r="T218" s="620"/>
      <c r="U218" s="620"/>
      <c r="V218" s="621"/>
      <c r="W218" s="38" t="s">
        <v>87</v>
      </c>
      <c r="X218" s="615">
        <f>IFERROR(X209/H209,"0")+IFERROR(X210/H210,"0")+IFERROR(X211/H211,"0")+IFERROR(X212/H212,"0")+IFERROR(X213/H213,"0")+IFERROR(X214/H214,"0")+IFERROR(X215/H215,"0")+IFERROR(X216/H216,"0")+IFERROR(X217/H217,"0")</f>
        <v>238.79310344827587</v>
      </c>
      <c r="Y218" s="615">
        <f>IFERROR(Y209/H209,"0")+IFERROR(Y210/H210,"0")+IFERROR(Y211/H211,"0")+IFERROR(Y212/H212,"0")+IFERROR(Y213/H213,"0")+IFERROR(Y214/H214,"0")+IFERROR(Y215/H215,"0")+IFERROR(Y216/H216,"0")+IFERROR(Y217/H217,"0")</f>
        <v>241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1.7434900000000002</v>
      </c>
      <c r="AA218" s="616"/>
      <c r="AB218" s="616"/>
      <c r="AC218" s="616"/>
    </row>
    <row r="219" spans="1:68" x14ac:dyDescent="0.2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30"/>
      <c r="P219" s="619" t="s">
        <v>86</v>
      </c>
      <c r="Q219" s="620"/>
      <c r="R219" s="620"/>
      <c r="S219" s="620"/>
      <c r="T219" s="620"/>
      <c r="U219" s="620"/>
      <c r="V219" s="621"/>
      <c r="W219" s="38" t="s">
        <v>69</v>
      </c>
      <c r="X219" s="615">
        <f>IFERROR(SUM(X209:X217),"0")</f>
        <v>660</v>
      </c>
      <c r="Y219" s="615">
        <f>IFERROR(SUM(Y209:Y217),"0")</f>
        <v>666.6</v>
      </c>
      <c r="Z219" s="38"/>
      <c r="AA219" s="616"/>
      <c r="AB219" s="616"/>
      <c r="AC219" s="616"/>
    </row>
    <row r="220" spans="1:68" ht="14.25" customHeight="1" x14ac:dyDescent="0.25">
      <c r="A220" s="622" t="s">
        <v>172</v>
      </c>
      <c r="B220" s="623"/>
      <c r="C220" s="623"/>
      <c r="D220" s="623"/>
      <c r="E220" s="623"/>
      <c r="F220" s="623"/>
      <c r="G220" s="623"/>
      <c r="H220" s="623"/>
      <c r="I220" s="623"/>
      <c r="J220" s="623"/>
      <c r="K220" s="623"/>
      <c r="L220" s="623"/>
      <c r="M220" s="623"/>
      <c r="N220" s="623"/>
      <c r="O220" s="623"/>
      <c r="P220" s="623"/>
      <c r="Q220" s="623"/>
      <c r="R220" s="623"/>
      <c r="S220" s="623"/>
      <c r="T220" s="623"/>
      <c r="U220" s="623"/>
      <c r="V220" s="623"/>
      <c r="W220" s="623"/>
      <c r="X220" s="623"/>
      <c r="Y220" s="623"/>
      <c r="Z220" s="623"/>
      <c r="AA220" s="609"/>
      <c r="AB220" s="609"/>
      <c r="AC220" s="609"/>
    </row>
    <row r="221" spans="1:68" ht="27" customHeight="1" x14ac:dyDescent="0.25">
      <c r="A221" s="54" t="s">
        <v>368</v>
      </c>
      <c r="B221" s="54" t="s">
        <v>369</v>
      </c>
      <c r="C221" s="32">
        <v>4301060463</v>
      </c>
      <c r="D221" s="617">
        <v>4680115880818</v>
      </c>
      <c r="E221" s="618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67</v>
      </c>
      <c r="L221" s="33"/>
      <c r="M221" s="34" t="s">
        <v>130</v>
      </c>
      <c r="N221" s="34"/>
      <c r="O221" s="33">
        <v>40</v>
      </c>
      <c r="P221" s="65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5"/>
      <c r="R221" s="625"/>
      <c r="S221" s="625"/>
      <c r="T221" s="626"/>
      <c r="U221" s="35"/>
      <c r="V221" s="35"/>
      <c r="W221" s="36" t="s">
        <v>69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371</v>
      </c>
      <c r="B222" s="54" t="s">
        <v>372</v>
      </c>
      <c r="C222" s="32">
        <v>4301060389</v>
      </c>
      <c r="D222" s="617">
        <v>4680115880801</v>
      </c>
      <c r="E222" s="618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67</v>
      </c>
      <c r="L222" s="33"/>
      <c r="M222" s="34" t="s">
        <v>106</v>
      </c>
      <c r="N222" s="34"/>
      <c r="O222" s="33">
        <v>40</v>
      </c>
      <c r="P222" s="8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5"/>
      <c r="R222" s="625"/>
      <c r="S222" s="625"/>
      <c r="T222" s="626"/>
      <c r="U222" s="35"/>
      <c r="V222" s="35"/>
      <c r="W222" s="36" t="s">
        <v>69</v>
      </c>
      <c r="X222" s="613">
        <v>24</v>
      </c>
      <c r="Y222" s="614">
        <f>IFERROR(IF(X222="",0,CEILING((X222/$H222),1)*$H222),"")</f>
        <v>24</v>
      </c>
      <c r="Z222" s="37">
        <f>IFERROR(IF(Y222=0,"",ROUNDUP(Y222/H222,0)*0.00651),"")</f>
        <v>6.5100000000000005E-2</v>
      </c>
      <c r="AA222" s="56"/>
      <c r="AB222" s="57"/>
      <c r="AC222" s="281" t="s">
        <v>373</v>
      </c>
      <c r="AG222" s="64"/>
      <c r="AJ222" s="68"/>
      <c r="AK222" s="68">
        <v>0</v>
      </c>
      <c r="BB222" s="282" t="s">
        <v>1</v>
      </c>
      <c r="BM222" s="64">
        <f>IFERROR(X222*I222/H222,"0")</f>
        <v>26.520000000000003</v>
      </c>
      <c r="BN222" s="64">
        <f>IFERROR(Y222*I222/H222,"0")</f>
        <v>26.520000000000003</v>
      </c>
      <c r="BO222" s="64">
        <f>IFERROR(1/J222*(X222/H222),"0")</f>
        <v>5.4945054945054951E-2</v>
      </c>
      <c r="BP222" s="64">
        <f>IFERROR(1/J222*(Y222/H222),"0")</f>
        <v>5.4945054945054951E-2</v>
      </c>
    </row>
    <row r="223" spans="1:68" x14ac:dyDescent="0.2">
      <c r="A223" s="629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30"/>
      <c r="P223" s="619" t="s">
        <v>86</v>
      </c>
      <c r="Q223" s="620"/>
      <c r="R223" s="620"/>
      <c r="S223" s="620"/>
      <c r="T223" s="620"/>
      <c r="U223" s="620"/>
      <c r="V223" s="621"/>
      <c r="W223" s="38" t="s">
        <v>87</v>
      </c>
      <c r="X223" s="615">
        <f>IFERROR(X221/H221,"0")+IFERROR(X222/H222,"0")</f>
        <v>10</v>
      </c>
      <c r="Y223" s="615">
        <f>IFERROR(Y221/H221,"0")+IFERROR(Y222/H222,"0")</f>
        <v>10</v>
      </c>
      <c r="Z223" s="615">
        <f>IFERROR(IF(Z221="",0,Z221),"0")+IFERROR(IF(Z222="",0,Z222),"0")</f>
        <v>6.5100000000000005E-2</v>
      </c>
      <c r="AA223" s="616"/>
      <c r="AB223" s="616"/>
      <c r="AC223" s="616"/>
    </row>
    <row r="224" spans="1:68" x14ac:dyDescent="0.2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30"/>
      <c r="P224" s="619" t="s">
        <v>86</v>
      </c>
      <c r="Q224" s="620"/>
      <c r="R224" s="620"/>
      <c r="S224" s="620"/>
      <c r="T224" s="620"/>
      <c r="U224" s="620"/>
      <c r="V224" s="621"/>
      <c r="W224" s="38" t="s">
        <v>69</v>
      </c>
      <c r="X224" s="615">
        <f>IFERROR(SUM(X221:X222),"0")</f>
        <v>24</v>
      </c>
      <c r="Y224" s="615">
        <f>IFERROR(SUM(Y221:Y222),"0")</f>
        <v>24</v>
      </c>
      <c r="Z224" s="38"/>
      <c r="AA224" s="616"/>
      <c r="AB224" s="616"/>
      <c r="AC224" s="616"/>
    </row>
    <row r="225" spans="1:68" ht="16.5" customHeight="1" x14ac:dyDescent="0.25">
      <c r="A225" s="673" t="s">
        <v>374</v>
      </c>
      <c r="B225" s="623"/>
      <c r="C225" s="623"/>
      <c r="D225" s="623"/>
      <c r="E225" s="623"/>
      <c r="F225" s="623"/>
      <c r="G225" s="623"/>
      <c r="H225" s="623"/>
      <c r="I225" s="623"/>
      <c r="J225" s="623"/>
      <c r="K225" s="623"/>
      <c r="L225" s="623"/>
      <c r="M225" s="623"/>
      <c r="N225" s="623"/>
      <c r="O225" s="623"/>
      <c r="P225" s="623"/>
      <c r="Q225" s="623"/>
      <c r="R225" s="623"/>
      <c r="S225" s="623"/>
      <c r="T225" s="623"/>
      <c r="U225" s="623"/>
      <c r="V225" s="623"/>
      <c r="W225" s="623"/>
      <c r="X225" s="623"/>
      <c r="Y225" s="623"/>
      <c r="Z225" s="623"/>
      <c r="AA225" s="608"/>
      <c r="AB225" s="608"/>
      <c r="AC225" s="608"/>
    </row>
    <row r="226" spans="1:68" ht="14.25" customHeight="1" x14ac:dyDescent="0.25">
      <c r="A226" s="622" t="s">
        <v>96</v>
      </c>
      <c r="B226" s="623"/>
      <c r="C226" s="623"/>
      <c r="D226" s="623"/>
      <c r="E226" s="623"/>
      <c r="F226" s="623"/>
      <c r="G226" s="623"/>
      <c r="H226" s="623"/>
      <c r="I226" s="623"/>
      <c r="J226" s="623"/>
      <c r="K226" s="623"/>
      <c r="L226" s="623"/>
      <c r="M226" s="623"/>
      <c r="N226" s="623"/>
      <c r="O226" s="623"/>
      <c r="P226" s="623"/>
      <c r="Q226" s="623"/>
      <c r="R226" s="623"/>
      <c r="S226" s="623"/>
      <c r="T226" s="623"/>
      <c r="U226" s="623"/>
      <c r="V226" s="623"/>
      <c r="W226" s="623"/>
      <c r="X226" s="623"/>
      <c r="Y226" s="623"/>
      <c r="Z226" s="623"/>
      <c r="AA226" s="609"/>
      <c r="AB226" s="609"/>
      <c r="AC226" s="609"/>
    </row>
    <row r="227" spans="1:68" ht="27" customHeight="1" x14ac:dyDescent="0.25">
      <c r="A227" s="54" t="s">
        <v>375</v>
      </c>
      <c r="B227" s="54" t="s">
        <v>376</v>
      </c>
      <c r="C227" s="32">
        <v>4301011826</v>
      </c>
      <c r="D227" s="617">
        <v>4680115884137</v>
      </c>
      <c r="E227" s="618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99</v>
      </c>
      <c r="L227" s="33"/>
      <c r="M227" s="34" t="s">
        <v>100</v>
      </c>
      <c r="N227" s="34"/>
      <c r="O227" s="33">
        <v>55</v>
      </c>
      <c r="P227" s="8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5"/>
      <c r="R227" s="625"/>
      <c r="S227" s="625"/>
      <c r="T227" s="626"/>
      <c r="U227" s="35"/>
      <c r="V227" s="35"/>
      <c r="W227" s="36" t="s">
        <v>69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377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customHeight="1" x14ac:dyDescent="0.25">
      <c r="A228" s="54" t="s">
        <v>375</v>
      </c>
      <c r="B228" s="54" t="s">
        <v>378</v>
      </c>
      <c r="C228" s="32">
        <v>4301011942</v>
      </c>
      <c r="D228" s="617">
        <v>4680115884137</v>
      </c>
      <c r="E228" s="618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99</v>
      </c>
      <c r="L228" s="33"/>
      <c r="M228" s="34" t="s">
        <v>379</v>
      </c>
      <c r="N228" s="34"/>
      <c r="O228" s="33">
        <v>55</v>
      </c>
      <c r="P228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5"/>
      <c r="R228" s="625"/>
      <c r="S228" s="625"/>
      <c r="T228" s="626"/>
      <c r="U228" s="35"/>
      <c r="V228" s="35"/>
      <c r="W228" s="36" t="s">
        <v>69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380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customHeight="1" x14ac:dyDescent="0.25">
      <c r="A229" s="54" t="s">
        <v>381</v>
      </c>
      <c r="B229" s="54" t="s">
        <v>382</v>
      </c>
      <c r="C229" s="32">
        <v>4301011724</v>
      </c>
      <c r="D229" s="617">
        <v>4680115884236</v>
      </c>
      <c r="E229" s="618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99</v>
      </c>
      <c r="L229" s="33"/>
      <c r="M229" s="34" t="s">
        <v>100</v>
      </c>
      <c r="N229" s="34"/>
      <c r="O229" s="33">
        <v>55</v>
      </c>
      <c r="P229" s="8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5"/>
      <c r="R229" s="625"/>
      <c r="S229" s="625"/>
      <c r="T229" s="626"/>
      <c r="U229" s="35"/>
      <c r="V229" s="35"/>
      <c r="W229" s="36" t="s">
        <v>69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383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customHeight="1" x14ac:dyDescent="0.25">
      <c r="A230" s="54" t="s">
        <v>384</v>
      </c>
      <c r="B230" s="54" t="s">
        <v>385</v>
      </c>
      <c r="C230" s="32">
        <v>4301011721</v>
      </c>
      <c r="D230" s="617">
        <v>4680115884175</v>
      </c>
      <c r="E230" s="618"/>
      <c r="F230" s="612">
        <v>1.45</v>
      </c>
      <c r="G230" s="33">
        <v>8</v>
      </c>
      <c r="H230" s="612">
        <v>11.6</v>
      </c>
      <c r="I230" s="612">
        <v>12.035</v>
      </c>
      <c r="J230" s="33">
        <v>64</v>
      </c>
      <c r="K230" s="33" t="s">
        <v>99</v>
      </c>
      <c r="L230" s="33"/>
      <c r="M230" s="34" t="s">
        <v>100</v>
      </c>
      <c r="N230" s="34"/>
      <c r="O230" s="33">
        <v>55</v>
      </c>
      <c r="P230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5"/>
      <c r="R230" s="625"/>
      <c r="S230" s="625"/>
      <c r="T230" s="626"/>
      <c r="U230" s="35"/>
      <c r="V230" s="35"/>
      <c r="W230" s="36" t="s">
        <v>69</v>
      </c>
      <c r="X230" s="613">
        <v>0</v>
      </c>
      <c r="Y230" s="614">
        <f t="shared" si="42"/>
        <v>0</v>
      </c>
      <c r="Z230" s="37" t="str">
        <f>IFERROR(IF(Y230=0,"",ROUNDUP(Y230/H230,0)*0.01898),"")</f>
        <v/>
      </c>
      <c r="AA230" s="56"/>
      <c r="AB230" s="57"/>
      <c r="AC230" s="289" t="s">
        <v>386</v>
      </c>
      <c r="AG230" s="64"/>
      <c r="AJ230" s="68"/>
      <c r="AK230" s="68">
        <v>0</v>
      </c>
      <c r="BB230" s="290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384</v>
      </c>
      <c r="B231" s="54" t="s">
        <v>387</v>
      </c>
      <c r="C231" s="32">
        <v>4301011941</v>
      </c>
      <c r="D231" s="617">
        <v>4680115884175</v>
      </c>
      <c r="E231" s="618"/>
      <c r="F231" s="612">
        <v>1.45</v>
      </c>
      <c r="G231" s="33">
        <v>8</v>
      </c>
      <c r="H231" s="612">
        <v>11.6</v>
      </c>
      <c r="I231" s="612">
        <v>12.08</v>
      </c>
      <c r="J231" s="33">
        <v>48</v>
      </c>
      <c r="K231" s="33" t="s">
        <v>99</v>
      </c>
      <c r="L231" s="33"/>
      <c r="M231" s="34" t="s">
        <v>379</v>
      </c>
      <c r="N231" s="34"/>
      <c r="O231" s="33">
        <v>55</v>
      </c>
      <c r="P231" s="63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5"/>
      <c r="R231" s="625"/>
      <c r="S231" s="625"/>
      <c r="T231" s="626"/>
      <c r="U231" s="35"/>
      <c r="V231" s="35"/>
      <c r="W231" s="36" t="s">
        <v>69</v>
      </c>
      <c r="X231" s="613">
        <v>0</v>
      </c>
      <c r="Y231" s="614">
        <f t="shared" si="42"/>
        <v>0</v>
      </c>
      <c r="Z231" s="37" t="str">
        <f>IFERROR(IF(Y231=0,"",ROUNDUP(Y231/H231,0)*0.02039),"")</f>
        <v/>
      </c>
      <c r="AA231" s="56"/>
      <c r="AB231" s="57"/>
      <c r="AC231" s="291" t="s">
        <v>380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388</v>
      </c>
      <c r="B232" s="54" t="s">
        <v>389</v>
      </c>
      <c r="C232" s="32">
        <v>4301011824</v>
      </c>
      <c r="D232" s="617">
        <v>4680115884144</v>
      </c>
      <c r="E232" s="618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104</v>
      </c>
      <c r="L232" s="33"/>
      <c r="M232" s="34" t="s">
        <v>100</v>
      </c>
      <c r="N232" s="34"/>
      <c r="O232" s="33">
        <v>55</v>
      </c>
      <c r="P232" s="8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5"/>
      <c r="R232" s="625"/>
      <c r="S232" s="625"/>
      <c r="T232" s="626"/>
      <c r="U232" s="35"/>
      <c r="V232" s="35"/>
      <c r="W232" s="36" t="s">
        <v>69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377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390</v>
      </c>
      <c r="B233" s="54" t="s">
        <v>391</v>
      </c>
      <c r="C233" s="32">
        <v>4301011726</v>
      </c>
      <c r="D233" s="617">
        <v>4680115884182</v>
      </c>
      <c r="E233" s="618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104</v>
      </c>
      <c r="L233" s="33"/>
      <c r="M233" s="34" t="s">
        <v>100</v>
      </c>
      <c r="N233" s="34"/>
      <c r="O233" s="33">
        <v>55</v>
      </c>
      <c r="P233" s="8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5"/>
      <c r="R233" s="625"/>
      <c r="S233" s="625"/>
      <c r="T233" s="626"/>
      <c r="U233" s="35"/>
      <c r="V233" s="35"/>
      <c r="W233" s="36" t="s">
        <v>69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383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392</v>
      </c>
      <c r="B234" s="54" t="s">
        <v>393</v>
      </c>
      <c r="C234" s="32">
        <v>4301011722</v>
      </c>
      <c r="D234" s="617">
        <v>4680115884205</v>
      </c>
      <c r="E234" s="618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104</v>
      </c>
      <c r="L234" s="33"/>
      <c r="M234" s="34" t="s">
        <v>100</v>
      </c>
      <c r="N234" s="34"/>
      <c r="O234" s="33">
        <v>55</v>
      </c>
      <c r="P234" s="6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5"/>
      <c r="R234" s="625"/>
      <c r="S234" s="625"/>
      <c r="T234" s="626"/>
      <c r="U234" s="35"/>
      <c r="V234" s="35"/>
      <c r="W234" s="36" t="s">
        <v>69</v>
      </c>
      <c r="X234" s="613">
        <v>60</v>
      </c>
      <c r="Y234" s="614">
        <f t="shared" si="42"/>
        <v>60</v>
      </c>
      <c r="Z234" s="37">
        <f>IFERROR(IF(Y234=0,"",ROUNDUP(Y234/H234,0)*0.00902),"")</f>
        <v>0.1353</v>
      </c>
      <c r="AA234" s="56"/>
      <c r="AB234" s="57"/>
      <c r="AC234" s="297" t="s">
        <v>386</v>
      </c>
      <c r="AG234" s="64"/>
      <c r="AJ234" s="68"/>
      <c r="AK234" s="68">
        <v>0</v>
      </c>
      <c r="BB234" s="298" t="s">
        <v>1</v>
      </c>
      <c r="BM234" s="64">
        <f t="shared" si="43"/>
        <v>63.15</v>
      </c>
      <c r="BN234" s="64">
        <f t="shared" si="44"/>
        <v>63.15</v>
      </c>
      <c r="BO234" s="64">
        <f t="shared" si="45"/>
        <v>0.11363636363636365</v>
      </c>
      <c r="BP234" s="64">
        <f t="shared" si="46"/>
        <v>0.11363636363636365</v>
      </c>
    </row>
    <row r="235" spans="1:68" x14ac:dyDescent="0.2">
      <c r="A235" s="629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30"/>
      <c r="P235" s="619" t="s">
        <v>86</v>
      </c>
      <c r="Q235" s="620"/>
      <c r="R235" s="620"/>
      <c r="S235" s="620"/>
      <c r="T235" s="620"/>
      <c r="U235" s="620"/>
      <c r="V235" s="621"/>
      <c r="W235" s="38" t="s">
        <v>87</v>
      </c>
      <c r="X235" s="615">
        <f>IFERROR(X227/H227,"0")+IFERROR(X228/H228,"0")+IFERROR(X229/H229,"0")+IFERROR(X230/H230,"0")+IFERROR(X231/H231,"0")+IFERROR(X232/H232,"0")+IFERROR(X233/H233,"0")+IFERROR(X234/H234,"0")</f>
        <v>15</v>
      </c>
      <c r="Y235" s="615">
        <f>IFERROR(Y227/H227,"0")+IFERROR(Y228/H228,"0")+IFERROR(Y229/H229,"0")+IFERROR(Y230/H230,"0")+IFERROR(Y231/H231,"0")+IFERROR(Y232/H232,"0")+IFERROR(Y233/H233,"0")+IFERROR(Y234/H234,"0")</f>
        <v>15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0.1353</v>
      </c>
      <c r="AA235" s="616"/>
      <c r="AB235" s="616"/>
      <c r="AC235" s="616"/>
    </row>
    <row r="236" spans="1:68" x14ac:dyDescent="0.2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30"/>
      <c r="P236" s="619" t="s">
        <v>86</v>
      </c>
      <c r="Q236" s="620"/>
      <c r="R236" s="620"/>
      <c r="S236" s="620"/>
      <c r="T236" s="620"/>
      <c r="U236" s="620"/>
      <c r="V236" s="621"/>
      <c r="W236" s="38" t="s">
        <v>69</v>
      </c>
      <c r="X236" s="615">
        <f>IFERROR(SUM(X227:X234),"0")</f>
        <v>60</v>
      </c>
      <c r="Y236" s="615">
        <f>IFERROR(SUM(Y227:Y234),"0")</f>
        <v>60</v>
      </c>
      <c r="Z236" s="38"/>
      <c r="AA236" s="616"/>
      <c r="AB236" s="616"/>
      <c r="AC236" s="616"/>
    </row>
    <row r="237" spans="1:68" ht="14.25" customHeight="1" x14ac:dyDescent="0.25">
      <c r="A237" s="622" t="s">
        <v>135</v>
      </c>
      <c r="B237" s="623"/>
      <c r="C237" s="623"/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623"/>
      <c r="R237" s="623"/>
      <c r="S237" s="623"/>
      <c r="T237" s="623"/>
      <c r="U237" s="623"/>
      <c r="V237" s="623"/>
      <c r="W237" s="623"/>
      <c r="X237" s="623"/>
      <c r="Y237" s="623"/>
      <c r="Z237" s="623"/>
      <c r="AA237" s="609"/>
      <c r="AB237" s="609"/>
      <c r="AC237" s="609"/>
    </row>
    <row r="238" spans="1:68" ht="27" customHeight="1" x14ac:dyDescent="0.25">
      <c r="A238" s="54" t="s">
        <v>394</v>
      </c>
      <c r="B238" s="54" t="s">
        <v>395</v>
      </c>
      <c r="C238" s="32">
        <v>4301020377</v>
      </c>
      <c r="D238" s="617">
        <v>4680115885981</v>
      </c>
      <c r="E238" s="618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149</v>
      </c>
      <c r="L238" s="33"/>
      <c r="M238" s="34" t="s">
        <v>106</v>
      </c>
      <c r="N238" s="34"/>
      <c r="O238" s="33">
        <v>50</v>
      </c>
      <c r="P238" s="8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5"/>
      <c r="R238" s="625"/>
      <c r="S238" s="625"/>
      <c r="T238" s="626"/>
      <c r="U238" s="35"/>
      <c r="V238" s="35"/>
      <c r="W238" s="36" t="s">
        <v>69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396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394</v>
      </c>
      <c r="B239" s="54" t="s">
        <v>397</v>
      </c>
      <c r="C239" s="32">
        <v>4301020340</v>
      </c>
      <c r="D239" s="617">
        <v>4680115885721</v>
      </c>
      <c r="E239" s="618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149</v>
      </c>
      <c r="L239" s="33"/>
      <c r="M239" s="34" t="s">
        <v>106</v>
      </c>
      <c r="N239" s="34"/>
      <c r="O239" s="33">
        <v>50</v>
      </c>
      <c r="P239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5"/>
      <c r="R239" s="625"/>
      <c r="S239" s="625"/>
      <c r="T239" s="626"/>
      <c r="U239" s="35"/>
      <c r="V239" s="35"/>
      <c r="W239" s="36" t="s">
        <v>69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396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29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30"/>
      <c r="P240" s="619" t="s">
        <v>86</v>
      </c>
      <c r="Q240" s="620"/>
      <c r="R240" s="620"/>
      <c r="S240" s="620"/>
      <c r="T240" s="620"/>
      <c r="U240" s="620"/>
      <c r="V240" s="621"/>
      <c r="W240" s="38" t="s">
        <v>87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x14ac:dyDescent="0.2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30"/>
      <c r="P241" s="619" t="s">
        <v>86</v>
      </c>
      <c r="Q241" s="620"/>
      <c r="R241" s="620"/>
      <c r="S241" s="620"/>
      <c r="T241" s="620"/>
      <c r="U241" s="620"/>
      <c r="V241" s="621"/>
      <c r="W241" s="38" t="s">
        <v>69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customHeight="1" x14ac:dyDescent="0.25">
      <c r="A242" s="622" t="s">
        <v>398</v>
      </c>
      <c r="B242" s="623"/>
      <c r="C242" s="623"/>
      <c r="D242" s="623"/>
      <c r="E242" s="623"/>
      <c r="F242" s="623"/>
      <c r="G242" s="623"/>
      <c r="H242" s="623"/>
      <c r="I242" s="623"/>
      <c r="J242" s="623"/>
      <c r="K242" s="623"/>
      <c r="L242" s="623"/>
      <c r="M242" s="623"/>
      <c r="N242" s="623"/>
      <c r="O242" s="623"/>
      <c r="P242" s="623"/>
      <c r="Q242" s="623"/>
      <c r="R242" s="623"/>
      <c r="S242" s="623"/>
      <c r="T242" s="623"/>
      <c r="U242" s="623"/>
      <c r="V242" s="623"/>
      <c r="W242" s="623"/>
      <c r="X242" s="623"/>
      <c r="Y242" s="623"/>
      <c r="Z242" s="623"/>
      <c r="AA242" s="609"/>
      <c r="AB242" s="609"/>
      <c r="AC242" s="609"/>
    </row>
    <row r="243" spans="1:68" ht="27" customHeight="1" x14ac:dyDescent="0.25">
      <c r="A243" s="54" t="s">
        <v>399</v>
      </c>
      <c r="B243" s="54" t="s">
        <v>400</v>
      </c>
      <c r="C243" s="32">
        <v>4301040361</v>
      </c>
      <c r="D243" s="617">
        <v>4680115886803</v>
      </c>
      <c r="E243" s="618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299</v>
      </c>
      <c r="L243" s="33"/>
      <c r="M243" s="34" t="s">
        <v>300</v>
      </c>
      <c r="N243" s="34"/>
      <c r="O243" s="33">
        <v>45</v>
      </c>
      <c r="P243" s="9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5"/>
      <c r="R243" s="625"/>
      <c r="S243" s="625"/>
      <c r="T243" s="626"/>
      <c r="U243" s="35"/>
      <c r="V243" s="35"/>
      <c r="W243" s="36" t="s">
        <v>69</v>
      </c>
      <c r="X243" s="613">
        <v>4.8</v>
      </c>
      <c r="Y243" s="614">
        <f>IFERROR(IF(X243="",0,CEILING((X243/$H243),1)*$H243),"")</f>
        <v>6.48</v>
      </c>
      <c r="Z243" s="37">
        <f>IFERROR(IF(Y243=0,"",ROUNDUP(Y243/H243,0)*0.0059),"")</f>
        <v>1.77E-2</v>
      </c>
      <c r="AA243" s="56"/>
      <c r="AB243" s="57"/>
      <c r="AC243" s="303" t="s">
        <v>401</v>
      </c>
      <c r="AG243" s="64"/>
      <c r="AJ243" s="68"/>
      <c r="AK243" s="68">
        <v>0</v>
      </c>
      <c r="BB243" s="304" t="s">
        <v>1</v>
      </c>
      <c r="BM243" s="64">
        <f>IFERROR(X243*I243/H243,"0")</f>
        <v>5.2222222222222214</v>
      </c>
      <c r="BN243" s="64">
        <f>IFERROR(Y243*I243/H243,"0")</f>
        <v>7.05</v>
      </c>
      <c r="BO243" s="64">
        <f>IFERROR(1/J243*(X243/H243),"0")</f>
        <v>1.0288065843621397E-2</v>
      </c>
      <c r="BP243" s="64">
        <f>IFERROR(1/J243*(Y243/H243),"0")</f>
        <v>1.3888888888888888E-2</v>
      </c>
    </row>
    <row r="244" spans="1:68" x14ac:dyDescent="0.2">
      <c r="A244" s="629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30"/>
      <c r="P244" s="619" t="s">
        <v>86</v>
      </c>
      <c r="Q244" s="620"/>
      <c r="R244" s="620"/>
      <c r="S244" s="620"/>
      <c r="T244" s="620"/>
      <c r="U244" s="620"/>
      <c r="V244" s="621"/>
      <c r="W244" s="38" t="s">
        <v>87</v>
      </c>
      <c r="X244" s="615">
        <f>IFERROR(X243/H243,"0")</f>
        <v>2.2222222222222219</v>
      </c>
      <c r="Y244" s="615">
        <f>IFERROR(Y243/H243,"0")</f>
        <v>3</v>
      </c>
      <c r="Z244" s="615">
        <f>IFERROR(IF(Z243="",0,Z243),"0")</f>
        <v>1.77E-2</v>
      </c>
      <c r="AA244" s="616"/>
      <c r="AB244" s="616"/>
      <c r="AC244" s="616"/>
    </row>
    <row r="245" spans="1:68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30"/>
      <c r="P245" s="619" t="s">
        <v>86</v>
      </c>
      <c r="Q245" s="620"/>
      <c r="R245" s="620"/>
      <c r="S245" s="620"/>
      <c r="T245" s="620"/>
      <c r="U245" s="620"/>
      <c r="V245" s="621"/>
      <c r="W245" s="38" t="s">
        <v>69</v>
      </c>
      <c r="X245" s="615">
        <f>IFERROR(SUM(X243:X243),"0")</f>
        <v>4.8</v>
      </c>
      <c r="Y245" s="615">
        <f>IFERROR(SUM(Y243:Y243),"0")</f>
        <v>6.48</v>
      </c>
      <c r="Z245" s="38"/>
      <c r="AA245" s="616"/>
      <c r="AB245" s="616"/>
      <c r="AC245" s="616"/>
    </row>
    <row r="246" spans="1:68" ht="14.25" customHeight="1" x14ac:dyDescent="0.25">
      <c r="A246" s="622" t="s">
        <v>402</v>
      </c>
      <c r="B246" s="623"/>
      <c r="C246" s="623"/>
      <c r="D246" s="623"/>
      <c r="E246" s="623"/>
      <c r="F246" s="623"/>
      <c r="G246" s="623"/>
      <c r="H246" s="623"/>
      <c r="I246" s="623"/>
      <c r="J246" s="623"/>
      <c r="K246" s="623"/>
      <c r="L246" s="623"/>
      <c r="M246" s="623"/>
      <c r="N246" s="623"/>
      <c r="O246" s="623"/>
      <c r="P246" s="623"/>
      <c r="Q246" s="623"/>
      <c r="R246" s="623"/>
      <c r="S246" s="623"/>
      <c r="T246" s="623"/>
      <c r="U246" s="623"/>
      <c r="V246" s="623"/>
      <c r="W246" s="623"/>
      <c r="X246" s="623"/>
      <c r="Y246" s="623"/>
      <c r="Z246" s="623"/>
      <c r="AA246" s="609"/>
      <c r="AB246" s="609"/>
      <c r="AC246" s="609"/>
    </row>
    <row r="247" spans="1:68" ht="27" customHeight="1" x14ac:dyDescent="0.25">
      <c r="A247" s="54" t="s">
        <v>403</v>
      </c>
      <c r="B247" s="54" t="s">
        <v>404</v>
      </c>
      <c r="C247" s="32">
        <v>4301041004</v>
      </c>
      <c r="D247" s="617">
        <v>4680115886704</v>
      </c>
      <c r="E247" s="618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299</v>
      </c>
      <c r="L247" s="33"/>
      <c r="M247" s="34" t="s">
        <v>300</v>
      </c>
      <c r="N247" s="34"/>
      <c r="O247" s="33">
        <v>90</v>
      </c>
      <c r="P247" s="901" t="s">
        <v>405</v>
      </c>
      <c r="Q247" s="625"/>
      <c r="R247" s="625"/>
      <c r="S247" s="625"/>
      <c r="T247" s="626"/>
      <c r="U247" s="35"/>
      <c r="V247" s="35"/>
      <c r="W247" s="36" t="s">
        <v>69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406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407</v>
      </c>
      <c r="B248" s="54" t="s">
        <v>408</v>
      </c>
      <c r="C248" s="32">
        <v>4301041003</v>
      </c>
      <c r="D248" s="617">
        <v>4680115886681</v>
      </c>
      <c r="E248" s="618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299</v>
      </c>
      <c r="L248" s="33"/>
      <c r="M248" s="34" t="s">
        <v>300</v>
      </c>
      <c r="N248" s="34"/>
      <c r="O248" s="33">
        <v>90</v>
      </c>
      <c r="P248" s="8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5"/>
      <c r="R248" s="625"/>
      <c r="S248" s="625"/>
      <c r="T248" s="626"/>
      <c r="U248" s="35"/>
      <c r="V248" s="35"/>
      <c r="W248" s="36" t="s">
        <v>69</v>
      </c>
      <c r="X248" s="613">
        <v>0</v>
      </c>
      <c r="Y248" s="614">
        <f>IFERROR(IF(X248="",0,CEILING((X248/$H248),1)*$H248),"")</f>
        <v>0</v>
      </c>
      <c r="Z248" s="37" t="str">
        <f>IFERROR(IF(Y248=0,"",ROUNDUP(Y248/H248,0)*0.0059),"")</f>
        <v/>
      </c>
      <c r="AA248" s="56"/>
      <c r="AB248" s="57"/>
      <c r="AC248" s="307" t="s">
        <v>406</v>
      </c>
      <c r="AG248" s="64"/>
      <c r="AJ248" s="68"/>
      <c r="AK248" s="68">
        <v>0</v>
      </c>
      <c r="BB248" s="30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409</v>
      </c>
      <c r="B249" s="54" t="s">
        <v>410</v>
      </c>
      <c r="C249" s="32">
        <v>4301041007</v>
      </c>
      <c r="D249" s="617">
        <v>4680115886735</v>
      </c>
      <c r="E249" s="618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299</v>
      </c>
      <c r="L249" s="33"/>
      <c r="M249" s="34" t="s">
        <v>300</v>
      </c>
      <c r="N249" s="34"/>
      <c r="O249" s="33">
        <v>90</v>
      </c>
      <c r="P249" s="649" t="s">
        <v>411</v>
      </c>
      <c r="Q249" s="625"/>
      <c r="R249" s="625"/>
      <c r="S249" s="625"/>
      <c r="T249" s="626"/>
      <c r="U249" s="35"/>
      <c r="V249" s="35"/>
      <c r="W249" s="36" t="s">
        <v>69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406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412</v>
      </c>
      <c r="B250" s="54" t="s">
        <v>413</v>
      </c>
      <c r="C250" s="32">
        <v>4301041006</v>
      </c>
      <c r="D250" s="617">
        <v>4680115886728</v>
      </c>
      <c r="E250" s="618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299</v>
      </c>
      <c r="L250" s="33"/>
      <c r="M250" s="34" t="s">
        <v>300</v>
      </c>
      <c r="N250" s="34"/>
      <c r="O250" s="33">
        <v>90</v>
      </c>
      <c r="P250" s="730" t="s">
        <v>414</v>
      </c>
      <c r="Q250" s="625"/>
      <c r="R250" s="625"/>
      <c r="S250" s="625"/>
      <c r="T250" s="626"/>
      <c r="U250" s="35"/>
      <c r="V250" s="35"/>
      <c r="W250" s="36" t="s">
        <v>69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406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415</v>
      </c>
      <c r="B251" s="54" t="s">
        <v>416</v>
      </c>
      <c r="C251" s="32">
        <v>4301041005</v>
      </c>
      <c r="D251" s="617">
        <v>4680115886711</v>
      </c>
      <c r="E251" s="618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299</v>
      </c>
      <c r="L251" s="33"/>
      <c r="M251" s="34" t="s">
        <v>300</v>
      </c>
      <c r="N251" s="34"/>
      <c r="O251" s="33">
        <v>90</v>
      </c>
      <c r="P251" s="851" t="s">
        <v>417</v>
      </c>
      <c r="Q251" s="625"/>
      <c r="R251" s="625"/>
      <c r="S251" s="625"/>
      <c r="T251" s="626"/>
      <c r="U251" s="35"/>
      <c r="V251" s="35"/>
      <c r="W251" s="36" t="s">
        <v>69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406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629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30"/>
      <c r="P252" s="619" t="s">
        <v>86</v>
      </c>
      <c r="Q252" s="620"/>
      <c r="R252" s="620"/>
      <c r="S252" s="620"/>
      <c r="T252" s="620"/>
      <c r="U252" s="620"/>
      <c r="V252" s="621"/>
      <c r="W252" s="38" t="s">
        <v>87</v>
      </c>
      <c r="X252" s="615">
        <f>IFERROR(X247/H247,"0")+IFERROR(X248/H248,"0")+IFERROR(X249/H249,"0")+IFERROR(X250/H250,"0")+IFERROR(X251/H251,"0")</f>
        <v>0</v>
      </c>
      <c r="Y252" s="615">
        <f>IFERROR(Y247/H247,"0")+IFERROR(Y248/H248,"0")+IFERROR(Y249/H249,"0")+IFERROR(Y250/H250,"0")+IFERROR(Y251/H251,"0")</f>
        <v>0</v>
      </c>
      <c r="Z252" s="615">
        <f>IFERROR(IF(Z247="",0,Z247),"0")+IFERROR(IF(Z248="",0,Z248),"0")+IFERROR(IF(Z249="",0,Z249),"0")+IFERROR(IF(Z250="",0,Z250),"0")+IFERROR(IF(Z251="",0,Z251),"0")</f>
        <v>0</v>
      </c>
      <c r="AA252" s="616"/>
      <c r="AB252" s="616"/>
      <c r="AC252" s="616"/>
    </row>
    <row r="253" spans="1:68" x14ac:dyDescent="0.2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30"/>
      <c r="P253" s="619" t="s">
        <v>86</v>
      </c>
      <c r="Q253" s="620"/>
      <c r="R253" s="620"/>
      <c r="S253" s="620"/>
      <c r="T253" s="620"/>
      <c r="U253" s="620"/>
      <c r="V253" s="621"/>
      <c r="W253" s="38" t="s">
        <v>69</v>
      </c>
      <c r="X253" s="615">
        <f>IFERROR(SUM(X247:X251),"0")</f>
        <v>0</v>
      </c>
      <c r="Y253" s="615">
        <f>IFERROR(SUM(Y247:Y251),"0")</f>
        <v>0</v>
      </c>
      <c r="Z253" s="38"/>
      <c r="AA253" s="616"/>
      <c r="AB253" s="616"/>
      <c r="AC253" s="616"/>
    </row>
    <row r="254" spans="1:68" ht="16.5" customHeight="1" x14ac:dyDescent="0.25">
      <c r="A254" s="673" t="s">
        <v>418</v>
      </c>
      <c r="B254" s="623"/>
      <c r="C254" s="623"/>
      <c r="D254" s="623"/>
      <c r="E254" s="623"/>
      <c r="F254" s="623"/>
      <c r="G254" s="623"/>
      <c r="H254" s="623"/>
      <c r="I254" s="623"/>
      <c r="J254" s="623"/>
      <c r="K254" s="623"/>
      <c r="L254" s="623"/>
      <c r="M254" s="623"/>
      <c r="N254" s="623"/>
      <c r="O254" s="623"/>
      <c r="P254" s="623"/>
      <c r="Q254" s="623"/>
      <c r="R254" s="623"/>
      <c r="S254" s="623"/>
      <c r="T254" s="623"/>
      <c r="U254" s="623"/>
      <c r="V254" s="623"/>
      <c r="W254" s="623"/>
      <c r="X254" s="623"/>
      <c r="Y254" s="623"/>
      <c r="Z254" s="623"/>
      <c r="AA254" s="608"/>
      <c r="AB254" s="608"/>
      <c r="AC254" s="608"/>
    </row>
    <row r="255" spans="1:68" ht="14.25" customHeight="1" x14ac:dyDescent="0.25">
      <c r="A255" s="622" t="s">
        <v>96</v>
      </c>
      <c r="B255" s="623"/>
      <c r="C255" s="623"/>
      <c r="D255" s="623"/>
      <c r="E255" s="623"/>
      <c r="F255" s="623"/>
      <c r="G255" s="623"/>
      <c r="H255" s="623"/>
      <c r="I255" s="623"/>
      <c r="J255" s="623"/>
      <c r="K255" s="623"/>
      <c r="L255" s="623"/>
      <c r="M255" s="623"/>
      <c r="N255" s="623"/>
      <c r="O255" s="623"/>
      <c r="P255" s="623"/>
      <c r="Q255" s="623"/>
      <c r="R255" s="623"/>
      <c r="S255" s="623"/>
      <c r="T255" s="623"/>
      <c r="U255" s="623"/>
      <c r="V255" s="623"/>
      <c r="W255" s="623"/>
      <c r="X255" s="623"/>
      <c r="Y255" s="623"/>
      <c r="Z255" s="623"/>
      <c r="AA255" s="609"/>
      <c r="AB255" s="609"/>
      <c r="AC255" s="609"/>
    </row>
    <row r="256" spans="1:68" ht="27" customHeight="1" x14ac:dyDescent="0.25">
      <c r="A256" s="54" t="s">
        <v>419</v>
      </c>
      <c r="B256" s="54" t="s">
        <v>420</v>
      </c>
      <c r="C256" s="32">
        <v>4301011855</v>
      </c>
      <c r="D256" s="617">
        <v>4680115885837</v>
      </c>
      <c r="E256" s="618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99</v>
      </c>
      <c r="L256" s="33"/>
      <c r="M256" s="34" t="s">
        <v>100</v>
      </c>
      <c r="N256" s="34"/>
      <c r="O256" s="33">
        <v>55</v>
      </c>
      <c r="P256" s="8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5"/>
      <c r="R256" s="625"/>
      <c r="S256" s="625"/>
      <c r="T256" s="626"/>
      <c r="U256" s="35"/>
      <c r="V256" s="35"/>
      <c r="W256" s="36" t="s">
        <v>69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421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customHeight="1" x14ac:dyDescent="0.25">
      <c r="A257" s="54" t="s">
        <v>422</v>
      </c>
      <c r="B257" s="54" t="s">
        <v>423</v>
      </c>
      <c r="C257" s="32">
        <v>4301011910</v>
      </c>
      <c r="D257" s="617">
        <v>4680115885806</v>
      </c>
      <c r="E257" s="618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99</v>
      </c>
      <c r="L257" s="33"/>
      <c r="M257" s="34" t="s">
        <v>379</v>
      </c>
      <c r="N257" s="34"/>
      <c r="O257" s="33">
        <v>55</v>
      </c>
      <c r="P257" s="8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5"/>
      <c r="R257" s="625"/>
      <c r="S257" s="625"/>
      <c r="T257" s="626"/>
      <c r="U257" s="35"/>
      <c r="V257" s="35"/>
      <c r="W257" s="36" t="s">
        <v>69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424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422</v>
      </c>
      <c r="B258" s="54" t="s">
        <v>425</v>
      </c>
      <c r="C258" s="32">
        <v>4301011850</v>
      </c>
      <c r="D258" s="617">
        <v>4680115885806</v>
      </c>
      <c r="E258" s="618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99</v>
      </c>
      <c r="L258" s="33"/>
      <c r="M258" s="34" t="s">
        <v>100</v>
      </c>
      <c r="N258" s="34"/>
      <c r="O258" s="33">
        <v>55</v>
      </c>
      <c r="P258" s="7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5"/>
      <c r="R258" s="625"/>
      <c r="S258" s="625"/>
      <c r="T258" s="626"/>
      <c r="U258" s="35"/>
      <c r="V258" s="35"/>
      <c r="W258" s="36" t="s">
        <v>69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426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customHeight="1" x14ac:dyDescent="0.25">
      <c r="A259" s="54" t="s">
        <v>427</v>
      </c>
      <c r="B259" s="54" t="s">
        <v>428</v>
      </c>
      <c r="C259" s="32">
        <v>4301011853</v>
      </c>
      <c r="D259" s="617">
        <v>4680115885851</v>
      </c>
      <c r="E259" s="618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99</v>
      </c>
      <c r="L259" s="33"/>
      <c r="M259" s="34" t="s">
        <v>100</v>
      </c>
      <c r="N259" s="34"/>
      <c r="O259" s="33">
        <v>55</v>
      </c>
      <c r="P259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5"/>
      <c r="R259" s="625"/>
      <c r="S259" s="625"/>
      <c r="T259" s="626"/>
      <c r="U259" s="35"/>
      <c r="V259" s="35"/>
      <c r="W259" s="36" t="s">
        <v>69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429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430</v>
      </c>
      <c r="B260" s="54" t="s">
        <v>431</v>
      </c>
      <c r="C260" s="32">
        <v>4301011852</v>
      </c>
      <c r="D260" s="617">
        <v>4680115885844</v>
      </c>
      <c r="E260" s="618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104</v>
      </c>
      <c r="L260" s="33"/>
      <c r="M260" s="34" t="s">
        <v>100</v>
      </c>
      <c r="N260" s="34"/>
      <c r="O260" s="33">
        <v>55</v>
      </c>
      <c r="P260" s="8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5"/>
      <c r="R260" s="625"/>
      <c r="S260" s="625"/>
      <c r="T260" s="626"/>
      <c r="U260" s="35"/>
      <c r="V260" s="35"/>
      <c r="W260" s="36" t="s">
        <v>69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432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433</v>
      </c>
      <c r="B261" s="54" t="s">
        <v>434</v>
      </c>
      <c r="C261" s="32">
        <v>4301011851</v>
      </c>
      <c r="D261" s="617">
        <v>4680115885820</v>
      </c>
      <c r="E261" s="618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104</v>
      </c>
      <c r="L261" s="33"/>
      <c r="M261" s="34" t="s">
        <v>100</v>
      </c>
      <c r="N261" s="34"/>
      <c r="O261" s="33">
        <v>55</v>
      </c>
      <c r="P261" s="8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5"/>
      <c r="R261" s="625"/>
      <c r="S261" s="625"/>
      <c r="T261" s="626"/>
      <c r="U261" s="35"/>
      <c r="V261" s="35"/>
      <c r="W261" s="36" t="s">
        <v>69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435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629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30"/>
      <c r="P262" s="619" t="s">
        <v>86</v>
      </c>
      <c r="Q262" s="620"/>
      <c r="R262" s="620"/>
      <c r="S262" s="620"/>
      <c r="T262" s="620"/>
      <c r="U262" s="620"/>
      <c r="V262" s="621"/>
      <c r="W262" s="38" t="s">
        <v>87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x14ac:dyDescent="0.2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30"/>
      <c r="P263" s="619" t="s">
        <v>86</v>
      </c>
      <c r="Q263" s="620"/>
      <c r="R263" s="620"/>
      <c r="S263" s="620"/>
      <c r="T263" s="620"/>
      <c r="U263" s="620"/>
      <c r="V263" s="621"/>
      <c r="W263" s="38" t="s">
        <v>69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customHeight="1" x14ac:dyDescent="0.25">
      <c r="A264" s="673" t="s">
        <v>436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08"/>
      <c r="AB264" s="608"/>
      <c r="AC264" s="608"/>
    </row>
    <row r="265" spans="1:68" ht="14.25" customHeight="1" x14ac:dyDescent="0.25">
      <c r="A265" s="622" t="s">
        <v>96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09"/>
      <c r="AB265" s="609"/>
      <c r="AC265" s="609"/>
    </row>
    <row r="266" spans="1:68" ht="27" customHeight="1" x14ac:dyDescent="0.25">
      <c r="A266" s="54" t="s">
        <v>437</v>
      </c>
      <c r="B266" s="54" t="s">
        <v>438</v>
      </c>
      <c r="C266" s="32">
        <v>4301011223</v>
      </c>
      <c r="D266" s="617">
        <v>4607091383423</v>
      </c>
      <c r="E266" s="618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99</v>
      </c>
      <c r="L266" s="33"/>
      <c r="M266" s="34" t="s">
        <v>106</v>
      </c>
      <c r="N266" s="34"/>
      <c r="O266" s="33">
        <v>35</v>
      </c>
      <c r="P266" s="6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5"/>
      <c r="R266" s="625"/>
      <c r="S266" s="625"/>
      <c r="T266" s="626"/>
      <c r="U266" s="35"/>
      <c r="V266" s="35"/>
      <c r="W266" s="36" t="s">
        <v>69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101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439</v>
      </c>
      <c r="B267" s="54" t="s">
        <v>440</v>
      </c>
      <c r="C267" s="32">
        <v>4301012099</v>
      </c>
      <c r="D267" s="617">
        <v>4680115885691</v>
      </c>
      <c r="E267" s="618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99</v>
      </c>
      <c r="L267" s="33"/>
      <c r="M267" s="34" t="s">
        <v>106</v>
      </c>
      <c r="N267" s="34"/>
      <c r="O267" s="33">
        <v>30</v>
      </c>
      <c r="P267" s="7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5"/>
      <c r="R267" s="625"/>
      <c r="S267" s="625"/>
      <c r="T267" s="626"/>
      <c r="U267" s="35"/>
      <c r="V267" s="35"/>
      <c r="W267" s="36" t="s">
        <v>69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441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442</v>
      </c>
      <c r="B268" s="54" t="s">
        <v>443</v>
      </c>
      <c r="C268" s="32">
        <v>4301012098</v>
      </c>
      <c r="D268" s="617">
        <v>4680115885660</v>
      </c>
      <c r="E268" s="618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99</v>
      </c>
      <c r="L268" s="33"/>
      <c r="M268" s="34" t="s">
        <v>106</v>
      </c>
      <c r="N268" s="34"/>
      <c r="O268" s="33">
        <v>35</v>
      </c>
      <c r="P268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5"/>
      <c r="R268" s="625"/>
      <c r="S268" s="625"/>
      <c r="T268" s="626"/>
      <c r="U268" s="35"/>
      <c r="V268" s="35"/>
      <c r="W268" s="36" t="s">
        <v>69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444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445</v>
      </c>
      <c r="B269" s="54" t="s">
        <v>446</v>
      </c>
      <c r="C269" s="32">
        <v>4301012176</v>
      </c>
      <c r="D269" s="617">
        <v>4680115886773</v>
      </c>
      <c r="E269" s="618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99</v>
      </c>
      <c r="L269" s="33"/>
      <c r="M269" s="34" t="s">
        <v>100</v>
      </c>
      <c r="N269" s="34"/>
      <c r="O269" s="33">
        <v>31</v>
      </c>
      <c r="P269" s="884" t="s">
        <v>447</v>
      </c>
      <c r="Q269" s="625"/>
      <c r="R269" s="625"/>
      <c r="S269" s="625"/>
      <c r="T269" s="626"/>
      <c r="U269" s="35"/>
      <c r="V269" s="35"/>
      <c r="W269" s="36" t="s">
        <v>69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448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629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30"/>
      <c r="P270" s="619" t="s">
        <v>86</v>
      </c>
      <c r="Q270" s="620"/>
      <c r="R270" s="620"/>
      <c r="S270" s="620"/>
      <c r="T270" s="620"/>
      <c r="U270" s="620"/>
      <c r="V270" s="621"/>
      <c r="W270" s="38" t="s">
        <v>87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x14ac:dyDescent="0.2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30"/>
      <c r="P271" s="619" t="s">
        <v>86</v>
      </c>
      <c r="Q271" s="620"/>
      <c r="R271" s="620"/>
      <c r="S271" s="620"/>
      <c r="T271" s="620"/>
      <c r="U271" s="620"/>
      <c r="V271" s="621"/>
      <c r="W271" s="38" t="s">
        <v>69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customHeight="1" x14ac:dyDescent="0.25">
      <c r="A272" s="673" t="s">
        <v>449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08"/>
      <c r="AB272" s="608"/>
      <c r="AC272" s="608"/>
    </row>
    <row r="273" spans="1:68" ht="14.25" customHeight="1" x14ac:dyDescent="0.25">
      <c r="A273" s="622" t="s">
        <v>64</v>
      </c>
      <c r="B273" s="623"/>
      <c r="C273" s="623"/>
      <c r="D273" s="623"/>
      <c r="E273" s="623"/>
      <c r="F273" s="623"/>
      <c r="G273" s="623"/>
      <c r="H273" s="623"/>
      <c r="I273" s="623"/>
      <c r="J273" s="623"/>
      <c r="K273" s="623"/>
      <c r="L273" s="623"/>
      <c r="M273" s="623"/>
      <c r="N273" s="623"/>
      <c r="O273" s="623"/>
      <c r="P273" s="623"/>
      <c r="Q273" s="623"/>
      <c r="R273" s="623"/>
      <c r="S273" s="623"/>
      <c r="T273" s="623"/>
      <c r="U273" s="623"/>
      <c r="V273" s="623"/>
      <c r="W273" s="623"/>
      <c r="X273" s="623"/>
      <c r="Y273" s="623"/>
      <c r="Z273" s="623"/>
      <c r="AA273" s="609"/>
      <c r="AB273" s="609"/>
      <c r="AC273" s="609"/>
    </row>
    <row r="274" spans="1:68" ht="27" customHeight="1" x14ac:dyDescent="0.25">
      <c r="A274" s="54" t="s">
        <v>450</v>
      </c>
      <c r="B274" s="54" t="s">
        <v>451</v>
      </c>
      <c r="C274" s="32">
        <v>4301051893</v>
      </c>
      <c r="D274" s="617">
        <v>4680115886186</v>
      </c>
      <c r="E274" s="618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67</v>
      </c>
      <c r="L274" s="33"/>
      <c r="M274" s="34" t="s">
        <v>106</v>
      </c>
      <c r="N274" s="34"/>
      <c r="O274" s="33">
        <v>45</v>
      </c>
      <c r="P274" s="8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5"/>
      <c r="R274" s="625"/>
      <c r="S274" s="625"/>
      <c r="T274" s="626"/>
      <c r="U274" s="35"/>
      <c r="V274" s="35"/>
      <c r="W274" s="36" t="s">
        <v>69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452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453</v>
      </c>
      <c r="B275" s="54" t="s">
        <v>454</v>
      </c>
      <c r="C275" s="32">
        <v>4301051795</v>
      </c>
      <c r="D275" s="617">
        <v>4680115881228</v>
      </c>
      <c r="E275" s="618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67</v>
      </c>
      <c r="L275" s="33"/>
      <c r="M275" s="34" t="s">
        <v>130</v>
      </c>
      <c r="N275" s="34"/>
      <c r="O275" s="33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5"/>
      <c r="R275" s="625"/>
      <c r="S275" s="625"/>
      <c r="T275" s="626"/>
      <c r="U275" s="35"/>
      <c r="V275" s="35"/>
      <c r="W275" s="36" t="s">
        <v>69</v>
      </c>
      <c r="X275" s="613">
        <v>160</v>
      </c>
      <c r="Y275" s="614">
        <f>IFERROR(IF(X275="",0,CEILING((X275/$H275),1)*$H275),"")</f>
        <v>160.79999999999998</v>
      </c>
      <c r="Z275" s="37">
        <f>IFERROR(IF(Y275=0,"",ROUNDUP(Y275/H275,0)*0.00651),"")</f>
        <v>0.43617</v>
      </c>
      <c r="AA275" s="56"/>
      <c r="AB275" s="57"/>
      <c r="AC275" s="337" t="s">
        <v>455</v>
      </c>
      <c r="AG275" s="64"/>
      <c r="AJ275" s="68"/>
      <c r="AK275" s="68">
        <v>0</v>
      </c>
      <c r="BB275" s="338" t="s">
        <v>1</v>
      </c>
      <c r="BM275" s="64">
        <f>IFERROR(X275*I275/H275,"0")</f>
        <v>176.80000000000004</v>
      </c>
      <c r="BN275" s="64">
        <f>IFERROR(Y275*I275/H275,"0")</f>
        <v>177.684</v>
      </c>
      <c r="BO275" s="64">
        <f>IFERROR(1/J275*(X275/H275),"0")</f>
        <v>0.36630036630036633</v>
      </c>
      <c r="BP275" s="64">
        <f>IFERROR(1/J275*(Y275/H275),"0")</f>
        <v>0.36813186813186816</v>
      </c>
    </row>
    <row r="276" spans="1:68" ht="37.5" customHeight="1" x14ac:dyDescent="0.25">
      <c r="A276" s="54" t="s">
        <v>456</v>
      </c>
      <c r="B276" s="54" t="s">
        <v>457</v>
      </c>
      <c r="C276" s="32">
        <v>4301051388</v>
      </c>
      <c r="D276" s="617">
        <v>4680115881211</v>
      </c>
      <c r="E276" s="618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67</v>
      </c>
      <c r="L276" s="33" t="s">
        <v>105</v>
      </c>
      <c r="M276" s="34" t="s">
        <v>106</v>
      </c>
      <c r="N276" s="34"/>
      <c r="O276" s="33">
        <v>45</v>
      </c>
      <c r="P276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5"/>
      <c r="R276" s="625"/>
      <c r="S276" s="625"/>
      <c r="T276" s="626"/>
      <c r="U276" s="35"/>
      <c r="V276" s="35"/>
      <c r="W276" s="36" t="s">
        <v>69</v>
      </c>
      <c r="X276" s="613">
        <v>184</v>
      </c>
      <c r="Y276" s="614">
        <f>IFERROR(IF(X276="",0,CEILING((X276/$H276),1)*$H276),"")</f>
        <v>184.79999999999998</v>
      </c>
      <c r="Z276" s="37">
        <f>IFERROR(IF(Y276=0,"",ROUNDUP(Y276/H276,0)*0.00651),"")</f>
        <v>0.50126999999999999</v>
      </c>
      <c r="AA276" s="56"/>
      <c r="AB276" s="57"/>
      <c r="AC276" s="339" t="s">
        <v>458</v>
      </c>
      <c r="AG276" s="64"/>
      <c r="AJ276" s="68" t="s">
        <v>107</v>
      </c>
      <c r="AK276" s="68">
        <v>436.8</v>
      </c>
      <c r="BB276" s="340" t="s">
        <v>1</v>
      </c>
      <c r="BM276" s="64">
        <f>IFERROR(X276*I276/H276,"0")</f>
        <v>197.8</v>
      </c>
      <c r="BN276" s="64">
        <f>IFERROR(Y276*I276/H276,"0")</f>
        <v>198.66</v>
      </c>
      <c r="BO276" s="64">
        <f>IFERROR(1/J276*(X276/H276),"0")</f>
        <v>0.4212454212454213</v>
      </c>
      <c r="BP276" s="64">
        <f>IFERROR(1/J276*(Y276/H276),"0")</f>
        <v>0.42307692307692313</v>
      </c>
    </row>
    <row r="277" spans="1:68" ht="27" customHeight="1" x14ac:dyDescent="0.25">
      <c r="A277" s="54" t="s">
        <v>459</v>
      </c>
      <c r="B277" s="54" t="s">
        <v>460</v>
      </c>
      <c r="C277" s="32">
        <v>4301051386</v>
      </c>
      <c r="D277" s="617">
        <v>4680115881020</v>
      </c>
      <c r="E277" s="618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104</v>
      </c>
      <c r="L277" s="33"/>
      <c r="M277" s="34" t="s">
        <v>106</v>
      </c>
      <c r="N277" s="34"/>
      <c r="O277" s="33">
        <v>45</v>
      </c>
      <c r="P277" s="7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5"/>
      <c r="R277" s="625"/>
      <c r="S277" s="625"/>
      <c r="T277" s="626"/>
      <c r="U277" s="35"/>
      <c r="V277" s="35"/>
      <c r="W277" s="36" t="s">
        <v>69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452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629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30"/>
      <c r="P278" s="619" t="s">
        <v>86</v>
      </c>
      <c r="Q278" s="620"/>
      <c r="R278" s="620"/>
      <c r="S278" s="620"/>
      <c r="T278" s="620"/>
      <c r="U278" s="620"/>
      <c r="V278" s="621"/>
      <c r="W278" s="38" t="s">
        <v>87</v>
      </c>
      <c r="X278" s="615">
        <f>IFERROR(X274/H274,"0")+IFERROR(X275/H275,"0")+IFERROR(X276/H276,"0")+IFERROR(X277/H277,"0")</f>
        <v>143.33333333333334</v>
      </c>
      <c r="Y278" s="615">
        <f>IFERROR(Y274/H274,"0")+IFERROR(Y275/H275,"0")+IFERROR(Y276/H276,"0")+IFERROR(Y277/H277,"0")</f>
        <v>144</v>
      </c>
      <c r="Z278" s="615">
        <f>IFERROR(IF(Z274="",0,Z274),"0")+IFERROR(IF(Z275="",0,Z275),"0")+IFERROR(IF(Z276="",0,Z276),"0")+IFERROR(IF(Z277="",0,Z277),"0")</f>
        <v>0.93744000000000005</v>
      </c>
      <c r="AA278" s="616"/>
      <c r="AB278" s="616"/>
      <c r="AC278" s="616"/>
    </row>
    <row r="279" spans="1:68" x14ac:dyDescent="0.2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30"/>
      <c r="P279" s="619" t="s">
        <v>86</v>
      </c>
      <c r="Q279" s="620"/>
      <c r="R279" s="620"/>
      <c r="S279" s="620"/>
      <c r="T279" s="620"/>
      <c r="U279" s="620"/>
      <c r="V279" s="621"/>
      <c r="W279" s="38" t="s">
        <v>69</v>
      </c>
      <c r="X279" s="615">
        <f>IFERROR(SUM(X274:X277),"0")</f>
        <v>344</v>
      </c>
      <c r="Y279" s="615">
        <f>IFERROR(SUM(Y274:Y277),"0")</f>
        <v>345.59999999999997</v>
      </c>
      <c r="Z279" s="38"/>
      <c r="AA279" s="616"/>
      <c r="AB279" s="616"/>
      <c r="AC279" s="616"/>
    </row>
    <row r="280" spans="1:68" ht="16.5" customHeight="1" x14ac:dyDescent="0.25">
      <c r="A280" s="673" t="s">
        <v>461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08"/>
      <c r="AB280" s="608"/>
      <c r="AC280" s="608"/>
    </row>
    <row r="281" spans="1:68" ht="14.25" customHeight="1" x14ac:dyDescent="0.25">
      <c r="A281" s="622" t="s">
        <v>146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09"/>
      <c r="AB281" s="609"/>
      <c r="AC281" s="609"/>
    </row>
    <row r="282" spans="1:68" ht="27" customHeight="1" x14ac:dyDescent="0.25">
      <c r="A282" s="54" t="s">
        <v>462</v>
      </c>
      <c r="B282" s="54" t="s">
        <v>463</v>
      </c>
      <c r="C282" s="32">
        <v>4301031307</v>
      </c>
      <c r="D282" s="617">
        <v>4680115880344</v>
      </c>
      <c r="E282" s="618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149</v>
      </c>
      <c r="L282" s="33"/>
      <c r="M282" s="34" t="s">
        <v>68</v>
      </c>
      <c r="N282" s="34"/>
      <c r="O282" s="33">
        <v>40</v>
      </c>
      <c r="P282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5"/>
      <c r="R282" s="625"/>
      <c r="S282" s="625"/>
      <c r="T282" s="626"/>
      <c r="U282" s="35"/>
      <c r="V282" s="35"/>
      <c r="W282" s="36" t="s">
        <v>69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464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29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30"/>
      <c r="P283" s="619" t="s">
        <v>86</v>
      </c>
      <c r="Q283" s="620"/>
      <c r="R283" s="620"/>
      <c r="S283" s="620"/>
      <c r="T283" s="620"/>
      <c r="U283" s="620"/>
      <c r="V283" s="621"/>
      <c r="W283" s="38" t="s">
        <v>87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x14ac:dyDescent="0.2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30"/>
      <c r="P284" s="619" t="s">
        <v>86</v>
      </c>
      <c r="Q284" s="620"/>
      <c r="R284" s="620"/>
      <c r="S284" s="620"/>
      <c r="T284" s="620"/>
      <c r="U284" s="620"/>
      <c r="V284" s="621"/>
      <c r="W284" s="38" t="s">
        <v>69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customHeight="1" x14ac:dyDescent="0.25">
      <c r="A285" s="622" t="s">
        <v>64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09"/>
      <c r="AB285" s="609"/>
      <c r="AC285" s="609"/>
    </row>
    <row r="286" spans="1:68" ht="27" customHeight="1" x14ac:dyDescent="0.25">
      <c r="A286" s="54" t="s">
        <v>465</v>
      </c>
      <c r="B286" s="54" t="s">
        <v>466</v>
      </c>
      <c r="C286" s="32">
        <v>4301051782</v>
      </c>
      <c r="D286" s="617">
        <v>4680115884618</v>
      </c>
      <c r="E286" s="618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104</v>
      </c>
      <c r="L286" s="33"/>
      <c r="M286" s="34" t="s">
        <v>106</v>
      </c>
      <c r="N286" s="34"/>
      <c r="O286" s="33">
        <v>45</v>
      </c>
      <c r="P286" s="7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5"/>
      <c r="R286" s="625"/>
      <c r="S286" s="625"/>
      <c r="T286" s="626"/>
      <c r="U286" s="35"/>
      <c r="V286" s="35"/>
      <c r="W286" s="36" t="s">
        <v>69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9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30"/>
      <c r="P287" s="619" t="s">
        <v>86</v>
      </c>
      <c r="Q287" s="620"/>
      <c r="R287" s="620"/>
      <c r="S287" s="620"/>
      <c r="T287" s="620"/>
      <c r="U287" s="620"/>
      <c r="V287" s="621"/>
      <c r="W287" s="38" t="s">
        <v>87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30"/>
      <c r="P288" s="619" t="s">
        <v>86</v>
      </c>
      <c r="Q288" s="620"/>
      <c r="R288" s="620"/>
      <c r="S288" s="620"/>
      <c r="T288" s="620"/>
      <c r="U288" s="620"/>
      <c r="V288" s="621"/>
      <c r="W288" s="38" t="s">
        <v>69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customHeight="1" x14ac:dyDescent="0.25">
      <c r="A289" s="673" t="s">
        <v>468</v>
      </c>
      <c r="B289" s="623"/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623"/>
      <c r="N289" s="623"/>
      <c r="O289" s="623"/>
      <c r="P289" s="623"/>
      <c r="Q289" s="623"/>
      <c r="R289" s="623"/>
      <c r="S289" s="623"/>
      <c r="T289" s="623"/>
      <c r="U289" s="623"/>
      <c r="V289" s="623"/>
      <c r="W289" s="623"/>
      <c r="X289" s="623"/>
      <c r="Y289" s="623"/>
      <c r="Z289" s="623"/>
      <c r="AA289" s="608"/>
      <c r="AB289" s="608"/>
      <c r="AC289" s="608"/>
    </row>
    <row r="290" spans="1:68" ht="14.25" customHeight="1" x14ac:dyDescent="0.25">
      <c r="A290" s="622" t="s">
        <v>64</v>
      </c>
      <c r="B290" s="623"/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623"/>
      <c r="N290" s="623"/>
      <c r="O290" s="623"/>
      <c r="P290" s="623"/>
      <c r="Q290" s="623"/>
      <c r="R290" s="623"/>
      <c r="S290" s="623"/>
      <c r="T290" s="623"/>
      <c r="U290" s="623"/>
      <c r="V290" s="623"/>
      <c r="W290" s="623"/>
      <c r="X290" s="623"/>
      <c r="Y290" s="623"/>
      <c r="Z290" s="623"/>
      <c r="AA290" s="609"/>
      <c r="AB290" s="609"/>
      <c r="AC290" s="609"/>
    </row>
    <row r="291" spans="1:68" ht="27" customHeight="1" x14ac:dyDescent="0.25">
      <c r="A291" s="54" t="s">
        <v>469</v>
      </c>
      <c r="B291" s="54" t="s">
        <v>470</v>
      </c>
      <c r="C291" s="32">
        <v>4301051277</v>
      </c>
      <c r="D291" s="617">
        <v>4680115880511</v>
      </c>
      <c r="E291" s="618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67</v>
      </c>
      <c r="L291" s="33"/>
      <c r="M291" s="34" t="s">
        <v>106</v>
      </c>
      <c r="N291" s="34"/>
      <c r="O291" s="33">
        <v>40</v>
      </c>
      <c r="P29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5"/>
      <c r="R291" s="625"/>
      <c r="S291" s="625"/>
      <c r="T291" s="626"/>
      <c r="U291" s="35"/>
      <c r="V291" s="35"/>
      <c r="W291" s="36" t="s">
        <v>69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471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629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30"/>
      <c r="P292" s="619" t="s">
        <v>86</v>
      </c>
      <c r="Q292" s="620"/>
      <c r="R292" s="620"/>
      <c r="S292" s="620"/>
      <c r="T292" s="620"/>
      <c r="U292" s="620"/>
      <c r="V292" s="621"/>
      <c r="W292" s="38" t="s">
        <v>87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x14ac:dyDescent="0.2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30"/>
      <c r="P293" s="619" t="s">
        <v>86</v>
      </c>
      <c r="Q293" s="620"/>
      <c r="R293" s="620"/>
      <c r="S293" s="620"/>
      <c r="T293" s="620"/>
      <c r="U293" s="620"/>
      <c r="V293" s="621"/>
      <c r="W293" s="38" t="s">
        <v>69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customHeight="1" x14ac:dyDescent="0.25">
      <c r="A294" s="673" t="s">
        <v>472</v>
      </c>
      <c r="B294" s="623"/>
      <c r="C294" s="623"/>
      <c r="D294" s="623"/>
      <c r="E294" s="623"/>
      <c r="F294" s="623"/>
      <c r="G294" s="623"/>
      <c r="H294" s="623"/>
      <c r="I294" s="623"/>
      <c r="J294" s="623"/>
      <c r="K294" s="623"/>
      <c r="L294" s="623"/>
      <c r="M294" s="623"/>
      <c r="N294" s="623"/>
      <c r="O294" s="623"/>
      <c r="P294" s="623"/>
      <c r="Q294" s="623"/>
      <c r="R294" s="623"/>
      <c r="S294" s="623"/>
      <c r="T294" s="623"/>
      <c r="U294" s="623"/>
      <c r="V294" s="623"/>
      <c r="W294" s="623"/>
      <c r="X294" s="623"/>
      <c r="Y294" s="623"/>
      <c r="Z294" s="623"/>
      <c r="AA294" s="608"/>
      <c r="AB294" s="608"/>
      <c r="AC294" s="608"/>
    </row>
    <row r="295" spans="1:68" ht="14.25" customHeight="1" x14ac:dyDescent="0.25">
      <c r="A295" s="622" t="s">
        <v>146</v>
      </c>
      <c r="B295" s="623"/>
      <c r="C295" s="623"/>
      <c r="D295" s="623"/>
      <c r="E295" s="623"/>
      <c r="F295" s="623"/>
      <c r="G295" s="623"/>
      <c r="H295" s="623"/>
      <c r="I295" s="623"/>
      <c r="J295" s="623"/>
      <c r="K295" s="623"/>
      <c r="L295" s="623"/>
      <c r="M295" s="623"/>
      <c r="N295" s="623"/>
      <c r="O295" s="623"/>
      <c r="P295" s="623"/>
      <c r="Q295" s="623"/>
      <c r="R295" s="623"/>
      <c r="S295" s="623"/>
      <c r="T295" s="623"/>
      <c r="U295" s="623"/>
      <c r="V295" s="623"/>
      <c r="W295" s="623"/>
      <c r="X295" s="623"/>
      <c r="Y295" s="623"/>
      <c r="Z295" s="623"/>
      <c r="AA295" s="609"/>
      <c r="AB295" s="609"/>
      <c r="AC295" s="609"/>
    </row>
    <row r="296" spans="1:68" ht="27" customHeight="1" x14ac:dyDescent="0.25">
      <c r="A296" s="54" t="s">
        <v>473</v>
      </c>
      <c r="B296" s="54" t="s">
        <v>474</v>
      </c>
      <c r="C296" s="32">
        <v>4301031305</v>
      </c>
      <c r="D296" s="617">
        <v>4607091389845</v>
      </c>
      <c r="E296" s="618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149</v>
      </c>
      <c r="L296" s="33"/>
      <c r="M296" s="34" t="s">
        <v>68</v>
      </c>
      <c r="N296" s="34"/>
      <c r="O296" s="33">
        <v>40</v>
      </c>
      <c r="P296" s="8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5"/>
      <c r="R296" s="625"/>
      <c r="S296" s="625"/>
      <c r="T296" s="626"/>
      <c r="U296" s="35"/>
      <c r="V296" s="35"/>
      <c r="W296" s="36" t="s">
        <v>69</v>
      </c>
      <c r="X296" s="613">
        <v>227.5</v>
      </c>
      <c r="Y296" s="614">
        <f>IFERROR(IF(X296="",0,CEILING((X296/$H296),1)*$H296),"")</f>
        <v>228.9</v>
      </c>
      <c r="Z296" s="37">
        <f>IFERROR(IF(Y296=0,"",ROUNDUP(Y296/H296,0)*0.00502),"")</f>
        <v>0.54718</v>
      </c>
      <c r="AA296" s="56"/>
      <c r="AB296" s="57"/>
      <c r="AC296" s="349" t="s">
        <v>475</v>
      </c>
      <c r="AG296" s="64"/>
      <c r="AJ296" s="68"/>
      <c r="AK296" s="68">
        <v>0</v>
      </c>
      <c r="BB296" s="350" t="s">
        <v>1</v>
      </c>
      <c r="BM296" s="64">
        <f>IFERROR(X296*I296/H296,"0")</f>
        <v>238.33333333333334</v>
      </c>
      <c r="BN296" s="64">
        <f>IFERROR(Y296*I296/H296,"0")</f>
        <v>239.8</v>
      </c>
      <c r="BO296" s="64">
        <f>IFERROR(1/J296*(X296/H296),"0")</f>
        <v>0.46296296296296297</v>
      </c>
      <c r="BP296" s="64">
        <f>IFERROR(1/J296*(Y296/H296),"0")</f>
        <v>0.46581196581196588</v>
      </c>
    </row>
    <row r="297" spans="1:68" ht="37.5" customHeight="1" x14ac:dyDescent="0.25">
      <c r="A297" s="54" t="s">
        <v>476</v>
      </c>
      <c r="B297" s="54" t="s">
        <v>477</v>
      </c>
      <c r="C297" s="32">
        <v>4301031306</v>
      </c>
      <c r="D297" s="617">
        <v>4680115882881</v>
      </c>
      <c r="E297" s="618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149</v>
      </c>
      <c r="L297" s="33"/>
      <c r="M297" s="34" t="s">
        <v>68</v>
      </c>
      <c r="N297" s="34"/>
      <c r="O297" s="33">
        <v>40</v>
      </c>
      <c r="P297" s="9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5"/>
      <c r="R297" s="625"/>
      <c r="S297" s="625"/>
      <c r="T297" s="626"/>
      <c r="U297" s="35"/>
      <c r="V297" s="35"/>
      <c r="W297" s="36" t="s">
        <v>69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475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629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30"/>
      <c r="P298" s="619" t="s">
        <v>86</v>
      </c>
      <c r="Q298" s="620"/>
      <c r="R298" s="620"/>
      <c r="S298" s="620"/>
      <c r="T298" s="620"/>
      <c r="U298" s="620"/>
      <c r="V298" s="621"/>
      <c r="W298" s="38" t="s">
        <v>87</v>
      </c>
      <c r="X298" s="615">
        <f>IFERROR(X296/H296,"0")+IFERROR(X297/H297,"0")</f>
        <v>108.33333333333333</v>
      </c>
      <c r="Y298" s="615">
        <f>IFERROR(Y296/H296,"0")+IFERROR(Y297/H297,"0")</f>
        <v>109</v>
      </c>
      <c r="Z298" s="615">
        <f>IFERROR(IF(Z296="",0,Z296),"0")+IFERROR(IF(Z297="",0,Z297),"0")</f>
        <v>0.54718</v>
      </c>
      <c r="AA298" s="616"/>
      <c r="AB298" s="616"/>
      <c r="AC298" s="616"/>
    </row>
    <row r="299" spans="1:68" x14ac:dyDescent="0.2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30"/>
      <c r="P299" s="619" t="s">
        <v>86</v>
      </c>
      <c r="Q299" s="620"/>
      <c r="R299" s="620"/>
      <c r="S299" s="620"/>
      <c r="T299" s="620"/>
      <c r="U299" s="620"/>
      <c r="V299" s="621"/>
      <c r="W299" s="38" t="s">
        <v>69</v>
      </c>
      <c r="X299" s="615">
        <f>IFERROR(SUM(X296:X297),"0")</f>
        <v>227.5</v>
      </c>
      <c r="Y299" s="615">
        <f>IFERROR(SUM(Y296:Y297),"0")</f>
        <v>228.9</v>
      </c>
      <c r="Z299" s="38"/>
      <c r="AA299" s="616"/>
      <c r="AB299" s="616"/>
      <c r="AC299" s="616"/>
    </row>
    <row r="300" spans="1:68" ht="16.5" customHeight="1" x14ac:dyDescent="0.25">
      <c r="A300" s="673" t="s">
        <v>478</v>
      </c>
      <c r="B300" s="623"/>
      <c r="C300" s="623"/>
      <c r="D300" s="623"/>
      <c r="E300" s="623"/>
      <c r="F300" s="623"/>
      <c r="G300" s="623"/>
      <c r="H300" s="623"/>
      <c r="I300" s="623"/>
      <c r="J300" s="623"/>
      <c r="K300" s="623"/>
      <c r="L300" s="623"/>
      <c r="M300" s="623"/>
      <c r="N300" s="623"/>
      <c r="O300" s="623"/>
      <c r="P300" s="623"/>
      <c r="Q300" s="623"/>
      <c r="R300" s="623"/>
      <c r="S300" s="623"/>
      <c r="T300" s="623"/>
      <c r="U300" s="623"/>
      <c r="V300" s="623"/>
      <c r="W300" s="623"/>
      <c r="X300" s="623"/>
      <c r="Y300" s="623"/>
      <c r="Z300" s="623"/>
      <c r="AA300" s="608"/>
      <c r="AB300" s="608"/>
      <c r="AC300" s="608"/>
    </row>
    <row r="301" spans="1:68" ht="14.25" customHeight="1" x14ac:dyDescent="0.25">
      <c r="A301" s="622" t="s">
        <v>96</v>
      </c>
      <c r="B301" s="623"/>
      <c r="C301" s="623"/>
      <c r="D301" s="623"/>
      <c r="E301" s="623"/>
      <c r="F301" s="623"/>
      <c r="G301" s="623"/>
      <c r="H301" s="623"/>
      <c r="I301" s="623"/>
      <c r="J301" s="623"/>
      <c r="K301" s="623"/>
      <c r="L301" s="623"/>
      <c r="M301" s="623"/>
      <c r="N301" s="623"/>
      <c r="O301" s="623"/>
      <c r="P301" s="623"/>
      <c r="Q301" s="623"/>
      <c r="R301" s="623"/>
      <c r="S301" s="623"/>
      <c r="T301" s="623"/>
      <c r="U301" s="623"/>
      <c r="V301" s="623"/>
      <c r="W301" s="623"/>
      <c r="X301" s="623"/>
      <c r="Y301" s="623"/>
      <c r="Z301" s="623"/>
      <c r="AA301" s="609"/>
      <c r="AB301" s="609"/>
      <c r="AC301" s="609"/>
    </row>
    <row r="302" spans="1:68" ht="27" customHeight="1" x14ac:dyDescent="0.25">
      <c r="A302" s="54" t="s">
        <v>479</v>
      </c>
      <c r="B302" s="54" t="s">
        <v>480</v>
      </c>
      <c r="C302" s="32">
        <v>4301011662</v>
      </c>
      <c r="D302" s="617">
        <v>4680115883703</v>
      </c>
      <c r="E302" s="618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99</v>
      </c>
      <c r="L302" s="33"/>
      <c r="M302" s="34" t="s">
        <v>100</v>
      </c>
      <c r="N302" s="34"/>
      <c r="O302" s="33">
        <v>55</v>
      </c>
      <c r="P302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5"/>
      <c r="R302" s="625"/>
      <c r="S302" s="625"/>
      <c r="T302" s="626"/>
      <c r="U302" s="35"/>
      <c r="V302" s="35"/>
      <c r="W302" s="36" t="s">
        <v>69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481</v>
      </c>
      <c r="AB302" s="57"/>
      <c r="AC302" s="353" t="s">
        <v>482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629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30"/>
      <c r="P303" s="619" t="s">
        <v>86</v>
      </c>
      <c r="Q303" s="620"/>
      <c r="R303" s="620"/>
      <c r="S303" s="620"/>
      <c r="T303" s="620"/>
      <c r="U303" s="620"/>
      <c r="V303" s="621"/>
      <c r="W303" s="38" t="s">
        <v>87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x14ac:dyDescent="0.2">
      <c r="A304" s="623"/>
      <c r="B304" s="623"/>
      <c r="C304" s="623"/>
      <c r="D304" s="623"/>
      <c r="E304" s="623"/>
      <c r="F304" s="623"/>
      <c r="G304" s="623"/>
      <c r="H304" s="623"/>
      <c r="I304" s="623"/>
      <c r="J304" s="623"/>
      <c r="K304" s="623"/>
      <c r="L304" s="623"/>
      <c r="M304" s="623"/>
      <c r="N304" s="623"/>
      <c r="O304" s="630"/>
      <c r="P304" s="619" t="s">
        <v>86</v>
      </c>
      <c r="Q304" s="620"/>
      <c r="R304" s="620"/>
      <c r="S304" s="620"/>
      <c r="T304" s="620"/>
      <c r="U304" s="620"/>
      <c r="V304" s="621"/>
      <c r="W304" s="38" t="s">
        <v>69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customHeight="1" x14ac:dyDescent="0.25">
      <c r="A305" s="673" t="s">
        <v>483</v>
      </c>
      <c r="B305" s="623"/>
      <c r="C305" s="623"/>
      <c r="D305" s="623"/>
      <c r="E305" s="623"/>
      <c r="F305" s="623"/>
      <c r="G305" s="623"/>
      <c r="H305" s="623"/>
      <c r="I305" s="623"/>
      <c r="J305" s="623"/>
      <c r="K305" s="623"/>
      <c r="L305" s="623"/>
      <c r="M305" s="623"/>
      <c r="N305" s="623"/>
      <c r="O305" s="623"/>
      <c r="P305" s="623"/>
      <c r="Q305" s="623"/>
      <c r="R305" s="623"/>
      <c r="S305" s="623"/>
      <c r="T305" s="623"/>
      <c r="U305" s="623"/>
      <c r="V305" s="623"/>
      <c r="W305" s="623"/>
      <c r="X305" s="623"/>
      <c r="Y305" s="623"/>
      <c r="Z305" s="623"/>
      <c r="AA305" s="608"/>
      <c r="AB305" s="608"/>
      <c r="AC305" s="608"/>
    </row>
    <row r="306" spans="1:68" ht="14.25" customHeight="1" x14ac:dyDescent="0.25">
      <c r="A306" s="622" t="s">
        <v>96</v>
      </c>
      <c r="B306" s="623"/>
      <c r="C306" s="623"/>
      <c r="D306" s="623"/>
      <c r="E306" s="623"/>
      <c r="F306" s="623"/>
      <c r="G306" s="623"/>
      <c r="H306" s="623"/>
      <c r="I306" s="623"/>
      <c r="J306" s="623"/>
      <c r="K306" s="623"/>
      <c r="L306" s="623"/>
      <c r="M306" s="623"/>
      <c r="N306" s="623"/>
      <c r="O306" s="623"/>
      <c r="P306" s="623"/>
      <c r="Q306" s="623"/>
      <c r="R306" s="623"/>
      <c r="S306" s="623"/>
      <c r="T306" s="623"/>
      <c r="U306" s="623"/>
      <c r="V306" s="623"/>
      <c r="W306" s="623"/>
      <c r="X306" s="623"/>
      <c r="Y306" s="623"/>
      <c r="Z306" s="623"/>
      <c r="AA306" s="609"/>
      <c r="AB306" s="609"/>
      <c r="AC306" s="609"/>
    </row>
    <row r="307" spans="1:68" ht="27" customHeight="1" x14ac:dyDescent="0.25">
      <c r="A307" s="54" t="s">
        <v>484</v>
      </c>
      <c r="B307" s="54" t="s">
        <v>485</v>
      </c>
      <c r="C307" s="32">
        <v>4301012024</v>
      </c>
      <c r="D307" s="617">
        <v>4680115885615</v>
      </c>
      <c r="E307" s="618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99</v>
      </c>
      <c r="L307" s="33"/>
      <c r="M307" s="34" t="s">
        <v>106</v>
      </c>
      <c r="N307" s="34"/>
      <c r="O307" s="33">
        <v>55</v>
      </c>
      <c r="P307" s="9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5"/>
      <c r="R307" s="625"/>
      <c r="S307" s="625"/>
      <c r="T307" s="626"/>
      <c r="U307" s="35"/>
      <c r="V307" s="35"/>
      <c r="W307" s="36" t="s">
        <v>69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486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2">
        <v>4301011911</v>
      </c>
      <c r="D308" s="617">
        <v>4680115885554</v>
      </c>
      <c r="E308" s="618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99</v>
      </c>
      <c r="L308" s="33"/>
      <c r="M308" s="34" t="s">
        <v>379</v>
      </c>
      <c r="N308" s="34"/>
      <c r="O308" s="33">
        <v>55</v>
      </c>
      <c r="P308" s="7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5"/>
      <c r="R308" s="625"/>
      <c r="S308" s="625"/>
      <c r="T308" s="626"/>
      <c r="U308" s="35"/>
      <c r="V308" s="35"/>
      <c r="W308" s="36" t="s">
        <v>69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489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customHeight="1" x14ac:dyDescent="0.25">
      <c r="A309" s="54" t="s">
        <v>487</v>
      </c>
      <c r="B309" s="54" t="s">
        <v>490</v>
      </c>
      <c r="C309" s="32">
        <v>4301012016</v>
      </c>
      <c r="D309" s="617">
        <v>4680115885554</v>
      </c>
      <c r="E309" s="618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99</v>
      </c>
      <c r="L309" s="33" t="s">
        <v>491</v>
      </c>
      <c r="M309" s="34" t="s">
        <v>106</v>
      </c>
      <c r="N309" s="34"/>
      <c r="O309" s="33">
        <v>55</v>
      </c>
      <c r="P309" s="8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5"/>
      <c r="R309" s="625"/>
      <c r="S309" s="625"/>
      <c r="T309" s="626"/>
      <c r="U309" s="35"/>
      <c r="V309" s="35"/>
      <c r="W309" s="36" t="s">
        <v>69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492</v>
      </c>
      <c r="AG309" s="64"/>
      <c r="AJ309" s="68" t="s">
        <v>493</v>
      </c>
      <c r="AK309" s="68">
        <v>86.4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customHeight="1" x14ac:dyDescent="0.25">
      <c r="A310" s="54" t="s">
        <v>494</v>
      </c>
      <c r="B310" s="54" t="s">
        <v>495</v>
      </c>
      <c r="C310" s="32">
        <v>4301011858</v>
      </c>
      <c r="D310" s="617">
        <v>4680115885646</v>
      </c>
      <c r="E310" s="618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99</v>
      </c>
      <c r="L310" s="33"/>
      <c r="M310" s="34" t="s">
        <v>100</v>
      </c>
      <c r="N310" s="34"/>
      <c r="O310" s="33">
        <v>55</v>
      </c>
      <c r="P310" s="7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5"/>
      <c r="R310" s="625"/>
      <c r="S310" s="625"/>
      <c r="T310" s="626"/>
      <c r="U310" s="35"/>
      <c r="V310" s="35"/>
      <c r="W310" s="36" t="s">
        <v>69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496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497</v>
      </c>
      <c r="B311" s="54" t="s">
        <v>498</v>
      </c>
      <c r="C311" s="32">
        <v>4301011857</v>
      </c>
      <c r="D311" s="617">
        <v>4680115885622</v>
      </c>
      <c r="E311" s="618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104</v>
      </c>
      <c r="L311" s="33"/>
      <c r="M311" s="34" t="s">
        <v>100</v>
      </c>
      <c r="N311" s="34"/>
      <c r="O311" s="33">
        <v>55</v>
      </c>
      <c r="P311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5"/>
      <c r="R311" s="625"/>
      <c r="S311" s="625"/>
      <c r="T311" s="626"/>
      <c r="U311" s="35"/>
      <c r="V311" s="35"/>
      <c r="W311" s="36" t="s">
        <v>69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499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500</v>
      </c>
      <c r="B312" s="54" t="s">
        <v>501</v>
      </c>
      <c r="C312" s="32">
        <v>4301011859</v>
      </c>
      <c r="D312" s="617">
        <v>4680115885608</v>
      </c>
      <c r="E312" s="618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104</v>
      </c>
      <c r="L312" s="33"/>
      <c r="M312" s="34" t="s">
        <v>100</v>
      </c>
      <c r="N312" s="34"/>
      <c r="O312" s="33">
        <v>55</v>
      </c>
      <c r="P312" s="7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5"/>
      <c r="R312" s="625"/>
      <c r="S312" s="625"/>
      <c r="T312" s="626"/>
      <c r="U312" s="35"/>
      <c r="V312" s="35"/>
      <c r="W312" s="36" t="s">
        <v>69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492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x14ac:dyDescent="0.2">
      <c r="A313" s="629"/>
      <c r="B313" s="623"/>
      <c r="C313" s="623"/>
      <c r="D313" s="623"/>
      <c r="E313" s="623"/>
      <c r="F313" s="623"/>
      <c r="G313" s="623"/>
      <c r="H313" s="623"/>
      <c r="I313" s="623"/>
      <c r="J313" s="623"/>
      <c r="K313" s="623"/>
      <c r="L313" s="623"/>
      <c r="M313" s="623"/>
      <c r="N313" s="623"/>
      <c r="O313" s="630"/>
      <c r="P313" s="619" t="s">
        <v>86</v>
      </c>
      <c r="Q313" s="620"/>
      <c r="R313" s="620"/>
      <c r="S313" s="620"/>
      <c r="T313" s="620"/>
      <c r="U313" s="620"/>
      <c r="V313" s="621"/>
      <c r="W313" s="38" t="s">
        <v>87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x14ac:dyDescent="0.2">
      <c r="A314" s="623"/>
      <c r="B314" s="623"/>
      <c r="C314" s="623"/>
      <c r="D314" s="623"/>
      <c r="E314" s="623"/>
      <c r="F314" s="623"/>
      <c r="G314" s="623"/>
      <c r="H314" s="623"/>
      <c r="I314" s="623"/>
      <c r="J314" s="623"/>
      <c r="K314" s="623"/>
      <c r="L314" s="623"/>
      <c r="M314" s="623"/>
      <c r="N314" s="623"/>
      <c r="O314" s="630"/>
      <c r="P314" s="619" t="s">
        <v>86</v>
      </c>
      <c r="Q314" s="620"/>
      <c r="R314" s="620"/>
      <c r="S314" s="620"/>
      <c r="T314" s="620"/>
      <c r="U314" s="620"/>
      <c r="V314" s="621"/>
      <c r="W314" s="38" t="s">
        <v>69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customHeight="1" x14ac:dyDescent="0.25">
      <c r="A315" s="622" t="s">
        <v>146</v>
      </c>
      <c r="B315" s="623"/>
      <c r="C315" s="623"/>
      <c r="D315" s="623"/>
      <c r="E315" s="623"/>
      <c r="F315" s="623"/>
      <c r="G315" s="623"/>
      <c r="H315" s="623"/>
      <c r="I315" s="623"/>
      <c r="J315" s="623"/>
      <c r="K315" s="623"/>
      <c r="L315" s="623"/>
      <c r="M315" s="623"/>
      <c r="N315" s="623"/>
      <c r="O315" s="623"/>
      <c r="P315" s="623"/>
      <c r="Q315" s="623"/>
      <c r="R315" s="623"/>
      <c r="S315" s="623"/>
      <c r="T315" s="623"/>
      <c r="U315" s="623"/>
      <c r="V315" s="623"/>
      <c r="W315" s="623"/>
      <c r="X315" s="623"/>
      <c r="Y315" s="623"/>
      <c r="Z315" s="623"/>
      <c r="AA315" s="609"/>
      <c r="AB315" s="609"/>
      <c r="AC315" s="609"/>
    </row>
    <row r="316" spans="1:68" ht="27" customHeight="1" x14ac:dyDescent="0.25">
      <c r="A316" s="54" t="s">
        <v>502</v>
      </c>
      <c r="B316" s="54" t="s">
        <v>503</v>
      </c>
      <c r="C316" s="32">
        <v>4301030878</v>
      </c>
      <c r="D316" s="617">
        <v>4607091387193</v>
      </c>
      <c r="E316" s="618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104</v>
      </c>
      <c r="L316" s="33"/>
      <c r="M316" s="34" t="s">
        <v>68</v>
      </c>
      <c r="N316" s="34"/>
      <c r="O316" s="33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5"/>
      <c r="R316" s="625"/>
      <c r="S316" s="625"/>
      <c r="T316" s="626"/>
      <c r="U316" s="35"/>
      <c r="V316" s="35"/>
      <c r="W316" s="36" t="s">
        <v>69</v>
      </c>
      <c r="X316" s="613">
        <v>0</v>
      </c>
      <c r="Y316" s="614">
        <f>IFERROR(IF(X316="",0,CEILING((X316/$H316),1)*$H316),"")</f>
        <v>0</v>
      </c>
      <c r="Z316" s="37" t="str">
        <f>IFERROR(IF(Y316=0,"",ROUNDUP(Y316/H316,0)*0.00902),"")</f>
        <v/>
      </c>
      <c r="AA316" s="56"/>
      <c r="AB316" s="57"/>
      <c r="AC316" s="367" t="s">
        <v>504</v>
      </c>
      <c r="AG316" s="64"/>
      <c r="AJ316" s="68"/>
      <c r="AK316" s="68">
        <v>0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2">
        <v>4301031153</v>
      </c>
      <c r="D317" s="617">
        <v>4607091387230</v>
      </c>
      <c r="E317" s="618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104</v>
      </c>
      <c r="L317" s="33"/>
      <c r="M317" s="34" t="s">
        <v>68</v>
      </c>
      <c r="N317" s="34"/>
      <c r="O317" s="33">
        <v>40</v>
      </c>
      <c r="P317" s="9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5"/>
      <c r="R317" s="625"/>
      <c r="S317" s="625"/>
      <c r="T317" s="626"/>
      <c r="U317" s="35"/>
      <c r="V317" s="35"/>
      <c r="W317" s="36" t="s">
        <v>69</v>
      </c>
      <c r="X317" s="613">
        <v>0</v>
      </c>
      <c r="Y317" s="614">
        <f>IFERROR(IF(X317="",0,CEILING((X317/$H317),1)*$H317),"")</f>
        <v>0</v>
      </c>
      <c r="Z317" s="37" t="str">
        <f>IFERROR(IF(Y317=0,"",ROUNDUP(Y317/H317,0)*0.00902),"")</f>
        <v/>
      </c>
      <c r="AA317" s="56"/>
      <c r="AB317" s="57"/>
      <c r="AC317" s="369" t="s">
        <v>507</v>
      </c>
      <c r="AG317" s="64"/>
      <c r="AJ317" s="68"/>
      <c r="AK317" s="68">
        <v>0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508</v>
      </c>
      <c r="B318" s="54" t="s">
        <v>509</v>
      </c>
      <c r="C318" s="32">
        <v>4301031154</v>
      </c>
      <c r="D318" s="617">
        <v>4607091387292</v>
      </c>
      <c r="E318" s="618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104</v>
      </c>
      <c r="L318" s="33"/>
      <c r="M318" s="34" t="s">
        <v>68</v>
      </c>
      <c r="N318" s="34"/>
      <c r="O318" s="33">
        <v>45</v>
      </c>
      <c r="P318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5"/>
      <c r="R318" s="625"/>
      <c r="S318" s="625"/>
      <c r="T318" s="626"/>
      <c r="U318" s="35"/>
      <c r="V318" s="35"/>
      <c r="W318" s="36" t="s">
        <v>69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511</v>
      </c>
      <c r="B319" s="54" t="s">
        <v>512</v>
      </c>
      <c r="C319" s="32">
        <v>4301031152</v>
      </c>
      <c r="D319" s="617">
        <v>4607091387285</v>
      </c>
      <c r="E319" s="618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149</v>
      </c>
      <c r="L319" s="33"/>
      <c r="M319" s="34" t="s">
        <v>68</v>
      </c>
      <c r="N319" s="34"/>
      <c r="O319" s="33">
        <v>40</v>
      </c>
      <c r="P31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5"/>
      <c r="R319" s="625"/>
      <c r="S319" s="625"/>
      <c r="T319" s="626"/>
      <c r="U319" s="35"/>
      <c r="V319" s="35"/>
      <c r="W319" s="36" t="s">
        <v>69</v>
      </c>
      <c r="X319" s="613">
        <v>0</v>
      </c>
      <c r="Y319" s="61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373" t="s">
        <v>507</v>
      </c>
      <c r="AG319" s="64"/>
      <c r="AJ319" s="68"/>
      <c r="AK319" s="68">
        <v>0</v>
      </c>
      <c r="BB319" s="374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629"/>
      <c r="B320" s="623"/>
      <c r="C320" s="623"/>
      <c r="D320" s="623"/>
      <c r="E320" s="623"/>
      <c r="F320" s="623"/>
      <c r="G320" s="623"/>
      <c r="H320" s="623"/>
      <c r="I320" s="623"/>
      <c r="J320" s="623"/>
      <c r="K320" s="623"/>
      <c r="L320" s="623"/>
      <c r="M320" s="623"/>
      <c r="N320" s="623"/>
      <c r="O320" s="630"/>
      <c r="P320" s="619" t="s">
        <v>86</v>
      </c>
      <c r="Q320" s="620"/>
      <c r="R320" s="620"/>
      <c r="S320" s="620"/>
      <c r="T320" s="620"/>
      <c r="U320" s="620"/>
      <c r="V320" s="621"/>
      <c r="W320" s="38" t="s">
        <v>87</v>
      </c>
      <c r="X320" s="615">
        <f>IFERROR(X316/H316,"0")+IFERROR(X317/H317,"0")+IFERROR(X318/H318,"0")+IFERROR(X319/H319,"0")</f>
        <v>0</v>
      </c>
      <c r="Y320" s="615">
        <f>IFERROR(Y316/H316,"0")+IFERROR(Y317/H317,"0")+IFERROR(Y318/H318,"0")+IFERROR(Y319/H319,"0")</f>
        <v>0</v>
      </c>
      <c r="Z320" s="615">
        <f>IFERROR(IF(Z316="",0,Z316),"0")+IFERROR(IF(Z317="",0,Z317),"0")+IFERROR(IF(Z318="",0,Z318),"0")+IFERROR(IF(Z319="",0,Z319),"0")</f>
        <v>0</v>
      </c>
      <c r="AA320" s="616"/>
      <c r="AB320" s="616"/>
      <c r="AC320" s="616"/>
    </row>
    <row r="321" spans="1:68" x14ac:dyDescent="0.2">
      <c r="A321" s="623"/>
      <c r="B321" s="623"/>
      <c r="C321" s="623"/>
      <c r="D321" s="623"/>
      <c r="E321" s="623"/>
      <c r="F321" s="623"/>
      <c r="G321" s="623"/>
      <c r="H321" s="623"/>
      <c r="I321" s="623"/>
      <c r="J321" s="623"/>
      <c r="K321" s="623"/>
      <c r="L321" s="623"/>
      <c r="M321" s="623"/>
      <c r="N321" s="623"/>
      <c r="O321" s="630"/>
      <c r="P321" s="619" t="s">
        <v>86</v>
      </c>
      <c r="Q321" s="620"/>
      <c r="R321" s="620"/>
      <c r="S321" s="620"/>
      <c r="T321" s="620"/>
      <c r="U321" s="620"/>
      <c r="V321" s="621"/>
      <c r="W321" s="38" t="s">
        <v>69</v>
      </c>
      <c r="X321" s="615">
        <f>IFERROR(SUM(X316:X319),"0")</f>
        <v>0</v>
      </c>
      <c r="Y321" s="615">
        <f>IFERROR(SUM(Y316:Y319),"0")</f>
        <v>0</v>
      </c>
      <c r="Z321" s="38"/>
      <c r="AA321" s="616"/>
      <c r="AB321" s="616"/>
      <c r="AC321" s="616"/>
    </row>
    <row r="322" spans="1:68" ht="14.25" customHeight="1" x14ac:dyDescent="0.25">
      <c r="A322" s="622" t="s">
        <v>64</v>
      </c>
      <c r="B322" s="623"/>
      <c r="C322" s="623"/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Q322" s="623"/>
      <c r="R322" s="623"/>
      <c r="S322" s="623"/>
      <c r="T322" s="623"/>
      <c r="U322" s="623"/>
      <c r="V322" s="623"/>
      <c r="W322" s="623"/>
      <c r="X322" s="623"/>
      <c r="Y322" s="623"/>
      <c r="Z322" s="623"/>
      <c r="AA322" s="609"/>
      <c r="AB322" s="609"/>
      <c r="AC322" s="609"/>
    </row>
    <row r="323" spans="1:68" ht="27" customHeight="1" x14ac:dyDescent="0.25">
      <c r="A323" s="54" t="s">
        <v>513</v>
      </c>
      <c r="B323" s="54" t="s">
        <v>514</v>
      </c>
      <c r="C323" s="32">
        <v>4301051100</v>
      </c>
      <c r="D323" s="617">
        <v>4607091387766</v>
      </c>
      <c r="E323" s="618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99</v>
      </c>
      <c r="L323" s="33"/>
      <c r="M323" s="34" t="s">
        <v>106</v>
      </c>
      <c r="N323" s="34"/>
      <c r="O323" s="33">
        <v>40</v>
      </c>
      <c r="P323" s="8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5"/>
      <c r="R323" s="625"/>
      <c r="S323" s="625"/>
      <c r="T323" s="626"/>
      <c r="U323" s="35"/>
      <c r="V323" s="35"/>
      <c r="W323" s="36" t="s">
        <v>69</v>
      </c>
      <c r="X323" s="613">
        <v>0</v>
      </c>
      <c r="Y323" s="614">
        <f>IFERROR(IF(X323="",0,CEILING((X323/$H323),1)*$H323),"")</f>
        <v>0</v>
      </c>
      <c r="Z323" s="37" t="str">
        <f>IFERROR(IF(Y323=0,"",ROUNDUP(Y323/H323,0)*0.01898),"")</f>
        <v/>
      </c>
      <c r="AA323" s="56"/>
      <c r="AB323" s="57"/>
      <c r="AC323" s="375" t="s">
        <v>515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2">
        <v>4301051818</v>
      </c>
      <c r="D324" s="617">
        <v>4607091387957</v>
      </c>
      <c r="E324" s="618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99</v>
      </c>
      <c r="L324" s="33"/>
      <c r="M324" s="34" t="s">
        <v>106</v>
      </c>
      <c r="N324" s="34"/>
      <c r="O324" s="33">
        <v>40</v>
      </c>
      <c r="P324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5"/>
      <c r="R324" s="625"/>
      <c r="S324" s="625"/>
      <c r="T324" s="626"/>
      <c r="U324" s="35"/>
      <c r="V324" s="35"/>
      <c r="W324" s="36" t="s">
        <v>69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518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2">
        <v>4301051819</v>
      </c>
      <c r="D325" s="617">
        <v>4607091387964</v>
      </c>
      <c r="E325" s="618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99</v>
      </c>
      <c r="L325" s="33"/>
      <c r="M325" s="34" t="s">
        <v>106</v>
      </c>
      <c r="N325" s="34"/>
      <c r="O325" s="33">
        <v>40</v>
      </c>
      <c r="P325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5"/>
      <c r="R325" s="625"/>
      <c r="S325" s="625"/>
      <c r="T325" s="626"/>
      <c r="U325" s="35"/>
      <c r="V325" s="35"/>
      <c r="W325" s="36" t="s">
        <v>69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521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2">
        <v>4301051734</v>
      </c>
      <c r="D326" s="617">
        <v>4680115884588</v>
      </c>
      <c r="E326" s="618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67</v>
      </c>
      <c r="L326" s="33"/>
      <c r="M326" s="34" t="s">
        <v>106</v>
      </c>
      <c r="N326" s="34"/>
      <c r="O326" s="33">
        <v>40</v>
      </c>
      <c r="P326" s="6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5"/>
      <c r="R326" s="625"/>
      <c r="S326" s="625"/>
      <c r="T326" s="626"/>
      <c r="U326" s="35"/>
      <c r="V326" s="35"/>
      <c r="W326" s="36" t="s">
        <v>69</v>
      </c>
      <c r="X326" s="613">
        <v>0</v>
      </c>
      <c r="Y326" s="614">
        <f>IFERROR(IF(X326="",0,CEILING((X326/$H326),1)*$H326),"")</f>
        <v>0</v>
      </c>
      <c r="Z326" s="37" t="str">
        <f>IFERROR(IF(Y326=0,"",ROUNDUP(Y326/H326,0)*0.00651),"")</f>
        <v/>
      </c>
      <c r="AA326" s="56"/>
      <c r="AB326" s="57"/>
      <c r="AC326" s="381" t="s">
        <v>524</v>
      </c>
      <c r="AG326" s="64"/>
      <c r="AJ326" s="68"/>
      <c r="AK326" s="68">
        <v>0</v>
      </c>
      <c r="BB326" s="38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525</v>
      </c>
      <c r="B327" s="54" t="s">
        <v>526</v>
      </c>
      <c r="C327" s="32">
        <v>4301051578</v>
      </c>
      <c r="D327" s="617">
        <v>4607091387513</v>
      </c>
      <c r="E327" s="618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67</v>
      </c>
      <c r="L327" s="33"/>
      <c r="M327" s="34" t="s">
        <v>130</v>
      </c>
      <c r="N327" s="34"/>
      <c r="O327" s="33">
        <v>40</v>
      </c>
      <c r="P327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5"/>
      <c r="R327" s="625"/>
      <c r="S327" s="625"/>
      <c r="T327" s="626"/>
      <c r="U327" s="35"/>
      <c r="V327" s="35"/>
      <c r="W327" s="36" t="s">
        <v>69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527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629"/>
      <c r="B328" s="623"/>
      <c r="C328" s="623"/>
      <c r="D328" s="623"/>
      <c r="E328" s="623"/>
      <c r="F328" s="623"/>
      <c r="G328" s="623"/>
      <c r="H328" s="623"/>
      <c r="I328" s="623"/>
      <c r="J328" s="623"/>
      <c r="K328" s="623"/>
      <c r="L328" s="623"/>
      <c r="M328" s="623"/>
      <c r="N328" s="623"/>
      <c r="O328" s="630"/>
      <c r="P328" s="619" t="s">
        <v>86</v>
      </c>
      <c r="Q328" s="620"/>
      <c r="R328" s="620"/>
      <c r="S328" s="620"/>
      <c r="T328" s="620"/>
      <c r="U328" s="620"/>
      <c r="V328" s="621"/>
      <c r="W328" s="38" t="s">
        <v>87</v>
      </c>
      <c r="X328" s="615">
        <f>IFERROR(X323/H323,"0")+IFERROR(X324/H324,"0")+IFERROR(X325/H325,"0")+IFERROR(X326/H326,"0")+IFERROR(X327/H327,"0")</f>
        <v>0</v>
      </c>
      <c r="Y328" s="615">
        <f>IFERROR(Y323/H323,"0")+IFERROR(Y324/H324,"0")+IFERROR(Y325/H325,"0")+IFERROR(Y326/H326,"0")+IFERROR(Y327/H327,"0")</f>
        <v>0</v>
      </c>
      <c r="Z328" s="615">
        <f>IFERROR(IF(Z323="",0,Z323),"0")+IFERROR(IF(Z324="",0,Z324),"0")+IFERROR(IF(Z325="",0,Z325),"0")+IFERROR(IF(Z326="",0,Z326),"0")+IFERROR(IF(Z327="",0,Z327),"0")</f>
        <v>0</v>
      </c>
      <c r="AA328" s="616"/>
      <c r="AB328" s="616"/>
      <c r="AC328" s="616"/>
    </row>
    <row r="329" spans="1:68" x14ac:dyDescent="0.2">
      <c r="A329" s="623"/>
      <c r="B329" s="623"/>
      <c r="C329" s="623"/>
      <c r="D329" s="623"/>
      <c r="E329" s="623"/>
      <c r="F329" s="623"/>
      <c r="G329" s="623"/>
      <c r="H329" s="623"/>
      <c r="I329" s="623"/>
      <c r="J329" s="623"/>
      <c r="K329" s="623"/>
      <c r="L329" s="623"/>
      <c r="M329" s="623"/>
      <c r="N329" s="623"/>
      <c r="O329" s="630"/>
      <c r="P329" s="619" t="s">
        <v>86</v>
      </c>
      <c r="Q329" s="620"/>
      <c r="R329" s="620"/>
      <c r="S329" s="620"/>
      <c r="T329" s="620"/>
      <c r="U329" s="620"/>
      <c r="V329" s="621"/>
      <c r="W329" s="38" t="s">
        <v>69</v>
      </c>
      <c r="X329" s="615">
        <f>IFERROR(SUM(X323:X327),"0")</f>
        <v>0</v>
      </c>
      <c r="Y329" s="615">
        <f>IFERROR(SUM(Y323:Y327),"0")</f>
        <v>0</v>
      </c>
      <c r="Z329" s="38"/>
      <c r="AA329" s="616"/>
      <c r="AB329" s="616"/>
      <c r="AC329" s="616"/>
    </row>
    <row r="330" spans="1:68" ht="14.25" customHeight="1" x14ac:dyDescent="0.25">
      <c r="A330" s="622" t="s">
        <v>172</v>
      </c>
      <c r="B330" s="623"/>
      <c r="C330" s="623"/>
      <c r="D330" s="623"/>
      <c r="E330" s="623"/>
      <c r="F330" s="623"/>
      <c r="G330" s="623"/>
      <c r="H330" s="623"/>
      <c r="I330" s="623"/>
      <c r="J330" s="623"/>
      <c r="K330" s="623"/>
      <c r="L330" s="623"/>
      <c r="M330" s="623"/>
      <c r="N330" s="623"/>
      <c r="O330" s="623"/>
      <c r="P330" s="623"/>
      <c r="Q330" s="623"/>
      <c r="R330" s="623"/>
      <c r="S330" s="623"/>
      <c r="T330" s="623"/>
      <c r="U330" s="623"/>
      <c r="V330" s="623"/>
      <c r="W330" s="623"/>
      <c r="X330" s="623"/>
      <c r="Y330" s="623"/>
      <c r="Z330" s="623"/>
      <c r="AA330" s="609"/>
      <c r="AB330" s="609"/>
      <c r="AC330" s="609"/>
    </row>
    <row r="331" spans="1:68" ht="27" customHeight="1" x14ac:dyDescent="0.25">
      <c r="A331" s="54" t="s">
        <v>528</v>
      </c>
      <c r="B331" s="54" t="s">
        <v>529</v>
      </c>
      <c r="C331" s="32">
        <v>4301060387</v>
      </c>
      <c r="D331" s="617">
        <v>4607091380880</v>
      </c>
      <c r="E331" s="618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99</v>
      </c>
      <c r="L331" s="33"/>
      <c r="M331" s="34" t="s">
        <v>106</v>
      </c>
      <c r="N331" s="34"/>
      <c r="O331" s="33">
        <v>30</v>
      </c>
      <c r="P331" s="6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5"/>
      <c r="R331" s="625"/>
      <c r="S331" s="625"/>
      <c r="T331" s="626"/>
      <c r="U331" s="35"/>
      <c r="V331" s="35"/>
      <c r="W331" s="36" t="s">
        <v>69</v>
      </c>
      <c r="X331" s="613">
        <v>0</v>
      </c>
      <c r="Y331" s="614">
        <f>IFERROR(IF(X331="",0,CEILING((X331/$H331),1)*$H331),"")</f>
        <v>0</v>
      </c>
      <c r="Z331" s="37" t="str">
        <f>IFERROR(IF(Y331=0,"",ROUNDUP(Y331/H331,0)*0.01898),"")</f>
        <v/>
      </c>
      <c r="AA331" s="56"/>
      <c r="AB331" s="57"/>
      <c r="AC331" s="385" t="s">
        <v>530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531</v>
      </c>
      <c r="B332" s="54" t="s">
        <v>532</v>
      </c>
      <c r="C332" s="32">
        <v>4301060406</v>
      </c>
      <c r="D332" s="617">
        <v>4607091384482</v>
      </c>
      <c r="E332" s="618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99</v>
      </c>
      <c r="L332" s="33"/>
      <c r="M332" s="34" t="s">
        <v>106</v>
      </c>
      <c r="N332" s="34"/>
      <c r="O332" s="33">
        <v>30</v>
      </c>
      <c r="P332" s="83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5"/>
      <c r="R332" s="625"/>
      <c r="S332" s="625"/>
      <c r="T332" s="626"/>
      <c r="U332" s="35"/>
      <c r="V332" s="35"/>
      <c r="W332" s="36" t="s">
        <v>69</v>
      </c>
      <c r="X332" s="613">
        <v>400</v>
      </c>
      <c r="Y332" s="614">
        <f>IFERROR(IF(X332="",0,CEILING((X332/$H332),1)*$H332),"")</f>
        <v>405.59999999999997</v>
      </c>
      <c r="Z332" s="37">
        <f>IFERROR(IF(Y332=0,"",ROUNDUP(Y332/H332,0)*0.01898),"")</f>
        <v>0.98696000000000006</v>
      </c>
      <c r="AA332" s="56"/>
      <c r="AB332" s="57"/>
      <c r="AC332" s="387" t="s">
        <v>533</v>
      </c>
      <c r="AG332" s="64"/>
      <c r="AJ332" s="68"/>
      <c r="AK332" s="68">
        <v>0</v>
      </c>
      <c r="BB332" s="388" t="s">
        <v>1</v>
      </c>
      <c r="BM332" s="64">
        <f>IFERROR(X332*I332/H332,"0")</f>
        <v>426.6153846153847</v>
      </c>
      <c r="BN332" s="64">
        <f>IFERROR(Y332*I332/H332,"0")</f>
        <v>432.58800000000002</v>
      </c>
      <c r="BO332" s="64">
        <f>IFERROR(1/J332*(X332/H332),"0")</f>
        <v>0.80128205128205132</v>
      </c>
      <c r="BP332" s="64">
        <f>IFERROR(1/J332*(Y332/H332),"0")</f>
        <v>0.8125</v>
      </c>
    </row>
    <row r="333" spans="1:68" ht="16.5" customHeight="1" x14ac:dyDescent="0.25">
      <c r="A333" s="54" t="s">
        <v>534</v>
      </c>
      <c r="B333" s="54" t="s">
        <v>535</v>
      </c>
      <c r="C333" s="32">
        <v>4301060484</v>
      </c>
      <c r="D333" s="617">
        <v>4607091380897</v>
      </c>
      <c r="E333" s="618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99</v>
      </c>
      <c r="L333" s="33"/>
      <c r="M333" s="34" t="s">
        <v>130</v>
      </c>
      <c r="N333" s="34"/>
      <c r="O333" s="33">
        <v>30</v>
      </c>
      <c r="P333" s="8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5"/>
      <c r="R333" s="625"/>
      <c r="S333" s="625"/>
      <c r="T333" s="626"/>
      <c r="U333" s="35"/>
      <c r="V333" s="35"/>
      <c r="W333" s="36" t="s">
        <v>69</v>
      </c>
      <c r="X333" s="613">
        <v>20</v>
      </c>
      <c r="Y333" s="614">
        <f>IFERROR(IF(X333="",0,CEILING((X333/$H333),1)*$H333),"")</f>
        <v>25.200000000000003</v>
      </c>
      <c r="Z333" s="37">
        <f>IFERROR(IF(Y333=0,"",ROUNDUP(Y333/H333,0)*0.01898),"")</f>
        <v>5.6940000000000004E-2</v>
      </c>
      <c r="AA333" s="56"/>
      <c r="AB333" s="57"/>
      <c r="AC333" s="389" t="s">
        <v>536</v>
      </c>
      <c r="AG333" s="64"/>
      <c r="AJ333" s="68"/>
      <c r="AK333" s="68">
        <v>0</v>
      </c>
      <c r="BB333" s="390" t="s">
        <v>1</v>
      </c>
      <c r="BM333" s="64">
        <f>IFERROR(X333*I333/H333,"0")</f>
        <v>21.235714285714284</v>
      </c>
      <c r="BN333" s="64">
        <f>IFERROR(Y333*I333/H333,"0")</f>
        <v>26.757000000000001</v>
      </c>
      <c r="BO333" s="64">
        <f>IFERROR(1/J333*(X333/H333),"0")</f>
        <v>3.7202380952380952E-2</v>
      </c>
      <c r="BP333" s="64">
        <f>IFERROR(1/J333*(Y333/H333),"0")</f>
        <v>4.6875E-2</v>
      </c>
    </row>
    <row r="334" spans="1:68" x14ac:dyDescent="0.2">
      <c r="A334" s="629"/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30"/>
      <c r="P334" s="619" t="s">
        <v>86</v>
      </c>
      <c r="Q334" s="620"/>
      <c r="R334" s="620"/>
      <c r="S334" s="620"/>
      <c r="T334" s="620"/>
      <c r="U334" s="620"/>
      <c r="V334" s="621"/>
      <c r="W334" s="38" t="s">
        <v>87</v>
      </c>
      <c r="X334" s="615">
        <f>IFERROR(X331/H331,"0")+IFERROR(X332/H332,"0")+IFERROR(X333/H333,"0")</f>
        <v>53.663003663003664</v>
      </c>
      <c r="Y334" s="615">
        <f>IFERROR(Y331/H331,"0")+IFERROR(Y332/H332,"0")+IFERROR(Y333/H333,"0")</f>
        <v>55</v>
      </c>
      <c r="Z334" s="615">
        <f>IFERROR(IF(Z331="",0,Z331),"0")+IFERROR(IF(Z332="",0,Z332),"0")+IFERROR(IF(Z333="",0,Z333),"0")</f>
        <v>1.0439000000000001</v>
      </c>
      <c r="AA334" s="616"/>
      <c r="AB334" s="616"/>
      <c r="AC334" s="616"/>
    </row>
    <row r="335" spans="1:68" x14ac:dyDescent="0.2">
      <c r="A335" s="623"/>
      <c r="B335" s="623"/>
      <c r="C335" s="623"/>
      <c r="D335" s="623"/>
      <c r="E335" s="623"/>
      <c r="F335" s="623"/>
      <c r="G335" s="623"/>
      <c r="H335" s="623"/>
      <c r="I335" s="623"/>
      <c r="J335" s="623"/>
      <c r="K335" s="623"/>
      <c r="L335" s="623"/>
      <c r="M335" s="623"/>
      <c r="N335" s="623"/>
      <c r="O335" s="630"/>
      <c r="P335" s="619" t="s">
        <v>86</v>
      </c>
      <c r="Q335" s="620"/>
      <c r="R335" s="620"/>
      <c r="S335" s="620"/>
      <c r="T335" s="620"/>
      <c r="U335" s="620"/>
      <c r="V335" s="621"/>
      <c r="W335" s="38" t="s">
        <v>69</v>
      </c>
      <c r="X335" s="615">
        <f>IFERROR(SUM(X331:X333),"0")</f>
        <v>420</v>
      </c>
      <c r="Y335" s="615">
        <f>IFERROR(SUM(Y331:Y333),"0")</f>
        <v>430.79999999999995</v>
      </c>
      <c r="Z335" s="38"/>
      <c r="AA335" s="616"/>
      <c r="AB335" s="616"/>
      <c r="AC335" s="616"/>
    </row>
    <row r="336" spans="1:68" ht="14.25" customHeight="1" x14ac:dyDescent="0.25">
      <c r="A336" s="622" t="s">
        <v>88</v>
      </c>
      <c r="B336" s="623"/>
      <c r="C336" s="623"/>
      <c r="D336" s="623"/>
      <c r="E336" s="623"/>
      <c r="F336" s="623"/>
      <c r="G336" s="623"/>
      <c r="H336" s="623"/>
      <c r="I336" s="623"/>
      <c r="J336" s="623"/>
      <c r="K336" s="623"/>
      <c r="L336" s="623"/>
      <c r="M336" s="623"/>
      <c r="N336" s="623"/>
      <c r="O336" s="623"/>
      <c r="P336" s="623"/>
      <c r="Q336" s="623"/>
      <c r="R336" s="623"/>
      <c r="S336" s="623"/>
      <c r="T336" s="623"/>
      <c r="U336" s="623"/>
      <c r="V336" s="623"/>
      <c r="W336" s="623"/>
      <c r="X336" s="623"/>
      <c r="Y336" s="623"/>
      <c r="Z336" s="623"/>
      <c r="AA336" s="609"/>
      <c r="AB336" s="609"/>
      <c r="AC336" s="609"/>
    </row>
    <row r="337" spans="1:68" ht="27" customHeight="1" x14ac:dyDescent="0.25">
      <c r="A337" s="54" t="s">
        <v>537</v>
      </c>
      <c r="B337" s="54" t="s">
        <v>538</v>
      </c>
      <c r="C337" s="32">
        <v>4301032055</v>
      </c>
      <c r="D337" s="617">
        <v>4680115886476</v>
      </c>
      <c r="E337" s="618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104</v>
      </c>
      <c r="L337" s="33"/>
      <c r="M337" s="34" t="s">
        <v>91</v>
      </c>
      <c r="N337" s="34"/>
      <c r="O337" s="33">
        <v>180</v>
      </c>
      <c r="P337" s="710" t="s">
        <v>539</v>
      </c>
      <c r="Q337" s="625"/>
      <c r="R337" s="625"/>
      <c r="S337" s="625"/>
      <c r="T337" s="626"/>
      <c r="U337" s="35"/>
      <c r="V337" s="35"/>
      <c r="W337" s="36" t="s">
        <v>69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540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2">
        <v>4301030232</v>
      </c>
      <c r="D338" s="617">
        <v>4607091388374</v>
      </c>
      <c r="E338" s="618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104</v>
      </c>
      <c r="L338" s="33"/>
      <c r="M338" s="34" t="s">
        <v>91</v>
      </c>
      <c r="N338" s="34"/>
      <c r="O338" s="33">
        <v>180</v>
      </c>
      <c r="P338" s="971" t="s">
        <v>543</v>
      </c>
      <c r="Q338" s="625"/>
      <c r="R338" s="625"/>
      <c r="S338" s="625"/>
      <c r="T338" s="626"/>
      <c r="U338" s="35"/>
      <c r="V338" s="35"/>
      <c r="W338" s="36" t="s">
        <v>69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544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2">
        <v>4301032015</v>
      </c>
      <c r="D339" s="617">
        <v>4607091383102</v>
      </c>
      <c r="E339" s="618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67</v>
      </c>
      <c r="L339" s="33"/>
      <c r="M339" s="34" t="s">
        <v>91</v>
      </c>
      <c r="N339" s="34"/>
      <c r="O339" s="33">
        <v>180</v>
      </c>
      <c r="P339" s="7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5"/>
      <c r="R339" s="625"/>
      <c r="S339" s="625"/>
      <c r="T339" s="626"/>
      <c r="U339" s="35"/>
      <c r="V339" s="35"/>
      <c r="W339" s="36" t="s">
        <v>69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547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548</v>
      </c>
      <c r="B340" s="54" t="s">
        <v>549</v>
      </c>
      <c r="C340" s="32">
        <v>4301030233</v>
      </c>
      <c r="D340" s="617">
        <v>4607091388404</v>
      </c>
      <c r="E340" s="618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67</v>
      </c>
      <c r="L340" s="33"/>
      <c r="M340" s="34" t="s">
        <v>91</v>
      </c>
      <c r="N340" s="34"/>
      <c r="O340" s="33">
        <v>180</v>
      </c>
      <c r="P340" s="7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5"/>
      <c r="R340" s="625"/>
      <c r="S340" s="625"/>
      <c r="T340" s="626"/>
      <c r="U340" s="35"/>
      <c r="V340" s="35"/>
      <c r="W340" s="36" t="s">
        <v>69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544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629"/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30"/>
      <c r="P341" s="619" t="s">
        <v>86</v>
      </c>
      <c r="Q341" s="620"/>
      <c r="R341" s="620"/>
      <c r="S341" s="620"/>
      <c r="T341" s="620"/>
      <c r="U341" s="620"/>
      <c r="V341" s="621"/>
      <c r="W341" s="38" t="s">
        <v>87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x14ac:dyDescent="0.2">
      <c r="A342" s="623"/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30"/>
      <c r="P342" s="619" t="s">
        <v>86</v>
      </c>
      <c r="Q342" s="620"/>
      <c r="R342" s="620"/>
      <c r="S342" s="620"/>
      <c r="T342" s="620"/>
      <c r="U342" s="620"/>
      <c r="V342" s="621"/>
      <c r="W342" s="38" t="s">
        <v>69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customHeight="1" x14ac:dyDescent="0.25">
      <c r="A343" s="622" t="s">
        <v>550</v>
      </c>
      <c r="B343" s="623"/>
      <c r="C343" s="623"/>
      <c r="D343" s="623"/>
      <c r="E343" s="623"/>
      <c r="F343" s="623"/>
      <c r="G343" s="623"/>
      <c r="H343" s="623"/>
      <c r="I343" s="623"/>
      <c r="J343" s="623"/>
      <c r="K343" s="623"/>
      <c r="L343" s="623"/>
      <c r="M343" s="623"/>
      <c r="N343" s="623"/>
      <c r="O343" s="623"/>
      <c r="P343" s="623"/>
      <c r="Q343" s="623"/>
      <c r="R343" s="623"/>
      <c r="S343" s="623"/>
      <c r="T343" s="623"/>
      <c r="U343" s="623"/>
      <c r="V343" s="623"/>
      <c r="W343" s="623"/>
      <c r="X343" s="623"/>
      <c r="Y343" s="623"/>
      <c r="Z343" s="623"/>
      <c r="AA343" s="609"/>
      <c r="AB343" s="609"/>
      <c r="AC343" s="609"/>
    </row>
    <row r="344" spans="1:68" ht="16.5" customHeight="1" x14ac:dyDescent="0.25">
      <c r="A344" s="54" t="s">
        <v>551</v>
      </c>
      <c r="B344" s="54" t="s">
        <v>552</v>
      </c>
      <c r="C344" s="32">
        <v>4301180007</v>
      </c>
      <c r="D344" s="617">
        <v>4680115881808</v>
      </c>
      <c r="E344" s="618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67</v>
      </c>
      <c r="L344" s="33"/>
      <c r="M344" s="34" t="s">
        <v>553</v>
      </c>
      <c r="N344" s="34"/>
      <c r="O344" s="33">
        <v>730</v>
      </c>
      <c r="P344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5"/>
      <c r="R344" s="625"/>
      <c r="S344" s="625"/>
      <c r="T344" s="626"/>
      <c r="U344" s="35"/>
      <c r="V344" s="35"/>
      <c r="W344" s="36" t="s">
        <v>69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554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555</v>
      </c>
      <c r="B345" s="54" t="s">
        <v>556</v>
      </c>
      <c r="C345" s="32">
        <v>4301180006</v>
      </c>
      <c r="D345" s="617">
        <v>4680115881822</v>
      </c>
      <c r="E345" s="618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67</v>
      </c>
      <c r="L345" s="33"/>
      <c r="M345" s="34" t="s">
        <v>553</v>
      </c>
      <c r="N345" s="34"/>
      <c r="O345" s="33">
        <v>730</v>
      </c>
      <c r="P345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5"/>
      <c r="R345" s="625"/>
      <c r="S345" s="625"/>
      <c r="T345" s="626"/>
      <c r="U345" s="35"/>
      <c r="V345" s="35"/>
      <c r="W345" s="36" t="s">
        <v>69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554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557</v>
      </c>
      <c r="B346" s="54" t="s">
        <v>558</v>
      </c>
      <c r="C346" s="32">
        <v>4301180001</v>
      </c>
      <c r="D346" s="617">
        <v>4680115880016</v>
      </c>
      <c r="E346" s="618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67</v>
      </c>
      <c r="L346" s="33"/>
      <c r="M346" s="34" t="s">
        <v>553</v>
      </c>
      <c r="N346" s="34"/>
      <c r="O346" s="33">
        <v>730</v>
      </c>
      <c r="P346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5"/>
      <c r="R346" s="625"/>
      <c r="S346" s="625"/>
      <c r="T346" s="626"/>
      <c r="U346" s="35"/>
      <c r="V346" s="35"/>
      <c r="W346" s="36" t="s">
        <v>69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554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629"/>
      <c r="B347" s="623"/>
      <c r="C347" s="623"/>
      <c r="D347" s="623"/>
      <c r="E347" s="623"/>
      <c r="F347" s="623"/>
      <c r="G347" s="623"/>
      <c r="H347" s="623"/>
      <c r="I347" s="623"/>
      <c r="J347" s="623"/>
      <c r="K347" s="623"/>
      <c r="L347" s="623"/>
      <c r="M347" s="623"/>
      <c r="N347" s="623"/>
      <c r="O347" s="630"/>
      <c r="P347" s="619" t="s">
        <v>86</v>
      </c>
      <c r="Q347" s="620"/>
      <c r="R347" s="620"/>
      <c r="S347" s="620"/>
      <c r="T347" s="620"/>
      <c r="U347" s="620"/>
      <c r="V347" s="621"/>
      <c r="W347" s="38" t="s">
        <v>87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x14ac:dyDescent="0.2">
      <c r="A348" s="623"/>
      <c r="B348" s="623"/>
      <c r="C348" s="623"/>
      <c r="D348" s="623"/>
      <c r="E348" s="623"/>
      <c r="F348" s="623"/>
      <c r="G348" s="623"/>
      <c r="H348" s="623"/>
      <c r="I348" s="623"/>
      <c r="J348" s="623"/>
      <c r="K348" s="623"/>
      <c r="L348" s="623"/>
      <c r="M348" s="623"/>
      <c r="N348" s="623"/>
      <c r="O348" s="630"/>
      <c r="P348" s="619" t="s">
        <v>86</v>
      </c>
      <c r="Q348" s="620"/>
      <c r="R348" s="620"/>
      <c r="S348" s="620"/>
      <c r="T348" s="620"/>
      <c r="U348" s="620"/>
      <c r="V348" s="621"/>
      <c r="W348" s="38" t="s">
        <v>69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customHeight="1" x14ac:dyDescent="0.25">
      <c r="A349" s="673" t="s">
        <v>559</v>
      </c>
      <c r="B349" s="623"/>
      <c r="C349" s="623"/>
      <c r="D349" s="623"/>
      <c r="E349" s="623"/>
      <c r="F349" s="623"/>
      <c r="G349" s="623"/>
      <c r="H349" s="623"/>
      <c r="I349" s="623"/>
      <c r="J349" s="623"/>
      <c r="K349" s="623"/>
      <c r="L349" s="623"/>
      <c r="M349" s="623"/>
      <c r="N349" s="623"/>
      <c r="O349" s="623"/>
      <c r="P349" s="623"/>
      <c r="Q349" s="623"/>
      <c r="R349" s="623"/>
      <c r="S349" s="623"/>
      <c r="T349" s="623"/>
      <c r="U349" s="623"/>
      <c r="V349" s="623"/>
      <c r="W349" s="623"/>
      <c r="X349" s="623"/>
      <c r="Y349" s="623"/>
      <c r="Z349" s="623"/>
      <c r="AA349" s="608"/>
      <c r="AB349" s="608"/>
      <c r="AC349" s="608"/>
    </row>
    <row r="350" spans="1:68" ht="14.25" customHeight="1" x14ac:dyDescent="0.25">
      <c r="A350" s="622" t="s">
        <v>146</v>
      </c>
      <c r="B350" s="623"/>
      <c r="C350" s="623"/>
      <c r="D350" s="623"/>
      <c r="E350" s="623"/>
      <c r="F350" s="623"/>
      <c r="G350" s="623"/>
      <c r="H350" s="623"/>
      <c r="I350" s="623"/>
      <c r="J350" s="623"/>
      <c r="K350" s="623"/>
      <c r="L350" s="623"/>
      <c r="M350" s="623"/>
      <c r="N350" s="623"/>
      <c r="O350" s="623"/>
      <c r="P350" s="623"/>
      <c r="Q350" s="623"/>
      <c r="R350" s="623"/>
      <c r="S350" s="623"/>
      <c r="T350" s="623"/>
      <c r="U350" s="623"/>
      <c r="V350" s="623"/>
      <c r="W350" s="623"/>
      <c r="X350" s="623"/>
      <c r="Y350" s="623"/>
      <c r="Z350" s="623"/>
      <c r="AA350" s="609"/>
      <c r="AB350" s="609"/>
      <c r="AC350" s="609"/>
    </row>
    <row r="351" spans="1:68" ht="27" customHeight="1" x14ac:dyDescent="0.25">
      <c r="A351" s="54" t="s">
        <v>560</v>
      </c>
      <c r="B351" s="54" t="s">
        <v>561</v>
      </c>
      <c r="C351" s="32">
        <v>4301031066</v>
      </c>
      <c r="D351" s="617">
        <v>4607091383836</v>
      </c>
      <c r="E351" s="618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67</v>
      </c>
      <c r="L351" s="33"/>
      <c r="M351" s="34" t="s">
        <v>68</v>
      </c>
      <c r="N351" s="34"/>
      <c r="O351" s="33">
        <v>40</v>
      </c>
      <c r="P351" s="7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5"/>
      <c r="R351" s="625"/>
      <c r="S351" s="625"/>
      <c r="T351" s="626"/>
      <c r="U351" s="35"/>
      <c r="V351" s="35"/>
      <c r="W351" s="36" t="s">
        <v>69</v>
      </c>
      <c r="X351" s="613">
        <v>9</v>
      </c>
      <c r="Y351" s="614">
        <f>IFERROR(IF(X351="",0,CEILING((X351/$H351),1)*$H351),"")</f>
        <v>9</v>
      </c>
      <c r="Z351" s="37">
        <f>IFERROR(IF(Y351=0,"",ROUNDUP(Y351/H351,0)*0.00651),"")</f>
        <v>3.2550000000000003E-2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10.139999999999999</v>
      </c>
      <c r="BN351" s="64">
        <f>IFERROR(Y351*I351/H351,"0")</f>
        <v>10.139999999999999</v>
      </c>
      <c r="BO351" s="64">
        <f>IFERROR(1/J351*(X351/H351),"0")</f>
        <v>2.7472527472527476E-2</v>
      </c>
      <c r="BP351" s="64">
        <f>IFERROR(1/J351*(Y351/H351),"0")</f>
        <v>2.7472527472527476E-2</v>
      </c>
    </row>
    <row r="352" spans="1:68" x14ac:dyDescent="0.2">
      <c r="A352" s="629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30"/>
      <c r="P352" s="619" t="s">
        <v>86</v>
      </c>
      <c r="Q352" s="620"/>
      <c r="R352" s="620"/>
      <c r="S352" s="620"/>
      <c r="T352" s="620"/>
      <c r="U352" s="620"/>
      <c r="V352" s="621"/>
      <c r="W352" s="38" t="s">
        <v>87</v>
      </c>
      <c r="X352" s="615">
        <f>IFERROR(X351/H351,"0")</f>
        <v>5</v>
      </c>
      <c r="Y352" s="615">
        <f>IFERROR(Y351/H351,"0")</f>
        <v>5</v>
      </c>
      <c r="Z352" s="615">
        <f>IFERROR(IF(Z351="",0,Z351),"0")</f>
        <v>3.2550000000000003E-2</v>
      </c>
      <c r="AA352" s="616"/>
      <c r="AB352" s="616"/>
      <c r="AC352" s="616"/>
    </row>
    <row r="353" spans="1:68" x14ac:dyDescent="0.2">
      <c r="A353" s="623"/>
      <c r="B353" s="623"/>
      <c r="C353" s="623"/>
      <c r="D353" s="623"/>
      <c r="E353" s="623"/>
      <c r="F353" s="623"/>
      <c r="G353" s="623"/>
      <c r="H353" s="623"/>
      <c r="I353" s="623"/>
      <c r="J353" s="623"/>
      <c r="K353" s="623"/>
      <c r="L353" s="623"/>
      <c r="M353" s="623"/>
      <c r="N353" s="623"/>
      <c r="O353" s="630"/>
      <c r="P353" s="619" t="s">
        <v>86</v>
      </c>
      <c r="Q353" s="620"/>
      <c r="R353" s="620"/>
      <c r="S353" s="620"/>
      <c r="T353" s="620"/>
      <c r="U353" s="620"/>
      <c r="V353" s="621"/>
      <c r="W353" s="38" t="s">
        <v>69</v>
      </c>
      <c r="X353" s="615">
        <f>IFERROR(SUM(X351:X351),"0")</f>
        <v>9</v>
      </c>
      <c r="Y353" s="615">
        <f>IFERROR(SUM(Y351:Y351),"0")</f>
        <v>9</v>
      </c>
      <c r="Z353" s="38"/>
      <c r="AA353" s="616"/>
      <c r="AB353" s="616"/>
      <c r="AC353" s="616"/>
    </row>
    <row r="354" spans="1:68" ht="14.25" customHeight="1" x14ac:dyDescent="0.25">
      <c r="A354" s="622" t="s">
        <v>64</v>
      </c>
      <c r="B354" s="623"/>
      <c r="C354" s="623"/>
      <c r="D354" s="623"/>
      <c r="E354" s="623"/>
      <c r="F354" s="623"/>
      <c r="G354" s="623"/>
      <c r="H354" s="623"/>
      <c r="I354" s="623"/>
      <c r="J354" s="623"/>
      <c r="K354" s="623"/>
      <c r="L354" s="623"/>
      <c r="M354" s="623"/>
      <c r="N354" s="623"/>
      <c r="O354" s="623"/>
      <c r="P354" s="623"/>
      <c r="Q354" s="623"/>
      <c r="R354" s="623"/>
      <c r="S354" s="623"/>
      <c r="T354" s="623"/>
      <c r="U354" s="623"/>
      <c r="V354" s="623"/>
      <c r="W354" s="623"/>
      <c r="X354" s="623"/>
      <c r="Y354" s="623"/>
      <c r="Z354" s="623"/>
      <c r="AA354" s="609"/>
      <c r="AB354" s="609"/>
      <c r="AC354" s="609"/>
    </row>
    <row r="355" spans="1:68" ht="27" customHeight="1" x14ac:dyDescent="0.25">
      <c r="A355" s="54" t="s">
        <v>563</v>
      </c>
      <c r="B355" s="54" t="s">
        <v>564</v>
      </c>
      <c r="C355" s="32">
        <v>4301051489</v>
      </c>
      <c r="D355" s="617">
        <v>4607091387919</v>
      </c>
      <c r="E355" s="618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99</v>
      </c>
      <c r="L355" s="33"/>
      <c r="M355" s="34" t="s">
        <v>130</v>
      </c>
      <c r="N355" s="34"/>
      <c r="O355" s="33">
        <v>45</v>
      </c>
      <c r="P355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5"/>
      <c r="R355" s="625"/>
      <c r="S355" s="625"/>
      <c r="T355" s="626"/>
      <c r="U355" s="35"/>
      <c r="V355" s="35"/>
      <c r="W355" s="36" t="s">
        <v>69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566</v>
      </c>
      <c r="B356" s="54" t="s">
        <v>567</v>
      </c>
      <c r="C356" s="32">
        <v>4301051461</v>
      </c>
      <c r="D356" s="617">
        <v>4680115883604</v>
      </c>
      <c r="E356" s="618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67</v>
      </c>
      <c r="L356" s="33"/>
      <c r="M356" s="34" t="s">
        <v>106</v>
      </c>
      <c r="N356" s="34"/>
      <c r="O356" s="33">
        <v>45</v>
      </c>
      <c r="P35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5"/>
      <c r="R356" s="625"/>
      <c r="S356" s="625"/>
      <c r="T356" s="626"/>
      <c r="U356" s="35"/>
      <c r="V356" s="35"/>
      <c r="W356" s="36" t="s">
        <v>69</v>
      </c>
      <c r="X356" s="613">
        <v>1050</v>
      </c>
      <c r="Y356" s="614">
        <f>IFERROR(IF(X356="",0,CEILING((X356/$H356),1)*$H356),"")</f>
        <v>1050</v>
      </c>
      <c r="Z356" s="37">
        <f>IFERROR(IF(Y356=0,"",ROUNDUP(Y356/H356,0)*0.00651),"")</f>
        <v>3.2549999999999999</v>
      </c>
      <c r="AA356" s="56"/>
      <c r="AB356" s="57"/>
      <c r="AC356" s="409" t="s">
        <v>568</v>
      </c>
      <c r="AG356" s="64"/>
      <c r="AJ356" s="68"/>
      <c r="AK356" s="68">
        <v>0</v>
      </c>
      <c r="BB356" s="410" t="s">
        <v>1</v>
      </c>
      <c r="BM356" s="64">
        <f>IFERROR(X356*I356/H356,"0")</f>
        <v>1176</v>
      </c>
      <c r="BN356" s="64">
        <f>IFERROR(Y356*I356/H356,"0")</f>
        <v>1176</v>
      </c>
      <c r="BO356" s="64">
        <f>IFERROR(1/J356*(X356/H356),"0")</f>
        <v>2.7472527472527473</v>
      </c>
      <c r="BP356" s="64">
        <f>IFERROR(1/J356*(Y356/H356),"0")</f>
        <v>2.7472527472527473</v>
      </c>
    </row>
    <row r="357" spans="1:68" ht="27" customHeight="1" x14ac:dyDescent="0.25">
      <c r="A357" s="54" t="s">
        <v>569</v>
      </c>
      <c r="B357" s="54" t="s">
        <v>570</v>
      </c>
      <c r="C357" s="32">
        <v>4301051864</v>
      </c>
      <c r="D357" s="617">
        <v>4680115883567</v>
      </c>
      <c r="E357" s="618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67</v>
      </c>
      <c r="L357" s="33"/>
      <c r="M357" s="34" t="s">
        <v>130</v>
      </c>
      <c r="N357" s="34"/>
      <c r="O357" s="33">
        <v>40</v>
      </c>
      <c r="P357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5"/>
      <c r="R357" s="625"/>
      <c r="S357" s="625"/>
      <c r="T357" s="626"/>
      <c r="U357" s="35"/>
      <c r="V357" s="35"/>
      <c r="W357" s="36" t="s">
        <v>69</v>
      </c>
      <c r="X357" s="613">
        <v>175</v>
      </c>
      <c r="Y357" s="614">
        <f>IFERROR(IF(X357="",0,CEILING((X357/$H357),1)*$H357),"")</f>
        <v>176.4</v>
      </c>
      <c r="Z357" s="37">
        <f>IFERROR(IF(Y357=0,"",ROUNDUP(Y357/H357,0)*0.00651),"")</f>
        <v>0.54683999999999999</v>
      </c>
      <c r="AA357" s="56"/>
      <c r="AB357" s="57"/>
      <c r="AC357" s="411" t="s">
        <v>571</v>
      </c>
      <c r="AG357" s="64"/>
      <c r="AJ357" s="68"/>
      <c r="AK357" s="68">
        <v>0</v>
      </c>
      <c r="BB357" s="412" t="s">
        <v>1</v>
      </c>
      <c r="BM357" s="64">
        <f>IFERROR(X357*I357/H357,"0")</f>
        <v>195</v>
      </c>
      <c r="BN357" s="64">
        <f>IFERROR(Y357*I357/H357,"0")</f>
        <v>196.56</v>
      </c>
      <c r="BO357" s="64">
        <f>IFERROR(1/J357*(X357/H357),"0")</f>
        <v>0.45787545787545786</v>
      </c>
      <c r="BP357" s="64">
        <f>IFERROR(1/J357*(Y357/H357),"0")</f>
        <v>0.46153846153846156</v>
      </c>
    </row>
    <row r="358" spans="1:68" x14ac:dyDescent="0.2">
      <c r="A358" s="629"/>
      <c r="B358" s="623"/>
      <c r="C358" s="623"/>
      <c r="D358" s="623"/>
      <c r="E358" s="623"/>
      <c r="F358" s="623"/>
      <c r="G358" s="623"/>
      <c r="H358" s="623"/>
      <c r="I358" s="623"/>
      <c r="J358" s="623"/>
      <c r="K358" s="623"/>
      <c r="L358" s="623"/>
      <c r="M358" s="623"/>
      <c r="N358" s="623"/>
      <c r="O358" s="630"/>
      <c r="P358" s="619" t="s">
        <v>86</v>
      </c>
      <c r="Q358" s="620"/>
      <c r="R358" s="620"/>
      <c r="S358" s="620"/>
      <c r="T358" s="620"/>
      <c r="U358" s="620"/>
      <c r="V358" s="621"/>
      <c r="W358" s="38" t="s">
        <v>87</v>
      </c>
      <c r="X358" s="615">
        <f>IFERROR(X355/H355,"0")+IFERROR(X356/H356,"0")+IFERROR(X357/H357,"0")</f>
        <v>583.33333333333337</v>
      </c>
      <c r="Y358" s="615">
        <f>IFERROR(Y355/H355,"0")+IFERROR(Y356/H356,"0")+IFERROR(Y357/H357,"0")</f>
        <v>584</v>
      </c>
      <c r="Z358" s="615">
        <f>IFERROR(IF(Z355="",0,Z355),"0")+IFERROR(IF(Z356="",0,Z356),"0")+IFERROR(IF(Z357="",0,Z357),"0")</f>
        <v>3.8018399999999999</v>
      </c>
      <c r="AA358" s="616"/>
      <c r="AB358" s="616"/>
      <c r="AC358" s="616"/>
    </row>
    <row r="359" spans="1:68" x14ac:dyDescent="0.2">
      <c r="A359" s="623"/>
      <c r="B359" s="623"/>
      <c r="C359" s="623"/>
      <c r="D359" s="623"/>
      <c r="E359" s="623"/>
      <c r="F359" s="623"/>
      <c r="G359" s="623"/>
      <c r="H359" s="623"/>
      <c r="I359" s="623"/>
      <c r="J359" s="623"/>
      <c r="K359" s="623"/>
      <c r="L359" s="623"/>
      <c r="M359" s="623"/>
      <c r="N359" s="623"/>
      <c r="O359" s="630"/>
      <c r="P359" s="619" t="s">
        <v>86</v>
      </c>
      <c r="Q359" s="620"/>
      <c r="R359" s="620"/>
      <c r="S359" s="620"/>
      <c r="T359" s="620"/>
      <c r="U359" s="620"/>
      <c r="V359" s="621"/>
      <c r="W359" s="38" t="s">
        <v>69</v>
      </c>
      <c r="X359" s="615">
        <f>IFERROR(SUM(X355:X357),"0")</f>
        <v>1225</v>
      </c>
      <c r="Y359" s="615">
        <f>IFERROR(SUM(Y355:Y357),"0")</f>
        <v>1226.4000000000001</v>
      </c>
      <c r="Z359" s="38"/>
      <c r="AA359" s="616"/>
      <c r="AB359" s="616"/>
      <c r="AC359" s="616"/>
    </row>
    <row r="360" spans="1:68" ht="27.75" customHeight="1" x14ac:dyDescent="0.2">
      <c r="A360" s="633" t="s">
        <v>572</v>
      </c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4"/>
      <c r="P360" s="634"/>
      <c r="Q360" s="634"/>
      <c r="R360" s="634"/>
      <c r="S360" s="634"/>
      <c r="T360" s="634"/>
      <c r="U360" s="634"/>
      <c r="V360" s="634"/>
      <c r="W360" s="634"/>
      <c r="X360" s="634"/>
      <c r="Y360" s="634"/>
      <c r="Z360" s="634"/>
      <c r="AA360" s="49"/>
      <c r="AB360" s="49"/>
      <c r="AC360" s="49"/>
    </row>
    <row r="361" spans="1:68" ht="16.5" customHeight="1" x14ac:dyDescent="0.25">
      <c r="A361" s="673" t="s">
        <v>573</v>
      </c>
      <c r="B361" s="623"/>
      <c r="C361" s="623"/>
      <c r="D361" s="623"/>
      <c r="E361" s="623"/>
      <c r="F361" s="623"/>
      <c r="G361" s="623"/>
      <c r="H361" s="623"/>
      <c r="I361" s="623"/>
      <c r="J361" s="623"/>
      <c r="K361" s="623"/>
      <c r="L361" s="623"/>
      <c r="M361" s="623"/>
      <c r="N361" s="623"/>
      <c r="O361" s="623"/>
      <c r="P361" s="623"/>
      <c r="Q361" s="623"/>
      <c r="R361" s="623"/>
      <c r="S361" s="623"/>
      <c r="T361" s="623"/>
      <c r="U361" s="623"/>
      <c r="V361" s="623"/>
      <c r="W361" s="623"/>
      <c r="X361" s="623"/>
      <c r="Y361" s="623"/>
      <c r="Z361" s="623"/>
      <c r="AA361" s="608"/>
      <c r="AB361" s="608"/>
      <c r="AC361" s="608"/>
    </row>
    <row r="362" spans="1:68" ht="14.25" customHeight="1" x14ac:dyDescent="0.25">
      <c r="A362" s="622" t="s">
        <v>96</v>
      </c>
      <c r="B362" s="623"/>
      <c r="C362" s="623"/>
      <c r="D362" s="623"/>
      <c r="E362" s="623"/>
      <c r="F362" s="623"/>
      <c r="G362" s="623"/>
      <c r="H362" s="623"/>
      <c r="I362" s="623"/>
      <c r="J362" s="623"/>
      <c r="K362" s="623"/>
      <c r="L362" s="623"/>
      <c r="M362" s="623"/>
      <c r="N362" s="623"/>
      <c r="O362" s="623"/>
      <c r="P362" s="623"/>
      <c r="Q362" s="623"/>
      <c r="R362" s="623"/>
      <c r="S362" s="623"/>
      <c r="T362" s="623"/>
      <c r="U362" s="623"/>
      <c r="V362" s="623"/>
      <c r="W362" s="623"/>
      <c r="X362" s="623"/>
      <c r="Y362" s="623"/>
      <c r="Z362" s="623"/>
      <c r="AA362" s="609"/>
      <c r="AB362" s="609"/>
      <c r="AC362" s="609"/>
    </row>
    <row r="363" spans="1:68" ht="37.5" customHeight="1" x14ac:dyDescent="0.25">
      <c r="A363" s="54" t="s">
        <v>574</v>
      </c>
      <c r="B363" s="54" t="s">
        <v>575</v>
      </c>
      <c r="C363" s="32">
        <v>4301011869</v>
      </c>
      <c r="D363" s="617">
        <v>4680115884847</v>
      </c>
      <c r="E363" s="618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99</v>
      </c>
      <c r="L363" s="33" t="s">
        <v>105</v>
      </c>
      <c r="M363" s="34" t="s">
        <v>68</v>
      </c>
      <c r="N363" s="34"/>
      <c r="O363" s="33">
        <v>60</v>
      </c>
      <c r="P363" s="9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5"/>
      <c r="R363" s="625"/>
      <c r="S363" s="625"/>
      <c r="T363" s="626"/>
      <c r="U363" s="35"/>
      <c r="V363" s="35"/>
      <c r="W363" s="36" t="s">
        <v>69</v>
      </c>
      <c r="X363" s="613">
        <v>400</v>
      </c>
      <c r="Y363" s="614">
        <f t="shared" ref="Y363:Y369" si="57">IFERROR(IF(X363="",0,CEILING((X363/$H363),1)*$H363),"")</f>
        <v>405</v>
      </c>
      <c r="Z363" s="37">
        <f>IFERROR(IF(Y363=0,"",ROUNDUP(Y363/H363,0)*0.02175),"")</f>
        <v>0.58724999999999994</v>
      </c>
      <c r="AA363" s="56"/>
      <c r="AB363" s="57"/>
      <c r="AC363" s="413" t="s">
        <v>576</v>
      </c>
      <c r="AG363" s="64"/>
      <c r="AJ363" s="68" t="s">
        <v>107</v>
      </c>
      <c r="AK363" s="68">
        <v>720</v>
      </c>
      <c r="BB363" s="414" t="s">
        <v>1</v>
      </c>
      <c r="BM363" s="64">
        <f t="shared" ref="BM363:BM369" si="58">IFERROR(X363*I363/H363,"0")</f>
        <v>412.8</v>
      </c>
      <c r="BN363" s="64">
        <f t="shared" ref="BN363:BN369" si="59">IFERROR(Y363*I363/H363,"0")</f>
        <v>417.96000000000004</v>
      </c>
      <c r="BO363" s="64">
        <f t="shared" ref="BO363:BO369" si="60">IFERROR(1/J363*(X363/H363),"0")</f>
        <v>0.55555555555555558</v>
      </c>
      <c r="BP363" s="64">
        <f t="shared" ref="BP363:BP369" si="61">IFERROR(1/J363*(Y363/H363),"0")</f>
        <v>0.5625</v>
      </c>
    </row>
    <row r="364" spans="1:68" ht="27" customHeight="1" x14ac:dyDescent="0.25">
      <c r="A364" s="54" t="s">
        <v>577</v>
      </c>
      <c r="B364" s="54" t="s">
        <v>578</v>
      </c>
      <c r="C364" s="32">
        <v>4301011870</v>
      </c>
      <c r="D364" s="617">
        <v>4680115884854</v>
      </c>
      <c r="E364" s="618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99</v>
      </c>
      <c r="L364" s="33" t="s">
        <v>105</v>
      </c>
      <c r="M364" s="34" t="s">
        <v>68</v>
      </c>
      <c r="N364" s="34"/>
      <c r="O364" s="33">
        <v>60</v>
      </c>
      <c r="P364" s="9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5"/>
      <c r="R364" s="625"/>
      <c r="S364" s="625"/>
      <c r="T364" s="626"/>
      <c r="U364" s="35"/>
      <c r="V364" s="35"/>
      <c r="W364" s="36" t="s">
        <v>69</v>
      </c>
      <c r="X364" s="613">
        <v>300</v>
      </c>
      <c r="Y364" s="614">
        <f t="shared" si="57"/>
        <v>300</v>
      </c>
      <c r="Z364" s="37">
        <f>IFERROR(IF(Y364=0,"",ROUNDUP(Y364/H364,0)*0.02175),"")</f>
        <v>0.43499999999999994</v>
      </c>
      <c r="AA364" s="56"/>
      <c r="AB364" s="57"/>
      <c r="AC364" s="415" t="s">
        <v>579</v>
      </c>
      <c r="AG364" s="64"/>
      <c r="AJ364" s="68" t="s">
        <v>107</v>
      </c>
      <c r="AK364" s="68">
        <v>720</v>
      </c>
      <c r="BB364" s="416" t="s">
        <v>1</v>
      </c>
      <c r="BM364" s="64">
        <f t="shared" si="58"/>
        <v>309.60000000000002</v>
      </c>
      <c r="BN364" s="64">
        <f t="shared" si="59"/>
        <v>309.60000000000002</v>
      </c>
      <c r="BO364" s="64">
        <f t="shared" si="60"/>
        <v>0.41666666666666663</v>
      </c>
      <c r="BP364" s="64">
        <f t="shared" si="61"/>
        <v>0.41666666666666663</v>
      </c>
    </row>
    <row r="365" spans="1:68" ht="27" customHeight="1" x14ac:dyDescent="0.25">
      <c r="A365" s="54" t="s">
        <v>580</v>
      </c>
      <c r="B365" s="54" t="s">
        <v>581</v>
      </c>
      <c r="C365" s="32">
        <v>4301011832</v>
      </c>
      <c r="D365" s="617">
        <v>4607091383997</v>
      </c>
      <c r="E365" s="618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99</v>
      </c>
      <c r="L365" s="33"/>
      <c r="M365" s="34" t="s">
        <v>130</v>
      </c>
      <c r="N365" s="34"/>
      <c r="O365" s="33">
        <v>60</v>
      </c>
      <c r="P365" s="9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5"/>
      <c r="R365" s="625"/>
      <c r="S365" s="625"/>
      <c r="T365" s="626"/>
      <c r="U365" s="35"/>
      <c r="V365" s="35"/>
      <c r="W365" s="36" t="s">
        <v>69</v>
      </c>
      <c r="X365" s="613">
        <v>250</v>
      </c>
      <c r="Y365" s="614">
        <f t="shared" si="57"/>
        <v>255</v>
      </c>
      <c r="Z365" s="37">
        <f>IFERROR(IF(Y365=0,"",ROUNDUP(Y365/H365,0)*0.02175),"")</f>
        <v>0.36974999999999997</v>
      </c>
      <c r="AA365" s="56"/>
      <c r="AB365" s="57"/>
      <c r="AC365" s="417" t="s">
        <v>582</v>
      </c>
      <c r="AG365" s="64"/>
      <c r="AJ365" s="68"/>
      <c r="AK365" s="68">
        <v>0</v>
      </c>
      <c r="BB365" s="418" t="s">
        <v>1</v>
      </c>
      <c r="BM365" s="64">
        <f t="shared" si="58"/>
        <v>258</v>
      </c>
      <c r="BN365" s="64">
        <f t="shared" si="59"/>
        <v>263.16000000000003</v>
      </c>
      <c r="BO365" s="64">
        <f t="shared" si="60"/>
        <v>0.34722222222222221</v>
      </c>
      <c r="BP365" s="64">
        <f t="shared" si="61"/>
        <v>0.35416666666666663</v>
      </c>
    </row>
    <row r="366" spans="1:68" ht="37.5" customHeight="1" x14ac:dyDescent="0.25">
      <c r="A366" s="54" t="s">
        <v>583</v>
      </c>
      <c r="B366" s="54" t="s">
        <v>584</v>
      </c>
      <c r="C366" s="32">
        <v>4301011867</v>
      </c>
      <c r="D366" s="617">
        <v>4680115884830</v>
      </c>
      <c r="E366" s="618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99</v>
      </c>
      <c r="L366" s="33" t="s">
        <v>105</v>
      </c>
      <c r="M366" s="34" t="s">
        <v>68</v>
      </c>
      <c r="N366" s="34"/>
      <c r="O366" s="33">
        <v>60</v>
      </c>
      <c r="P366" s="6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5"/>
      <c r="R366" s="625"/>
      <c r="S366" s="625"/>
      <c r="T366" s="626"/>
      <c r="U366" s="35"/>
      <c r="V366" s="35"/>
      <c r="W366" s="36" t="s">
        <v>69</v>
      </c>
      <c r="X366" s="613">
        <v>2800</v>
      </c>
      <c r="Y366" s="614">
        <f t="shared" si="57"/>
        <v>2805</v>
      </c>
      <c r="Z366" s="37">
        <f>IFERROR(IF(Y366=0,"",ROUNDUP(Y366/H366,0)*0.02175),"")</f>
        <v>4.0672499999999996</v>
      </c>
      <c r="AA366" s="56"/>
      <c r="AB366" s="57"/>
      <c r="AC366" s="419" t="s">
        <v>585</v>
      </c>
      <c r="AG366" s="64"/>
      <c r="AJ366" s="68" t="s">
        <v>107</v>
      </c>
      <c r="AK366" s="68">
        <v>720</v>
      </c>
      <c r="BB366" s="420" t="s">
        <v>1</v>
      </c>
      <c r="BM366" s="64">
        <f t="shared" si="58"/>
        <v>2889.6</v>
      </c>
      <c r="BN366" s="64">
        <f t="shared" si="59"/>
        <v>2894.76</v>
      </c>
      <c r="BO366" s="64">
        <f t="shared" si="60"/>
        <v>3.8888888888888884</v>
      </c>
      <c r="BP366" s="64">
        <f t="shared" si="61"/>
        <v>3.895833333333333</v>
      </c>
    </row>
    <row r="367" spans="1:68" ht="27" customHeight="1" x14ac:dyDescent="0.25">
      <c r="A367" s="54" t="s">
        <v>586</v>
      </c>
      <c r="B367" s="54" t="s">
        <v>587</v>
      </c>
      <c r="C367" s="32">
        <v>4301011433</v>
      </c>
      <c r="D367" s="617">
        <v>4680115882638</v>
      </c>
      <c r="E367" s="618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104</v>
      </c>
      <c r="L367" s="33"/>
      <c r="M367" s="34" t="s">
        <v>100</v>
      </c>
      <c r="N367" s="34"/>
      <c r="O367" s="33">
        <v>90</v>
      </c>
      <c r="P367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5"/>
      <c r="R367" s="625"/>
      <c r="S367" s="625"/>
      <c r="T367" s="626"/>
      <c r="U367" s="35"/>
      <c r="V367" s="35"/>
      <c r="W367" s="36" t="s">
        <v>69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588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customHeight="1" x14ac:dyDescent="0.25">
      <c r="A368" s="54" t="s">
        <v>589</v>
      </c>
      <c r="B368" s="54" t="s">
        <v>590</v>
      </c>
      <c r="C368" s="32">
        <v>4301011952</v>
      </c>
      <c r="D368" s="617">
        <v>4680115884922</v>
      </c>
      <c r="E368" s="618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104</v>
      </c>
      <c r="L368" s="33"/>
      <c r="M368" s="34" t="s">
        <v>68</v>
      </c>
      <c r="N368" s="34"/>
      <c r="O368" s="33">
        <v>60</v>
      </c>
      <c r="P368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5"/>
      <c r="R368" s="625"/>
      <c r="S368" s="625"/>
      <c r="T368" s="626"/>
      <c r="U368" s="35"/>
      <c r="V368" s="35"/>
      <c r="W368" s="36" t="s">
        <v>69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579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591</v>
      </c>
      <c r="B369" s="54" t="s">
        <v>592</v>
      </c>
      <c r="C369" s="32">
        <v>4301011868</v>
      </c>
      <c r="D369" s="617">
        <v>4680115884861</v>
      </c>
      <c r="E369" s="618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104</v>
      </c>
      <c r="L369" s="33"/>
      <c r="M369" s="34" t="s">
        <v>68</v>
      </c>
      <c r="N369" s="34"/>
      <c r="O369" s="33">
        <v>60</v>
      </c>
      <c r="P369" s="9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5"/>
      <c r="R369" s="625"/>
      <c r="S369" s="625"/>
      <c r="T369" s="626"/>
      <c r="U369" s="35"/>
      <c r="V369" s="35"/>
      <c r="W369" s="36" t="s">
        <v>69</v>
      </c>
      <c r="X369" s="613">
        <v>0</v>
      </c>
      <c r="Y369" s="614">
        <f t="shared" si="57"/>
        <v>0</v>
      </c>
      <c r="Z369" s="37" t="str">
        <f>IFERROR(IF(Y369=0,"",ROUNDUP(Y369/H369,0)*0.00902),"")</f>
        <v/>
      </c>
      <c r="AA369" s="56"/>
      <c r="AB369" s="57"/>
      <c r="AC369" s="425" t="s">
        <v>585</v>
      </c>
      <c r="AG369" s="64"/>
      <c r="AJ369" s="68"/>
      <c r="AK369" s="68">
        <v>0</v>
      </c>
      <c r="BB369" s="426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x14ac:dyDescent="0.2">
      <c r="A370" s="629"/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30"/>
      <c r="P370" s="619" t="s">
        <v>86</v>
      </c>
      <c r="Q370" s="620"/>
      <c r="R370" s="620"/>
      <c r="S370" s="620"/>
      <c r="T370" s="620"/>
      <c r="U370" s="620"/>
      <c r="V370" s="621"/>
      <c r="W370" s="38" t="s">
        <v>87</v>
      </c>
      <c r="X370" s="615">
        <f>IFERROR(X363/H363,"0")+IFERROR(X364/H364,"0")+IFERROR(X365/H365,"0")+IFERROR(X366/H366,"0")+IFERROR(X367/H367,"0")+IFERROR(X368/H368,"0")+IFERROR(X369/H369,"0")</f>
        <v>250</v>
      </c>
      <c r="Y370" s="615">
        <f>IFERROR(Y363/H363,"0")+IFERROR(Y364/H364,"0")+IFERROR(Y365/H365,"0")+IFERROR(Y366/H366,"0")+IFERROR(Y367/H367,"0")+IFERROR(Y368/H368,"0")+IFERROR(Y369/H369,"0")</f>
        <v>251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5.459249999999999</v>
      </c>
      <c r="AA370" s="616"/>
      <c r="AB370" s="616"/>
      <c r="AC370" s="616"/>
    </row>
    <row r="371" spans="1:68" x14ac:dyDescent="0.2">
      <c r="A371" s="623"/>
      <c r="B371" s="623"/>
      <c r="C371" s="623"/>
      <c r="D371" s="623"/>
      <c r="E371" s="623"/>
      <c r="F371" s="623"/>
      <c r="G371" s="623"/>
      <c r="H371" s="623"/>
      <c r="I371" s="623"/>
      <c r="J371" s="623"/>
      <c r="K371" s="623"/>
      <c r="L371" s="623"/>
      <c r="M371" s="623"/>
      <c r="N371" s="623"/>
      <c r="O371" s="630"/>
      <c r="P371" s="619" t="s">
        <v>86</v>
      </c>
      <c r="Q371" s="620"/>
      <c r="R371" s="620"/>
      <c r="S371" s="620"/>
      <c r="T371" s="620"/>
      <c r="U371" s="620"/>
      <c r="V371" s="621"/>
      <c r="W371" s="38" t="s">
        <v>69</v>
      </c>
      <c r="X371" s="615">
        <f>IFERROR(SUM(X363:X369),"0")</f>
        <v>3750</v>
      </c>
      <c r="Y371" s="615">
        <f>IFERROR(SUM(Y363:Y369),"0")</f>
        <v>3765</v>
      </c>
      <c r="Z371" s="38"/>
      <c r="AA371" s="616"/>
      <c r="AB371" s="616"/>
      <c r="AC371" s="616"/>
    </row>
    <row r="372" spans="1:68" ht="14.25" customHeight="1" x14ac:dyDescent="0.25">
      <c r="A372" s="622" t="s">
        <v>135</v>
      </c>
      <c r="B372" s="623"/>
      <c r="C372" s="623"/>
      <c r="D372" s="623"/>
      <c r="E372" s="623"/>
      <c r="F372" s="623"/>
      <c r="G372" s="623"/>
      <c r="H372" s="623"/>
      <c r="I372" s="623"/>
      <c r="J372" s="623"/>
      <c r="K372" s="623"/>
      <c r="L372" s="623"/>
      <c r="M372" s="623"/>
      <c r="N372" s="623"/>
      <c r="O372" s="623"/>
      <c r="P372" s="623"/>
      <c r="Q372" s="623"/>
      <c r="R372" s="623"/>
      <c r="S372" s="623"/>
      <c r="T372" s="623"/>
      <c r="U372" s="623"/>
      <c r="V372" s="623"/>
      <c r="W372" s="623"/>
      <c r="X372" s="623"/>
      <c r="Y372" s="623"/>
      <c r="Z372" s="623"/>
      <c r="AA372" s="609"/>
      <c r="AB372" s="609"/>
      <c r="AC372" s="609"/>
    </row>
    <row r="373" spans="1:68" ht="27" customHeight="1" x14ac:dyDescent="0.25">
      <c r="A373" s="54" t="s">
        <v>593</v>
      </c>
      <c r="B373" s="54" t="s">
        <v>594</v>
      </c>
      <c r="C373" s="32">
        <v>4301020178</v>
      </c>
      <c r="D373" s="617">
        <v>4607091383980</v>
      </c>
      <c r="E373" s="618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99</v>
      </c>
      <c r="L373" s="33" t="s">
        <v>105</v>
      </c>
      <c r="M373" s="34" t="s">
        <v>100</v>
      </c>
      <c r="N373" s="34"/>
      <c r="O373" s="33">
        <v>50</v>
      </c>
      <c r="P373" s="9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5"/>
      <c r="R373" s="625"/>
      <c r="S373" s="625"/>
      <c r="T373" s="626"/>
      <c r="U373" s="35"/>
      <c r="V373" s="35"/>
      <c r="W373" s="36" t="s">
        <v>69</v>
      </c>
      <c r="X373" s="613">
        <v>1400</v>
      </c>
      <c r="Y373" s="614">
        <f>IFERROR(IF(X373="",0,CEILING((X373/$H373),1)*$H373),"")</f>
        <v>1410</v>
      </c>
      <c r="Z373" s="37">
        <f>IFERROR(IF(Y373=0,"",ROUNDUP(Y373/H373,0)*0.02175),"")</f>
        <v>2.0444999999999998</v>
      </c>
      <c r="AA373" s="56"/>
      <c r="AB373" s="57"/>
      <c r="AC373" s="427" t="s">
        <v>595</v>
      </c>
      <c r="AG373" s="64"/>
      <c r="AJ373" s="68" t="s">
        <v>107</v>
      </c>
      <c r="AK373" s="68">
        <v>720</v>
      </c>
      <c r="BB373" s="428" t="s">
        <v>1</v>
      </c>
      <c r="BM373" s="64">
        <f>IFERROR(X373*I373/H373,"0")</f>
        <v>1444.8</v>
      </c>
      <c r="BN373" s="64">
        <f>IFERROR(Y373*I373/H373,"0")</f>
        <v>1455.12</v>
      </c>
      <c r="BO373" s="64">
        <f>IFERROR(1/J373*(X373/H373),"0")</f>
        <v>1.9444444444444442</v>
      </c>
      <c r="BP373" s="64">
        <f>IFERROR(1/J373*(Y373/H373),"0")</f>
        <v>1.9583333333333333</v>
      </c>
    </row>
    <row r="374" spans="1:68" ht="16.5" customHeight="1" x14ac:dyDescent="0.25">
      <c r="A374" s="54" t="s">
        <v>596</v>
      </c>
      <c r="B374" s="54" t="s">
        <v>597</v>
      </c>
      <c r="C374" s="32">
        <v>4301020179</v>
      </c>
      <c r="D374" s="617">
        <v>4607091384178</v>
      </c>
      <c r="E374" s="618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104</v>
      </c>
      <c r="L374" s="33"/>
      <c r="M374" s="34" t="s">
        <v>100</v>
      </c>
      <c r="N374" s="34"/>
      <c r="O374" s="33">
        <v>50</v>
      </c>
      <c r="P374" s="7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5"/>
      <c r="R374" s="625"/>
      <c r="S374" s="625"/>
      <c r="T374" s="626"/>
      <c r="U374" s="35"/>
      <c r="V374" s="35"/>
      <c r="W374" s="36" t="s">
        <v>69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595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629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30"/>
      <c r="P375" s="619" t="s">
        <v>86</v>
      </c>
      <c r="Q375" s="620"/>
      <c r="R375" s="620"/>
      <c r="S375" s="620"/>
      <c r="T375" s="620"/>
      <c r="U375" s="620"/>
      <c r="V375" s="621"/>
      <c r="W375" s="38" t="s">
        <v>87</v>
      </c>
      <c r="X375" s="615">
        <f>IFERROR(X373/H373,"0")+IFERROR(X374/H374,"0")</f>
        <v>93.333333333333329</v>
      </c>
      <c r="Y375" s="615">
        <f>IFERROR(Y373/H373,"0")+IFERROR(Y374/H374,"0")</f>
        <v>94</v>
      </c>
      <c r="Z375" s="615">
        <f>IFERROR(IF(Z373="",0,Z373),"0")+IFERROR(IF(Z374="",0,Z374),"0")</f>
        <v>2.0444999999999998</v>
      </c>
      <c r="AA375" s="616"/>
      <c r="AB375" s="616"/>
      <c r="AC375" s="616"/>
    </row>
    <row r="376" spans="1:68" x14ac:dyDescent="0.2">
      <c r="A376" s="623"/>
      <c r="B376" s="623"/>
      <c r="C376" s="623"/>
      <c r="D376" s="623"/>
      <c r="E376" s="623"/>
      <c r="F376" s="623"/>
      <c r="G376" s="623"/>
      <c r="H376" s="623"/>
      <c r="I376" s="623"/>
      <c r="J376" s="623"/>
      <c r="K376" s="623"/>
      <c r="L376" s="623"/>
      <c r="M376" s="623"/>
      <c r="N376" s="623"/>
      <c r="O376" s="630"/>
      <c r="P376" s="619" t="s">
        <v>86</v>
      </c>
      <c r="Q376" s="620"/>
      <c r="R376" s="620"/>
      <c r="S376" s="620"/>
      <c r="T376" s="620"/>
      <c r="U376" s="620"/>
      <c r="V376" s="621"/>
      <c r="W376" s="38" t="s">
        <v>69</v>
      </c>
      <c r="X376" s="615">
        <f>IFERROR(SUM(X373:X374),"0")</f>
        <v>1400</v>
      </c>
      <c r="Y376" s="615">
        <f>IFERROR(SUM(Y373:Y374),"0")</f>
        <v>1410</v>
      </c>
      <c r="Z376" s="38"/>
      <c r="AA376" s="616"/>
      <c r="AB376" s="616"/>
      <c r="AC376" s="616"/>
    </row>
    <row r="377" spans="1:68" ht="14.25" customHeight="1" x14ac:dyDescent="0.25">
      <c r="A377" s="622" t="s">
        <v>64</v>
      </c>
      <c r="B377" s="623"/>
      <c r="C377" s="623"/>
      <c r="D377" s="623"/>
      <c r="E377" s="623"/>
      <c r="F377" s="623"/>
      <c r="G377" s="623"/>
      <c r="H377" s="623"/>
      <c r="I377" s="623"/>
      <c r="J377" s="623"/>
      <c r="K377" s="623"/>
      <c r="L377" s="623"/>
      <c r="M377" s="623"/>
      <c r="N377" s="623"/>
      <c r="O377" s="623"/>
      <c r="P377" s="623"/>
      <c r="Q377" s="623"/>
      <c r="R377" s="623"/>
      <c r="S377" s="623"/>
      <c r="T377" s="623"/>
      <c r="U377" s="623"/>
      <c r="V377" s="623"/>
      <c r="W377" s="623"/>
      <c r="X377" s="623"/>
      <c r="Y377" s="623"/>
      <c r="Z377" s="623"/>
      <c r="AA377" s="609"/>
      <c r="AB377" s="609"/>
      <c r="AC377" s="609"/>
    </row>
    <row r="378" spans="1:68" ht="27" customHeight="1" x14ac:dyDescent="0.25">
      <c r="A378" s="54" t="s">
        <v>598</v>
      </c>
      <c r="B378" s="54" t="s">
        <v>599</v>
      </c>
      <c r="C378" s="32">
        <v>4301051903</v>
      </c>
      <c r="D378" s="617">
        <v>4607091383928</v>
      </c>
      <c r="E378" s="618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99</v>
      </c>
      <c r="L378" s="33"/>
      <c r="M378" s="34" t="s">
        <v>106</v>
      </c>
      <c r="N378" s="34"/>
      <c r="O378" s="33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5"/>
      <c r="R378" s="625"/>
      <c r="S378" s="625"/>
      <c r="T378" s="626"/>
      <c r="U378" s="35"/>
      <c r="V378" s="35"/>
      <c r="W378" s="36" t="s">
        <v>69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600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601</v>
      </c>
      <c r="B379" s="54" t="s">
        <v>602</v>
      </c>
      <c r="C379" s="32">
        <v>4301051897</v>
      </c>
      <c r="D379" s="617">
        <v>4607091384260</v>
      </c>
      <c r="E379" s="618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99</v>
      </c>
      <c r="L379" s="33"/>
      <c r="M379" s="34" t="s">
        <v>106</v>
      </c>
      <c r="N379" s="34"/>
      <c r="O379" s="33">
        <v>40</v>
      </c>
      <c r="P379" s="6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5"/>
      <c r="R379" s="625"/>
      <c r="S379" s="625"/>
      <c r="T379" s="626"/>
      <c r="U379" s="35"/>
      <c r="V379" s="35"/>
      <c r="W379" s="36" t="s">
        <v>69</v>
      </c>
      <c r="X379" s="613">
        <v>20</v>
      </c>
      <c r="Y379" s="614">
        <f>IFERROR(IF(X379="",0,CEILING((X379/$H379),1)*$H379),"")</f>
        <v>27</v>
      </c>
      <c r="Z379" s="37">
        <f>IFERROR(IF(Y379=0,"",ROUNDUP(Y379/H379,0)*0.01898),"")</f>
        <v>5.6940000000000004E-2</v>
      </c>
      <c r="AA379" s="56"/>
      <c r="AB379" s="57"/>
      <c r="AC379" s="433" t="s">
        <v>603</v>
      </c>
      <c r="AG379" s="64"/>
      <c r="AJ379" s="68"/>
      <c r="AK379" s="68">
        <v>0</v>
      </c>
      <c r="BB379" s="434" t="s">
        <v>1</v>
      </c>
      <c r="BM379" s="64">
        <f>IFERROR(X379*I379/H379,"0")</f>
        <v>21.153333333333332</v>
      </c>
      <c r="BN379" s="64">
        <f>IFERROR(Y379*I379/H379,"0")</f>
        <v>28.556999999999999</v>
      </c>
      <c r="BO379" s="64">
        <f>IFERROR(1/J379*(X379/H379),"0")</f>
        <v>3.4722222222222224E-2</v>
      </c>
      <c r="BP379" s="64">
        <f>IFERROR(1/J379*(Y379/H379),"0")</f>
        <v>4.6875E-2</v>
      </c>
    </row>
    <row r="380" spans="1:68" x14ac:dyDescent="0.2">
      <c r="A380" s="629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30"/>
      <c r="P380" s="619" t="s">
        <v>86</v>
      </c>
      <c r="Q380" s="620"/>
      <c r="R380" s="620"/>
      <c r="S380" s="620"/>
      <c r="T380" s="620"/>
      <c r="U380" s="620"/>
      <c r="V380" s="621"/>
      <c r="W380" s="38" t="s">
        <v>87</v>
      </c>
      <c r="X380" s="615">
        <f>IFERROR(X378/H378,"0")+IFERROR(X379/H379,"0")</f>
        <v>2.2222222222222223</v>
      </c>
      <c r="Y380" s="615">
        <f>IFERROR(Y378/H378,"0")+IFERROR(Y379/H379,"0")</f>
        <v>3</v>
      </c>
      <c r="Z380" s="615">
        <f>IFERROR(IF(Z378="",0,Z378),"0")+IFERROR(IF(Z379="",0,Z379),"0")</f>
        <v>5.6940000000000004E-2</v>
      </c>
      <c r="AA380" s="616"/>
      <c r="AB380" s="616"/>
      <c r="AC380" s="616"/>
    </row>
    <row r="381" spans="1:68" x14ac:dyDescent="0.2">
      <c r="A381" s="623"/>
      <c r="B381" s="623"/>
      <c r="C381" s="623"/>
      <c r="D381" s="623"/>
      <c r="E381" s="623"/>
      <c r="F381" s="623"/>
      <c r="G381" s="623"/>
      <c r="H381" s="623"/>
      <c r="I381" s="623"/>
      <c r="J381" s="623"/>
      <c r="K381" s="623"/>
      <c r="L381" s="623"/>
      <c r="M381" s="623"/>
      <c r="N381" s="623"/>
      <c r="O381" s="630"/>
      <c r="P381" s="619" t="s">
        <v>86</v>
      </c>
      <c r="Q381" s="620"/>
      <c r="R381" s="620"/>
      <c r="S381" s="620"/>
      <c r="T381" s="620"/>
      <c r="U381" s="620"/>
      <c r="V381" s="621"/>
      <c r="W381" s="38" t="s">
        <v>69</v>
      </c>
      <c r="X381" s="615">
        <f>IFERROR(SUM(X378:X379),"0")</f>
        <v>20</v>
      </c>
      <c r="Y381" s="615">
        <f>IFERROR(SUM(Y378:Y379),"0")</f>
        <v>27</v>
      </c>
      <c r="Z381" s="38"/>
      <c r="AA381" s="616"/>
      <c r="AB381" s="616"/>
      <c r="AC381" s="616"/>
    </row>
    <row r="382" spans="1:68" ht="14.25" customHeight="1" x14ac:dyDescent="0.25">
      <c r="A382" s="622" t="s">
        <v>172</v>
      </c>
      <c r="B382" s="623"/>
      <c r="C382" s="623"/>
      <c r="D382" s="623"/>
      <c r="E382" s="623"/>
      <c r="F382" s="623"/>
      <c r="G382" s="623"/>
      <c r="H382" s="623"/>
      <c r="I382" s="623"/>
      <c r="J382" s="623"/>
      <c r="K382" s="623"/>
      <c r="L382" s="623"/>
      <c r="M382" s="623"/>
      <c r="N382" s="623"/>
      <c r="O382" s="623"/>
      <c r="P382" s="623"/>
      <c r="Q382" s="623"/>
      <c r="R382" s="623"/>
      <c r="S382" s="623"/>
      <c r="T382" s="623"/>
      <c r="U382" s="623"/>
      <c r="V382" s="623"/>
      <c r="W382" s="623"/>
      <c r="X382" s="623"/>
      <c r="Y382" s="623"/>
      <c r="Z382" s="623"/>
      <c r="AA382" s="609"/>
      <c r="AB382" s="609"/>
      <c r="AC382" s="609"/>
    </row>
    <row r="383" spans="1:68" ht="27" customHeight="1" x14ac:dyDescent="0.25">
      <c r="A383" s="54" t="s">
        <v>604</v>
      </c>
      <c r="B383" s="54" t="s">
        <v>605</v>
      </c>
      <c r="C383" s="32">
        <v>4301060439</v>
      </c>
      <c r="D383" s="617">
        <v>4607091384673</v>
      </c>
      <c r="E383" s="618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99</v>
      </c>
      <c r="L383" s="33"/>
      <c r="M383" s="34" t="s">
        <v>106</v>
      </c>
      <c r="N383" s="34"/>
      <c r="O383" s="33">
        <v>30</v>
      </c>
      <c r="P383" s="9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5"/>
      <c r="R383" s="625"/>
      <c r="S383" s="625"/>
      <c r="T383" s="626"/>
      <c r="U383" s="35"/>
      <c r="V383" s="35"/>
      <c r="W383" s="36" t="s">
        <v>69</v>
      </c>
      <c r="X383" s="613">
        <v>30</v>
      </c>
      <c r="Y383" s="614">
        <f>IFERROR(IF(X383="",0,CEILING((X383/$H383),1)*$H383),"")</f>
        <v>36</v>
      </c>
      <c r="Z383" s="37">
        <f>IFERROR(IF(Y383=0,"",ROUNDUP(Y383/H383,0)*0.01898),"")</f>
        <v>7.5920000000000001E-2</v>
      </c>
      <c r="AA383" s="56"/>
      <c r="AB383" s="57"/>
      <c r="AC383" s="435" t="s">
        <v>606</v>
      </c>
      <c r="AG383" s="64"/>
      <c r="AJ383" s="68"/>
      <c r="AK383" s="68">
        <v>0</v>
      </c>
      <c r="BB383" s="436" t="s">
        <v>1</v>
      </c>
      <c r="BM383" s="64">
        <f>IFERROR(X383*I383/H383,"0")</f>
        <v>31.73</v>
      </c>
      <c r="BN383" s="64">
        <f>IFERROR(Y383*I383/H383,"0")</f>
        <v>38.076000000000001</v>
      </c>
      <c r="BO383" s="64">
        <f>IFERROR(1/J383*(X383/H383),"0")</f>
        <v>5.2083333333333336E-2</v>
      </c>
      <c r="BP383" s="64">
        <f>IFERROR(1/J383*(Y383/H383),"0")</f>
        <v>6.25E-2</v>
      </c>
    </row>
    <row r="384" spans="1:68" x14ac:dyDescent="0.2">
      <c r="A384" s="629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30"/>
      <c r="P384" s="619" t="s">
        <v>86</v>
      </c>
      <c r="Q384" s="620"/>
      <c r="R384" s="620"/>
      <c r="S384" s="620"/>
      <c r="T384" s="620"/>
      <c r="U384" s="620"/>
      <c r="V384" s="621"/>
      <c r="W384" s="38" t="s">
        <v>87</v>
      </c>
      <c r="X384" s="615">
        <f>IFERROR(X383/H383,"0")</f>
        <v>3.3333333333333335</v>
      </c>
      <c r="Y384" s="615">
        <f>IFERROR(Y383/H383,"0")</f>
        <v>4</v>
      </c>
      <c r="Z384" s="615">
        <f>IFERROR(IF(Z383="",0,Z383),"0")</f>
        <v>7.5920000000000001E-2</v>
      </c>
      <c r="AA384" s="616"/>
      <c r="AB384" s="616"/>
      <c r="AC384" s="616"/>
    </row>
    <row r="385" spans="1:68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30"/>
      <c r="P385" s="619" t="s">
        <v>86</v>
      </c>
      <c r="Q385" s="620"/>
      <c r="R385" s="620"/>
      <c r="S385" s="620"/>
      <c r="T385" s="620"/>
      <c r="U385" s="620"/>
      <c r="V385" s="621"/>
      <c r="W385" s="38" t="s">
        <v>69</v>
      </c>
      <c r="X385" s="615">
        <f>IFERROR(SUM(X383:X383),"0")</f>
        <v>30</v>
      </c>
      <c r="Y385" s="615">
        <f>IFERROR(SUM(Y383:Y383),"0")</f>
        <v>36</v>
      </c>
      <c r="Z385" s="38"/>
      <c r="AA385" s="616"/>
      <c r="AB385" s="616"/>
      <c r="AC385" s="616"/>
    </row>
    <row r="386" spans="1:68" ht="16.5" customHeight="1" x14ac:dyDescent="0.25">
      <c r="A386" s="673" t="s">
        <v>607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08"/>
      <c r="AB386" s="608"/>
      <c r="AC386" s="608"/>
    </row>
    <row r="387" spans="1:68" ht="14.25" customHeight="1" x14ac:dyDescent="0.25">
      <c r="A387" s="622" t="s">
        <v>96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09"/>
      <c r="AB387" s="609"/>
      <c r="AC387" s="609"/>
    </row>
    <row r="388" spans="1:68" ht="27" customHeight="1" x14ac:dyDescent="0.25">
      <c r="A388" s="54" t="s">
        <v>608</v>
      </c>
      <c r="B388" s="54" t="s">
        <v>609</v>
      </c>
      <c r="C388" s="32">
        <v>4301011483</v>
      </c>
      <c r="D388" s="617">
        <v>4680115881907</v>
      </c>
      <c r="E388" s="618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99</v>
      </c>
      <c r="L388" s="33"/>
      <c r="M388" s="34" t="s">
        <v>68</v>
      </c>
      <c r="N388" s="34"/>
      <c r="O388" s="33">
        <v>60</v>
      </c>
      <c r="P388" s="8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5"/>
      <c r="R388" s="625"/>
      <c r="S388" s="625"/>
      <c r="T388" s="626"/>
      <c r="U388" s="35"/>
      <c r="V388" s="35"/>
      <c r="W388" s="36" t="s">
        <v>69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610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608</v>
      </c>
      <c r="B389" s="54" t="s">
        <v>611</v>
      </c>
      <c r="C389" s="32">
        <v>4301011873</v>
      </c>
      <c r="D389" s="617">
        <v>4680115881907</v>
      </c>
      <c r="E389" s="618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99</v>
      </c>
      <c r="L389" s="33"/>
      <c r="M389" s="34" t="s">
        <v>68</v>
      </c>
      <c r="N389" s="34"/>
      <c r="O389" s="33">
        <v>60</v>
      </c>
      <c r="P389" s="6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5"/>
      <c r="R389" s="625"/>
      <c r="S389" s="625"/>
      <c r="T389" s="626"/>
      <c r="U389" s="35"/>
      <c r="V389" s="35"/>
      <c r="W389" s="36" t="s">
        <v>69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612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613</v>
      </c>
      <c r="B390" s="54" t="s">
        <v>614</v>
      </c>
      <c r="C390" s="32">
        <v>4301011874</v>
      </c>
      <c r="D390" s="617">
        <v>4680115884892</v>
      </c>
      <c r="E390" s="618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99</v>
      </c>
      <c r="L390" s="33"/>
      <c r="M390" s="34" t="s">
        <v>68</v>
      </c>
      <c r="N390" s="34"/>
      <c r="O390" s="33">
        <v>60</v>
      </c>
      <c r="P390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5"/>
      <c r="R390" s="625"/>
      <c r="S390" s="625"/>
      <c r="T390" s="626"/>
      <c r="U390" s="35"/>
      <c r="V390" s="35"/>
      <c r="W390" s="36" t="s">
        <v>69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615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customHeight="1" x14ac:dyDescent="0.25">
      <c r="A391" s="54" t="s">
        <v>616</v>
      </c>
      <c r="B391" s="54" t="s">
        <v>617</v>
      </c>
      <c r="C391" s="32">
        <v>4301011875</v>
      </c>
      <c r="D391" s="617">
        <v>4680115884885</v>
      </c>
      <c r="E391" s="618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99</v>
      </c>
      <c r="L391" s="33"/>
      <c r="M391" s="34" t="s">
        <v>68</v>
      </c>
      <c r="N391" s="34"/>
      <c r="O391" s="33">
        <v>60</v>
      </c>
      <c r="P391" s="6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5"/>
      <c r="R391" s="625"/>
      <c r="S391" s="625"/>
      <c r="T391" s="626"/>
      <c r="U391" s="35"/>
      <c r="V391" s="35"/>
      <c r="W391" s="36" t="s">
        <v>69</v>
      </c>
      <c r="X391" s="613">
        <v>30</v>
      </c>
      <c r="Y391" s="614">
        <f>IFERROR(IF(X391="",0,CEILING((X391/$H391),1)*$H391),"")</f>
        <v>36</v>
      </c>
      <c r="Z391" s="37">
        <f>IFERROR(IF(Y391=0,"",ROUNDUP(Y391/H391,0)*0.01898),"")</f>
        <v>5.6940000000000004E-2</v>
      </c>
      <c r="AA391" s="56"/>
      <c r="AB391" s="57"/>
      <c r="AC391" s="443" t="s">
        <v>615</v>
      </c>
      <c r="AG391" s="64"/>
      <c r="AJ391" s="68"/>
      <c r="AK391" s="68">
        <v>0</v>
      </c>
      <c r="BB391" s="444" t="s">
        <v>1</v>
      </c>
      <c r="BM391" s="64">
        <f>IFERROR(X391*I391/H391,"0")</f>
        <v>31.087500000000002</v>
      </c>
      <c r="BN391" s="64">
        <f>IFERROR(Y391*I391/H391,"0")</f>
        <v>37.305</v>
      </c>
      <c r="BO391" s="64">
        <f>IFERROR(1/J391*(X391/H391),"0")</f>
        <v>3.90625E-2</v>
      </c>
      <c r="BP391" s="64">
        <f>IFERROR(1/J391*(Y391/H391),"0")</f>
        <v>4.6875E-2</v>
      </c>
    </row>
    <row r="392" spans="1:68" ht="37.5" customHeight="1" x14ac:dyDescent="0.25">
      <c r="A392" s="54" t="s">
        <v>618</v>
      </c>
      <c r="B392" s="54" t="s">
        <v>619</v>
      </c>
      <c r="C392" s="32">
        <v>4301011871</v>
      </c>
      <c r="D392" s="617">
        <v>4680115884908</v>
      </c>
      <c r="E392" s="618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104</v>
      </c>
      <c r="L392" s="33"/>
      <c r="M392" s="34" t="s">
        <v>68</v>
      </c>
      <c r="N392" s="34"/>
      <c r="O392" s="33">
        <v>60</v>
      </c>
      <c r="P392" s="6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5"/>
      <c r="R392" s="625"/>
      <c r="S392" s="625"/>
      <c r="T392" s="626"/>
      <c r="U392" s="35"/>
      <c r="V392" s="35"/>
      <c r="W392" s="36" t="s">
        <v>69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615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629"/>
      <c r="B393" s="623"/>
      <c r="C393" s="623"/>
      <c r="D393" s="623"/>
      <c r="E393" s="623"/>
      <c r="F393" s="623"/>
      <c r="G393" s="623"/>
      <c r="H393" s="623"/>
      <c r="I393" s="623"/>
      <c r="J393" s="623"/>
      <c r="K393" s="623"/>
      <c r="L393" s="623"/>
      <c r="M393" s="623"/>
      <c r="N393" s="623"/>
      <c r="O393" s="630"/>
      <c r="P393" s="619" t="s">
        <v>86</v>
      </c>
      <c r="Q393" s="620"/>
      <c r="R393" s="620"/>
      <c r="S393" s="620"/>
      <c r="T393" s="620"/>
      <c r="U393" s="620"/>
      <c r="V393" s="621"/>
      <c r="W393" s="38" t="s">
        <v>87</v>
      </c>
      <c r="X393" s="615">
        <f>IFERROR(X388/H388,"0")+IFERROR(X389/H389,"0")+IFERROR(X390/H390,"0")+IFERROR(X391/H391,"0")+IFERROR(X392/H392,"0")</f>
        <v>2.5</v>
      </c>
      <c r="Y393" s="615">
        <f>IFERROR(Y388/H388,"0")+IFERROR(Y389/H389,"0")+IFERROR(Y390/H390,"0")+IFERROR(Y391/H391,"0")+IFERROR(Y392/H392,"0")</f>
        <v>3</v>
      </c>
      <c r="Z393" s="615">
        <f>IFERROR(IF(Z388="",0,Z388),"0")+IFERROR(IF(Z389="",0,Z389),"0")+IFERROR(IF(Z390="",0,Z390),"0")+IFERROR(IF(Z391="",0,Z391),"0")+IFERROR(IF(Z392="",0,Z392),"0")</f>
        <v>5.6940000000000004E-2</v>
      </c>
      <c r="AA393" s="616"/>
      <c r="AB393" s="616"/>
      <c r="AC393" s="616"/>
    </row>
    <row r="394" spans="1:68" x14ac:dyDescent="0.2">
      <c r="A394" s="623"/>
      <c r="B394" s="623"/>
      <c r="C394" s="623"/>
      <c r="D394" s="623"/>
      <c r="E394" s="623"/>
      <c r="F394" s="623"/>
      <c r="G394" s="623"/>
      <c r="H394" s="623"/>
      <c r="I394" s="623"/>
      <c r="J394" s="623"/>
      <c r="K394" s="623"/>
      <c r="L394" s="623"/>
      <c r="M394" s="623"/>
      <c r="N394" s="623"/>
      <c r="O394" s="630"/>
      <c r="P394" s="619" t="s">
        <v>86</v>
      </c>
      <c r="Q394" s="620"/>
      <c r="R394" s="620"/>
      <c r="S394" s="620"/>
      <c r="T394" s="620"/>
      <c r="U394" s="620"/>
      <c r="V394" s="621"/>
      <c r="W394" s="38" t="s">
        <v>69</v>
      </c>
      <c r="X394" s="615">
        <f>IFERROR(SUM(X388:X392),"0")</f>
        <v>30</v>
      </c>
      <c r="Y394" s="615">
        <f>IFERROR(SUM(Y388:Y392),"0")</f>
        <v>36</v>
      </c>
      <c r="Z394" s="38"/>
      <c r="AA394" s="616"/>
      <c r="AB394" s="616"/>
      <c r="AC394" s="616"/>
    </row>
    <row r="395" spans="1:68" ht="14.25" customHeight="1" x14ac:dyDescent="0.25">
      <c r="A395" s="622" t="s">
        <v>146</v>
      </c>
      <c r="B395" s="623"/>
      <c r="C395" s="623"/>
      <c r="D395" s="623"/>
      <c r="E395" s="623"/>
      <c r="F395" s="623"/>
      <c r="G395" s="623"/>
      <c r="H395" s="623"/>
      <c r="I395" s="623"/>
      <c r="J395" s="623"/>
      <c r="K395" s="623"/>
      <c r="L395" s="623"/>
      <c r="M395" s="623"/>
      <c r="N395" s="623"/>
      <c r="O395" s="623"/>
      <c r="P395" s="623"/>
      <c r="Q395" s="623"/>
      <c r="R395" s="623"/>
      <c r="S395" s="623"/>
      <c r="T395" s="623"/>
      <c r="U395" s="623"/>
      <c r="V395" s="623"/>
      <c r="W395" s="623"/>
      <c r="X395" s="623"/>
      <c r="Y395" s="623"/>
      <c r="Z395" s="623"/>
      <c r="AA395" s="609"/>
      <c r="AB395" s="609"/>
      <c r="AC395" s="609"/>
    </row>
    <row r="396" spans="1:68" ht="27" customHeight="1" x14ac:dyDescent="0.25">
      <c r="A396" s="54" t="s">
        <v>620</v>
      </c>
      <c r="B396" s="54" t="s">
        <v>621</v>
      </c>
      <c r="C396" s="32">
        <v>4301031303</v>
      </c>
      <c r="D396" s="617">
        <v>4607091384802</v>
      </c>
      <c r="E396" s="618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104</v>
      </c>
      <c r="L396" s="33"/>
      <c r="M396" s="34" t="s">
        <v>68</v>
      </c>
      <c r="N396" s="34"/>
      <c r="O396" s="33">
        <v>35</v>
      </c>
      <c r="P396" s="8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5"/>
      <c r="R396" s="625"/>
      <c r="S396" s="625"/>
      <c r="T396" s="626"/>
      <c r="U396" s="35"/>
      <c r="V396" s="35"/>
      <c r="W396" s="36" t="s">
        <v>69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9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30"/>
      <c r="P397" s="619" t="s">
        <v>86</v>
      </c>
      <c r="Q397" s="620"/>
      <c r="R397" s="620"/>
      <c r="S397" s="620"/>
      <c r="T397" s="620"/>
      <c r="U397" s="620"/>
      <c r="V397" s="621"/>
      <c r="W397" s="38" t="s">
        <v>87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30"/>
      <c r="P398" s="619" t="s">
        <v>86</v>
      </c>
      <c r="Q398" s="620"/>
      <c r="R398" s="620"/>
      <c r="S398" s="620"/>
      <c r="T398" s="620"/>
      <c r="U398" s="620"/>
      <c r="V398" s="621"/>
      <c r="W398" s="38" t="s">
        <v>69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customHeight="1" x14ac:dyDescent="0.25">
      <c r="A399" s="622" t="s">
        <v>64</v>
      </c>
      <c r="B399" s="623"/>
      <c r="C399" s="623"/>
      <c r="D399" s="623"/>
      <c r="E399" s="623"/>
      <c r="F399" s="623"/>
      <c r="G399" s="623"/>
      <c r="H399" s="623"/>
      <c r="I399" s="623"/>
      <c r="J399" s="623"/>
      <c r="K399" s="623"/>
      <c r="L399" s="623"/>
      <c r="M399" s="623"/>
      <c r="N399" s="623"/>
      <c r="O399" s="623"/>
      <c r="P399" s="623"/>
      <c r="Q399" s="623"/>
      <c r="R399" s="623"/>
      <c r="S399" s="623"/>
      <c r="T399" s="623"/>
      <c r="U399" s="623"/>
      <c r="V399" s="623"/>
      <c r="W399" s="623"/>
      <c r="X399" s="623"/>
      <c r="Y399" s="623"/>
      <c r="Z399" s="623"/>
      <c r="AA399" s="609"/>
      <c r="AB399" s="609"/>
      <c r="AC399" s="609"/>
    </row>
    <row r="400" spans="1:68" ht="27" customHeight="1" x14ac:dyDescent="0.25">
      <c r="A400" s="54" t="s">
        <v>623</v>
      </c>
      <c r="B400" s="54" t="s">
        <v>624</v>
      </c>
      <c r="C400" s="32">
        <v>4301051899</v>
      </c>
      <c r="D400" s="617">
        <v>4607091384246</v>
      </c>
      <c r="E400" s="618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99</v>
      </c>
      <c r="L400" s="33"/>
      <c r="M400" s="34" t="s">
        <v>106</v>
      </c>
      <c r="N400" s="34"/>
      <c r="O400" s="33">
        <v>40</v>
      </c>
      <c r="P400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5"/>
      <c r="R400" s="625"/>
      <c r="S400" s="625"/>
      <c r="T400" s="626"/>
      <c r="U400" s="35"/>
      <c r="V400" s="35"/>
      <c r="W400" s="36" t="s">
        <v>69</v>
      </c>
      <c r="X400" s="613">
        <v>30</v>
      </c>
      <c r="Y400" s="614">
        <f>IFERROR(IF(X400="",0,CEILING((X400/$H400),1)*$H400),"")</f>
        <v>36</v>
      </c>
      <c r="Z400" s="37">
        <f>IFERROR(IF(Y400=0,"",ROUNDUP(Y400/H400,0)*0.01898),"")</f>
        <v>7.5920000000000001E-2</v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31.73</v>
      </c>
      <c r="BN400" s="64">
        <f>IFERROR(Y400*I400/H400,"0")</f>
        <v>38.076000000000001</v>
      </c>
      <c r="BO400" s="64">
        <f>IFERROR(1/J400*(X400/H400),"0")</f>
        <v>5.2083333333333336E-2</v>
      </c>
      <c r="BP400" s="64">
        <f>IFERROR(1/J400*(Y400/H400),"0")</f>
        <v>6.25E-2</v>
      </c>
    </row>
    <row r="401" spans="1:68" ht="37.5" customHeight="1" x14ac:dyDescent="0.25">
      <c r="A401" s="54" t="s">
        <v>626</v>
      </c>
      <c r="B401" s="54" t="s">
        <v>627</v>
      </c>
      <c r="C401" s="32">
        <v>4301051901</v>
      </c>
      <c r="D401" s="617">
        <v>4680115881976</v>
      </c>
      <c r="E401" s="618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99</v>
      </c>
      <c r="L401" s="33"/>
      <c r="M401" s="34" t="s">
        <v>106</v>
      </c>
      <c r="N401" s="34"/>
      <c r="O401" s="33">
        <v>40</v>
      </c>
      <c r="P401" s="716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5"/>
      <c r="R401" s="625"/>
      <c r="S401" s="625"/>
      <c r="T401" s="626"/>
      <c r="U401" s="35"/>
      <c r="V401" s="35"/>
      <c r="W401" s="36" t="s">
        <v>69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629</v>
      </c>
      <c r="B402" s="54" t="s">
        <v>630</v>
      </c>
      <c r="C402" s="32">
        <v>4301051660</v>
      </c>
      <c r="D402" s="617">
        <v>4607091384253</v>
      </c>
      <c r="E402" s="618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67</v>
      </c>
      <c r="L402" s="33"/>
      <c r="M402" s="34" t="s">
        <v>106</v>
      </c>
      <c r="N402" s="34"/>
      <c r="O402" s="33">
        <v>40</v>
      </c>
      <c r="P40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5"/>
      <c r="R402" s="625"/>
      <c r="S402" s="625"/>
      <c r="T402" s="626"/>
      <c r="U402" s="35"/>
      <c r="V402" s="35"/>
      <c r="W402" s="36" t="s">
        <v>69</v>
      </c>
      <c r="X402" s="613">
        <v>0</v>
      </c>
      <c r="Y402" s="614">
        <f>IFERROR(IF(X402="",0,CEILING((X402/$H402),1)*$H402),"")</f>
        <v>0</v>
      </c>
      <c r="Z402" s="37" t="str">
        <f>IFERROR(IF(Y402=0,"",ROUNDUP(Y402/H402,0)*0.00651),"")</f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631</v>
      </c>
      <c r="B403" s="54" t="s">
        <v>632</v>
      </c>
      <c r="C403" s="32">
        <v>4301051446</v>
      </c>
      <c r="D403" s="617">
        <v>4680115881969</v>
      </c>
      <c r="E403" s="618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67</v>
      </c>
      <c r="L403" s="33"/>
      <c r="M403" s="34" t="s">
        <v>106</v>
      </c>
      <c r="N403" s="34"/>
      <c r="O403" s="33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5"/>
      <c r="R403" s="625"/>
      <c r="S403" s="625"/>
      <c r="T403" s="626"/>
      <c r="U403" s="35"/>
      <c r="V403" s="35"/>
      <c r="W403" s="36" t="s">
        <v>69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633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629"/>
      <c r="B404" s="623"/>
      <c r="C404" s="623"/>
      <c r="D404" s="623"/>
      <c r="E404" s="623"/>
      <c r="F404" s="623"/>
      <c r="G404" s="623"/>
      <c r="H404" s="623"/>
      <c r="I404" s="623"/>
      <c r="J404" s="623"/>
      <c r="K404" s="623"/>
      <c r="L404" s="623"/>
      <c r="M404" s="623"/>
      <c r="N404" s="623"/>
      <c r="O404" s="630"/>
      <c r="P404" s="619" t="s">
        <v>86</v>
      </c>
      <c r="Q404" s="620"/>
      <c r="R404" s="620"/>
      <c r="S404" s="620"/>
      <c r="T404" s="620"/>
      <c r="U404" s="620"/>
      <c r="V404" s="621"/>
      <c r="W404" s="38" t="s">
        <v>87</v>
      </c>
      <c r="X404" s="615">
        <f>IFERROR(X400/H400,"0")+IFERROR(X401/H401,"0")+IFERROR(X402/H402,"0")+IFERROR(X403/H403,"0")</f>
        <v>3.3333333333333335</v>
      </c>
      <c r="Y404" s="615">
        <f>IFERROR(Y400/H400,"0")+IFERROR(Y401/H401,"0")+IFERROR(Y402/H402,"0")+IFERROR(Y403/H403,"0")</f>
        <v>4</v>
      </c>
      <c r="Z404" s="615">
        <f>IFERROR(IF(Z400="",0,Z400),"0")+IFERROR(IF(Z401="",0,Z401),"0")+IFERROR(IF(Z402="",0,Z402),"0")+IFERROR(IF(Z403="",0,Z403),"0")</f>
        <v>7.5920000000000001E-2</v>
      </c>
      <c r="AA404" s="616"/>
      <c r="AB404" s="616"/>
      <c r="AC404" s="616"/>
    </row>
    <row r="405" spans="1:68" x14ac:dyDescent="0.2">
      <c r="A405" s="623"/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30"/>
      <c r="P405" s="619" t="s">
        <v>86</v>
      </c>
      <c r="Q405" s="620"/>
      <c r="R405" s="620"/>
      <c r="S405" s="620"/>
      <c r="T405" s="620"/>
      <c r="U405" s="620"/>
      <c r="V405" s="621"/>
      <c r="W405" s="38" t="s">
        <v>69</v>
      </c>
      <c r="X405" s="615">
        <f>IFERROR(SUM(X400:X403),"0")</f>
        <v>30</v>
      </c>
      <c r="Y405" s="615">
        <f>IFERROR(SUM(Y400:Y403),"0")</f>
        <v>36</v>
      </c>
      <c r="Z405" s="38"/>
      <c r="AA405" s="616"/>
      <c r="AB405" s="616"/>
      <c r="AC405" s="616"/>
    </row>
    <row r="406" spans="1:68" ht="14.25" customHeight="1" x14ac:dyDescent="0.25">
      <c r="A406" s="622" t="s">
        <v>172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09"/>
      <c r="AB406" s="609"/>
      <c r="AC406" s="609"/>
    </row>
    <row r="407" spans="1:68" ht="27" customHeight="1" x14ac:dyDescent="0.25">
      <c r="A407" s="54" t="s">
        <v>634</v>
      </c>
      <c r="B407" s="54" t="s">
        <v>635</v>
      </c>
      <c r="C407" s="32">
        <v>4301060441</v>
      </c>
      <c r="D407" s="617">
        <v>4607091389357</v>
      </c>
      <c r="E407" s="618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99</v>
      </c>
      <c r="L407" s="33"/>
      <c r="M407" s="34" t="s">
        <v>106</v>
      </c>
      <c r="N407" s="34"/>
      <c r="O407" s="33">
        <v>40</v>
      </c>
      <c r="P407" s="6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5"/>
      <c r="R407" s="625"/>
      <c r="S407" s="625"/>
      <c r="T407" s="626"/>
      <c r="U407" s="35"/>
      <c r="V407" s="35"/>
      <c r="W407" s="36" t="s">
        <v>69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9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30"/>
      <c r="P408" s="619" t="s">
        <v>86</v>
      </c>
      <c r="Q408" s="620"/>
      <c r="R408" s="620"/>
      <c r="S408" s="620"/>
      <c r="T408" s="620"/>
      <c r="U408" s="620"/>
      <c r="V408" s="621"/>
      <c r="W408" s="38" t="s">
        <v>87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30"/>
      <c r="P409" s="619" t="s">
        <v>86</v>
      </c>
      <c r="Q409" s="620"/>
      <c r="R409" s="620"/>
      <c r="S409" s="620"/>
      <c r="T409" s="620"/>
      <c r="U409" s="620"/>
      <c r="V409" s="621"/>
      <c r="W409" s="38" t="s">
        <v>69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customHeight="1" x14ac:dyDescent="0.2">
      <c r="A410" s="633" t="s">
        <v>637</v>
      </c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4"/>
      <c r="P410" s="634"/>
      <c r="Q410" s="634"/>
      <c r="R410" s="634"/>
      <c r="S410" s="634"/>
      <c r="T410" s="634"/>
      <c r="U410" s="634"/>
      <c r="V410" s="634"/>
      <c r="W410" s="634"/>
      <c r="X410" s="634"/>
      <c r="Y410" s="634"/>
      <c r="Z410" s="634"/>
      <c r="AA410" s="49"/>
      <c r="AB410" s="49"/>
      <c r="AC410" s="49"/>
    </row>
    <row r="411" spans="1:68" ht="16.5" customHeight="1" x14ac:dyDescent="0.25">
      <c r="A411" s="673" t="s">
        <v>638</v>
      </c>
      <c r="B411" s="623"/>
      <c r="C411" s="623"/>
      <c r="D411" s="623"/>
      <c r="E411" s="623"/>
      <c r="F411" s="623"/>
      <c r="G411" s="623"/>
      <c r="H411" s="623"/>
      <c r="I411" s="623"/>
      <c r="J411" s="623"/>
      <c r="K411" s="623"/>
      <c r="L411" s="623"/>
      <c r="M411" s="623"/>
      <c r="N411" s="623"/>
      <c r="O411" s="623"/>
      <c r="P411" s="623"/>
      <c r="Q411" s="623"/>
      <c r="R411" s="623"/>
      <c r="S411" s="623"/>
      <c r="T411" s="623"/>
      <c r="U411" s="623"/>
      <c r="V411" s="623"/>
      <c r="W411" s="623"/>
      <c r="X411" s="623"/>
      <c r="Y411" s="623"/>
      <c r="Z411" s="623"/>
      <c r="AA411" s="608"/>
      <c r="AB411" s="608"/>
      <c r="AC411" s="608"/>
    </row>
    <row r="412" spans="1:68" ht="14.25" customHeight="1" x14ac:dyDescent="0.25">
      <c r="A412" s="622" t="s">
        <v>146</v>
      </c>
      <c r="B412" s="623"/>
      <c r="C412" s="623"/>
      <c r="D412" s="623"/>
      <c r="E412" s="623"/>
      <c r="F412" s="623"/>
      <c r="G412" s="623"/>
      <c r="H412" s="623"/>
      <c r="I412" s="623"/>
      <c r="J412" s="623"/>
      <c r="K412" s="623"/>
      <c r="L412" s="623"/>
      <c r="M412" s="623"/>
      <c r="N412" s="623"/>
      <c r="O412" s="623"/>
      <c r="P412" s="623"/>
      <c r="Q412" s="623"/>
      <c r="R412" s="623"/>
      <c r="S412" s="623"/>
      <c r="T412" s="623"/>
      <c r="U412" s="623"/>
      <c r="V412" s="623"/>
      <c r="W412" s="623"/>
      <c r="X412" s="623"/>
      <c r="Y412" s="623"/>
      <c r="Z412" s="623"/>
      <c r="AA412" s="609"/>
      <c r="AB412" s="609"/>
      <c r="AC412" s="609"/>
    </row>
    <row r="413" spans="1:68" ht="27" customHeight="1" x14ac:dyDescent="0.25">
      <c r="A413" s="54" t="s">
        <v>639</v>
      </c>
      <c r="B413" s="54" t="s">
        <v>640</v>
      </c>
      <c r="C413" s="32">
        <v>4301031405</v>
      </c>
      <c r="D413" s="617">
        <v>4680115886100</v>
      </c>
      <c r="E413" s="618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104</v>
      </c>
      <c r="L413" s="33"/>
      <c r="M413" s="34" t="s">
        <v>68</v>
      </c>
      <c r="N413" s="34"/>
      <c r="O413" s="33">
        <v>50</v>
      </c>
      <c r="P413" s="6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5"/>
      <c r="R413" s="625"/>
      <c r="S413" s="625"/>
      <c r="T413" s="626"/>
      <c r="U413" s="35"/>
      <c r="V413" s="35"/>
      <c r="W413" s="36" t="s">
        <v>69</v>
      </c>
      <c r="X413" s="613">
        <v>0</v>
      </c>
      <c r="Y413" s="614">
        <f t="shared" ref="Y413:Y422" si="62">IFERROR(IF(X413="",0,CEILING((X413/$H413),1)*$H413),"")</f>
        <v>0</v>
      </c>
      <c r="Z413" s="37" t="str">
        <f>IFERROR(IF(Y413=0,"",ROUNDUP(Y413/H413,0)*0.00902),"")</f>
        <v/>
      </c>
      <c r="AA413" s="56"/>
      <c r="AB413" s="57"/>
      <c r="AC413" s="459" t="s">
        <v>641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0</v>
      </c>
      <c r="BN413" s="64">
        <f t="shared" ref="BN413:BN422" si="64">IFERROR(Y413*I413/H413,"0")</f>
        <v>0</v>
      </c>
      <c r="BO413" s="64">
        <f t="shared" ref="BO413:BO422" si="65">IFERROR(1/J413*(X413/H413),"0")</f>
        <v>0</v>
      </c>
      <c r="BP413" s="64">
        <f t="shared" ref="BP413:BP422" si="66"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2">
        <v>4301031406</v>
      </c>
      <c r="D414" s="617">
        <v>4680115886117</v>
      </c>
      <c r="E414" s="618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104</v>
      </c>
      <c r="L414" s="33"/>
      <c r="M414" s="34" t="s">
        <v>68</v>
      </c>
      <c r="N414" s="34"/>
      <c r="O414" s="33">
        <v>50</v>
      </c>
      <c r="P414" s="7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5"/>
      <c r="R414" s="625"/>
      <c r="S414" s="625"/>
      <c r="T414" s="626"/>
      <c r="U414" s="35"/>
      <c r="V414" s="35"/>
      <c r="W414" s="36" t="s">
        <v>69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644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customHeight="1" x14ac:dyDescent="0.25">
      <c r="A415" s="54" t="s">
        <v>642</v>
      </c>
      <c r="B415" s="54" t="s">
        <v>645</v>
      </c>
      <c r="C415" s="32">
        <v>4301031382</v>
      </c>
      <c r="D415" s="617">
        <v>4680115886117</v>
      </c>
      <c r="E415" s="618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104</v>
      </c>
      <c r="L415" s="33"/>
      <c r="M415" s="34" t="s">
        <v>68</v>
      </c>
      <c r="N415" s="34"/>
      <c r="O415" s="33">
        <v>50</v>
      </c>
      <c r="P415" s="9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5"/>
      <c r="R415" s="625"/>
      <c r="S415" s="625"/>
      <c r="T415" s="626"/>
      <c r="U415" s="35"/>
      <c r="V415" s="35"/>
      <c r="W415" s="36" t="s">
        <v>69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644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646</v>
      </c>
      <c r="B416" s="54" t="s">
        <v>647</v>
      </c>
      <c r="C416" s="32">
        <v>4301031402</v>
      </c>
      <c r="D416" s="617">
        <v>4680115886124</v>
      </c>
      <c r="E416" s="618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104</v>
      </c>
      <c r="L416" s="33"/>
      <c r="M416" s="34" t="s">
        <v>68</v>
      </c>
      <c r="N416" s="34"/>
      <c r="O416" s="33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5"/>
      <c r="R416" s="625"/>
      <c r="S416" s="625"/>
      <c r="T416" s="626"/>
      <c r="U416" s="35"/>
      <c r="V416" s="35"/>
      <c r="W416" s="36" t="s">
        <v>69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648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649</v>
      </c>
      <c r="B417" s="54" t="s">
        <v>650</v>
      </c>
      <c r="C417" s="32">
        <v>4301031366</v>
      </c>
      <c r="D417" s="617">
        <v>4680115883147</v>
      </c>
      <c r="E417" s="618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149</v>
      </c>
      <c r="L417" s="33"/>
      <c r="M417" s="34" t="s">
        <v>68</v>
      </c>
      <c r="N417" s="34"/>
      <c r="O417" s="33">
        <v>50</v>
      </c>
      <c r="P417" s="9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5"/>
      <c r="R417" s="625"/>
      <c r="S417" s="625"/>
      <c r="T417" s="626"/>
      <c r="U417" s="35"/>
      <c r="V417" s="35"/>
      <c r="W417" s="36" t="s">
        <v>69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641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651</v>
      </c>
      <c r="B418" s="54" t="s">
        <v>652</v>
      </c>
      <c r="C418" s="32">
        <v>4301031362</v>
      </c>
      <c r="D418" s="617">
        <v>4607091384338</v>
      </c>
      <c r="E418" s="618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149</v>
      </c>
      <c r="L418" s="33"/>
      <c r="M418" s="34" t="s">
        <v>68</v>
      </c>
      <c r="N418" s="34"/>
      <c r="O418" s="33">
        <v>50</v>
      </c>
      <c r="P418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5"/>
      <c r="R418" s="625"/>
      <c r="S418" s="625"/>
      <c r="T418" s="626"/>
      <c r="U418" s="35"/>
      <c r="V418" s="35"/>
      <c r="W418" s="36" t="s">
        <v>69</v>
      </c>
      <c r="X418" s="613">
        <v>17.5</v>
      </c>
      <c r="Y418" s="614">
        <f t="shared" si="62"/>
        <v>18.900000000000002</v>
      </c>
      <c r="Z418" s="37">
        <f t="shared" si="67"/>
        <v>4.5179999999999998E-2</v>
      </c>
      <c r="AA418" s="56"/>
      <c r="AB418" s="57"/>
      <c r="AC418" s="469" t="s">
        <v>641</v>
      </c>
      <c r="AG418" s="64"/>
      <c r="AJ418" s="68"/>
      <c r="AK418" s="68">
        <v>0</v>
      </c>
      <c r="BB418" s="470" t="s">
        <v>1</v>
      </c>
      <c r="BM418" s="64">
        <f t="shared" si="63"/>
        <v>18.583333333333332</v>
      </c>
      <c r="BN418" s="64">
        <f t="shared" si="64"/>
        <v>20.07</v>
      </c>
      <c r="BO418" s="64">
        <f t="shared" si="65"/>
        <v>3.5612535612535613E-2</v>
      </c>
      <c r="BP418" s="64">
        <f t="shared" si="66"/>
        <v>3.8461538461538464E-2</v>
      </c>
    </row>
    <row r="419" spans="1:68" ht="37.5" customHeight="1" x14ac:dyDescent="0.25">
      <c r="A419" s="54" t="s">
        <v>653</v>
      </c>
      <c r="B419" s="54" t="s">
        <v>654</v>
      </c>
      <c r="C419" s="32">
        <v>4301031361</v>
      </c>
      <c r="D419" s="617">
        <v>4607091389524</v>
      </c>
      <c r="E419" s="618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149</v>
      </c>
      <c r="L419" s="33"/>
      <c r="M419" s="34" t="s">
        <v>68</v>
      </c>
      <c r="N419" s="34"/>
      <c r="O419" s="33">
        <v>50</v>
      </c>
      <c r="P419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5"/>
      <c r="R419" s="625"/>
      <c r="S419" s="625"/>
      <c r="T419" s="626"/>
      <c r="U419" s="35"/>
      <c r="V419" s="35"/>
      <c r="W419" s="36" t="s">
        <v>69</v>
      </c>
      <c r="X419" s="613">
        <v>7</v>
      </c>
      <c r="Y419" s="614">
        <f t="shared" si="62"/>
        <v>8.4</v>
      </c>
      <c r="Z419" s="37">
        <f t="shared" si="67"/>
        <v>2.0080000000000001E-2</v>
      </c>
      <c r="AA419" s="56"/>
      <c r="AB419" s="57"/>
      <c r="AC419" s="471" t="s">
        <v>655</v>
      </c>
      <c r="AG419" s="64"/>
      <c r="AJ419" s="68"/>
      <c r="AK419" s="68">
        <v>0</v>
      </c>
      <c r="BB419" s="472" t="s">
        <v>1</v>
      </c>
      <c r="BM419" s="64">
        <f t="shared" si="63"/>
        <v>7.4333333333333327</v>
      </c>
      <c r="BN419" s="64">
        <f t="shared" si="64"/>
        <v>8.92</v>
      </c>
      <c r="BO419" s="64">
        <f t="shared" si="65"/>
        <v>1.4245014245014245E-2</v>
      </c>
      <c r="BP419" s="64">
        <f t="shared" si="66"/>
        <v>1.7094017094017096E-2</v>
      </c>
    </row>
    <row r="420" spans="1:68" ht="27" customHeight="1" x14ac:dyDescent="0.25">
      <c r="A420" s="54" t="s">
        <v>656</v>
      </c>
      <c r="B420" s="54" t="s">
        <v>657</v>
      </c>
      <c r="C420" s="32">
        <v>4301031364</v>
      </c>
      <c r="D420" s="617">
        <v>4680115883161</v>
      </c>
      <c r="E420" s="618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149</v>
      </c>
      <c r="L420" s="33"/>
      <c r="M420" s="34" t="s">
        <v>68</v>
      </c>
      <c r="N420" s="34"/>
      <c r="O420" s="33">
        <v>50</v>
      </c>
      <c r="P420" s="9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5"/>
      <c r="R420" s="625"/>
      <c r="S420" s="625"/>
      <c r="T420" s="626"/>
      <c r="U420" s="35"/>
      <c r="V420" s="35"/>
      <c r="W420" s="36" t="s">
        <v>69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658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659</v>
      </c>
      <c r="B421" s="54" t="s">
        <v>660</v>
      </c>
      <c r="C421" s="32">
        <v>4301031358</v>
      </c>
      <c r="D421" s="617">
        <v>4607091389531</v>
      </c>
      <c r="E421" s="618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149</v>
      </c>
      <c r="L421" s="33"/>
      <c r="M421" s="34" t="s">
        <v>68</v>
      </c>
      <c r="N421" s="34"/>
      <c r="O421" s="33">
        <v>50</v>
      </c>
      <c r="P421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5"/>
      <c r="R421" s="625"/>
      <c r="S421" s="625"/>
      <c r="T421" s="626"/>
      <c r="U421" s="35"/>
      <c r="V421" s="35"/>
      <c r="W421" s="36" t="s">
        <v>69</v>
      </c>
      <c r="X421" s="613">
        <v>35</v>
      </c>
      <c r="Y421" s="614">
        <f t="shared" si="62"/>
        <v>35.700000000000003</v>
      </c>
      <c r="Z421" s="37">
        <f t="shared" si="67"/>
        <v>8.5339999999999999E-2</v>
      </c>
      <c r="AA421" s="56"/>
      <c r="AB421" s="57"/>
      <c r="AC421" s="475" t="s">
        <v>661</v>
      </c>
      <c r="AG421" s="64"/>
      <c r="AJ421" s="68"/>
      <c r="AK421" s="68">
        <v>0</v>
      </c>
      <c r="BB421" s="476" t="s">
        <v>1</v>
      </c>
      <c r="BM421" s="64">
        <f t="shared" si="63"/>
        <v>37.166666666666664</v>
      </c>
      <c r="BN421" s="64">
        <f t="shared" si="64"/>
        <v>37.910000000000004</v>
      </c>
      <c r="BO421" s="64">
        <f t="shared" si="65"/>
        <v>7.1225071225071226E-2</v>
      </c>
      <c r="BP421" s="64">
        <f t="shared" si="66"/>
        <v>7.2649572649572655E-2</v>
      </c>
    </row>
    <row r="422" spans="1:68" ht="37.5" customHeight="1" x14ac:dyDescent="0.25">
      <c r="A422" s="54" t="s">
        <v>662</v>
      </c>
      <c r="B422" s="54" t="s">
        <v>663</v>
      </c>
      <c r="C422" s="32">
        <v>4301031360</v>
      </c>
      <c r="D422" s="617">
        <v>4607091384345</v>
      </c>
      <c r="E422" s="618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149</v>
      </c>
      <c r="L422" s="33"/>
      <c r="M422" s="34" t="s">
        <v>68</v>
      </c>
      <c r="N422" s="34"/>
      <c r="O422" s="33">
        <v>50</v>
      </c>
      <c r="P422" s="7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5"/>
      <c r="R422" s="625"/>
      <c r="S422" s="625"/>
      <c r="T422" s="626"/>
      <c r="U422" s="35"/>
      <c r="V422" s="35"/>
      <c r="W422" s="36" t="s">
        <v>69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658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x14ac:dyDescent="0.2">
      <c r="A423" s="629"/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30"/>
      <c r="P423" s="619" t="s">
        <v>86</v>
      </c>
      <c r="Q423" s="620"/>
      <c r="R423" s="620"/>
      <c r="S423" s="620"/>
      <c r="T423" s="620"/>
      <c r="U423" s="620"/>
      <c r="V423" s="621"/>
      <c r="W423" s="38" t="s">
        <v>87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28.333333333333329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30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0.15060000000000001</v>
      </c>
      <c r="AA423" s="616"/>
      <c r="AB423" s="616"/>
      <c r="AC423" s="616"/>
    </row>
    <row r="424" spans="1:68" x14ac:dyDescent="0.2">
      <c r="A424" s="623"/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30"/>
      <c r="P424" s="619" t="s">
        <v>86</v>
      </c>
      <c r="Q424" s="620"/>
      <c r="R424" s="620"/>
      <c r="S424" s="620"/>
      <c r="T424" s="620"/>
      <c r="U424" s="620"/>
      <c r="V424" s="621"/>
      <c r="W424" s="38" t="s">
        <v>69</v>
      </c>
      <c r="X424" s="615">
        <f>IFERROR(SUM(X413:X422),"0")</f>
        <v>59.5</v>
      </c>
      <c r="Y424" s="615">
        <f>IFERROR(SUM(Y413:Y422),"0")</f>
        <v>63.000000000000007</v>
      </c>
      <c r="Z424" s="38"/>
      <c r="AA424" s="616"/>
      <c r="AB424" s="616"/>
      <c r="AC424" s="616"/>
    </row>
    <row r="425" spans="1:68" ht="14.25" customHeight="1" x14ac:dyDescent="0.25">
      <c r="A425" s="622" t="s">
        <v>64</v>
      </c>
      <c r="B425" s="623"/>
      <c r="C425" s="623"/>
      <c r="D425" s="623"/>
      <c r="E425" s="623"/>
      <c r="F425" s="623"/>
      <c r="G425" s="623"/>
      <c r="H425" s="623"/>
      <c r="I425" s="623"/>
      <c r="J425" s="623"/>
      <c r="K425" s="623"/>
      <c r="L425" s="623"/>
      <c r="M425" s="623"/>
      <c r="N425" s="623"/>
      <c r="O425" s="623"/>
      <c r="P425" s="623"/>
      <c r="Q425" s="623"/>
      <c r="R425" s="623"/>
      <c r="S425" s="623"/>
      <c r="T425" s="623"/>
      <c r="U425" s="623"/>
      <c r="V425" s="623"/>
      <c r="W425" s="623"/>
      <c r="X425" s="623"/>
      <c r="Y425" s="623"/>
      <c r="Z425" s="623"/>
      <c r="AA425" s="609"/>
      <c r="AB425" s="609"/>
      <c r="AC425" s="609"/>
    </row>
    <row r="426" spans="1:68" ht="27" customHeight="1" x14ac:dyDescent="0.25">
      <c r="A426" s="54" t="s">
        <v>664</v>
      </c>
      <c r="B426" s="54" t="s">
        <v>665</v>
      </c>
      <c r="C426" s="32">
        <v>4301051284</v>
      </c>
      <c r="D426" s="617">
        <v>4607091384352</v>
      </c>
      <c r="E426" s="618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104</v>
      </c>
      <c r="L426" s="33"/>
      <c r="M426" s="34" t="s">
        <v>106</v>
      </c>
      <c r="N426" s="34"/>
      <c r="O426" s="33">
        <v>45</v>
      </c>
      <c r="P426" s="7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5"/>
      <c r="R426" s="625"/>
      <c r="S426" s="625"/>
      <c r="T426" s="626"/>
      <c r="U426" s="35"/>
      <c r="V426" s="35"/>
      <c r="W426" s="36" t="s">
        <v>69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666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667</v>
      </c>
      <c r="B427" s="54" t="s">
        <v>668</v>
      </c>
      <c r="C427" s="32">
        <v>4301051431</v>
      </c>
      <c r="D427" s="617">
        <v>4607091389654</v>
      </c>
      <c r="E427" s="618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67</v>
      </c>
      <c r="L427" s="33"/>
      <c r="M427" s="34" t="s">
        <v>106</v>
      </c>
      <c r="N427" s="34"/>
      <c r="O427" s="33">
        <v>45</v>
      </c>
      <c r="P427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5"/>
      <c r="R427" s="625"/>
      <c r="S427" s="625"/>
      <c r="T427" s="626"/>
      <c r="U427" s="35"/>
      <c r="V427" s="35"/>
      <c r="W427" s="36" t="s">
        <v>69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669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29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30"/>
      <c r="P428" s="619" t="s">
        <v>86</v>
      </c>
      <c r="Q428" s="620"/>
      <c r="R428" s="620"/>
      <c r="S428" s="620"/>
      <c r="T428" s="620"/>
      <c r="U428" s="620"/>
      <c r="V428" s="621"/>
      <c r="W428" s="38" t="s">
        <v>87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x14ac:dyDescent="0.2">
      <c r="A429" s="623"/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30"/>
      <c r="P429" s="619" t="s">
        <v>86</v>
      </c>
      <c r="Q429" s="620"/>
      <c r="R429" s="620"/>
      <c r="S429" s="620"/>
      <c r="T429" s="620"/>
      <c r="U429" s="620"/>
      <c r="V429" s="621"/>
      <c r="W429" s="38" t="s">
        <v>69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customHeight="1" x14ac:dyDescent="0.25">
      <c r="A430" s="673" t="s">
        <v>670</v>
      </c>
      <c r="B430" s="623"/>
      <c r="C430" s="623"/>
      <c r="D430" s="623"/>
      <c r="E430" s="623"/>
      <c r="F430" s="623"/>
      <c r="G430" s="623"/>
      <c r="H430" s="623"/>
      <c r="I430" s="623"/>
      <c r="J430" s="623"/>
      <c r="K430" s="623"/>
      <c r="L430" s="623"/>
      <c r="M430" s="623"/>
      <c r="N430" s="623"/>
      <c r="O430" s="623"/>
      <c r="P430" s="623"/>
      <c r="Q430" s="623"/>
      <c r="R430" s="623"/>
      <c r="S430" s="623"/>
      <c r="T430" s="623"/>
      <c r="U430" s="623"/>
      <c r="V430" s="623"/>
      <c r="W430" s="623"/>
      <c r="X430" s="623"/>
      <c r="Y430" s="623"/>
      <c r="Z430" s="623"/>
      <c r="AA430" s="608"/>
      <c r="AB430" s="608"/>
      <c r="AC430" s="608"/>
    </row>
    <row r="431" spans="1:68" ht="14.25" customHeight="1" x14ac:dyDescent="0.25">
      <c r="A431" s="622" t="s">
        <v>135</v>
      </c>
      <c r="B431" s="623"/>
      <c r="C431" s="623"/>
      <c r="D431" s="623"/>
      <c r="E431" s="623"/>
      <c r="F431" s="623"/>
      <c r="G431" s="623"/>
      <c r="H431" s="623"/>
      <c r="I431" s="623"/>
      <c r="J431" s="623"/>
      <c r="K431" s="623"/>
      <c r="L431" s="623"/>
      <c r="M431" s="623"/>
      <c r="N431" s="623"/>
      <c r="O431" s="623"/>
      <c r="P431" s="623"/>
      <c r="Q431" s="623"/>
      <c r="R431" s="623"/>
      <c r="S431" s="623"/>
      <c r="T431" s="623"/>
      <c r="U431" s="623"/>
      <c r="V431" s="623"/>
      <c r="W431" s="623"/>
      <c r="X431" s="623"/>
      <c r="Y431" s="623"/>
      <c r="Z431" s="623"/>
      <c r="AA431" s="609"/>
      <c r="AB431" s="609"/>
      <c r="AC431" s="609"/>
    </row>
    <row r="432" spans="1:68" ht="27" customHeight="1" x14ac:dyDescent="0.25">
      <c r="A432" s="54" t="s">
        <v>671</v>
      </c>
      <c r="B432" s="54" t="s">
        <v>672</v>
      </c>
      <c r="C432" s="32">
        <v>4301020319</v>
      </c>
      <c r="D432" s="617">
        <v>4680115885240</v>
      </c>
      <c r="E432" s="618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67</v>
      </c>
      <c r="L432" s="33"/>
      <c r="M432" s="34" t="s">
        <v>68</v>
      </c>
      <c r="N432" s="34"/>
      <c r="O432" s="33">
        <v>40</v>
      </c>
      <c r="P432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5"/>
      <c r="R432" s="625"/>
      <c r="S432" s="625"/>
      <c r="T432" s="626"/>
      <c r="U432" s="35"/>
      <c r="V432" s="35"/>
      <c r="W432" s="36" t="s">
        <v>69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673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674</v>
      </c>
      <c r="B433" s="54" t="s">
        <v>675</v>
      </c>
      <c r="C433" s="32">
        <v>4301020315</v>
      </c>
      <c r="D433" s="617">
        <v>4607091389364</v>
      </c>
      <c r="E433" s="618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67</v>
      </c>
      <c r="L433" s="33"/>
      <c r="M433" s="34" t="s">
        <v>68</v>
      </c>
      <c r="N433" s="34"/>
      <c r="O433" s="33">
        <v>40</v>
      </c>
      <c r="P433" s="9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5"/>
      <c r="R433" s="625"/>
      <c r="S433" s="625"/>
      <c r="T433" s="626"/>
      <c r="U433" s="35"/>
      <c r="V433" s="35"/>
      <c r="W433" s="36" t="s">
        <v>69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676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29"/>
      <c r="B434" s="623"/>
      <c r="C434" s="623"/>
      <c r="D434" s="623"/>
      <c r="E434" s="623"/>
      <c r="F434" s="623"/>
      <c r="G434" s="623"/>
      <c r="H434" s="623"/>
      <c r="I434" s="623"/>
      <c r="J434" s="623"/>
      <c r="K434" s="623"/>
      <c r="L434" s="623"/>
      <c r="M434" s="623"/>
      <c r="N434" s="623"/>
      <c r="O434" s="630"/>
      <c r="P434" s="619" t="s">
        <v>86</v>
      </c>
      <c r="Q434" s="620"/>
      <c r="R434" s="620"/>
      <c r="S434" s="620"/>
      <c r="T434" s="620"/>
      <c r="U434" s="620"/>
      <c r="V434" s="621"/>
      <c r="W434" s="38" t="s">
        <v>87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x14ac:dyDescent="0.2">
      <c r="A435" s="623"/>
      <c r="B435" s="623"/>
      <c r="C435" s="623"/>
      <c r="D435" s="623"/>
      <c r="E435" s="623"/>
      <c r="F435" s="623"/>
      <c r="G435" s="623"/>
      <c r="H435" s="623"/>
      <c r="I435" s="623"/>
      <c r="J435" s="623"/>
      <c r="K435" s="623"/>
      <c r="L435" s="623"/>
      <c r="M435" s="623"/>
      <c r="N435" s="623"/>
      <c r="O435" s="630"/>
      <c r="P435" s="619" t="s">
        <v>86</v>
      </c>
      <c r="Q435" s="620"/>
      <c r="R435" s="620"/>
      <c r="S435" s="620"/>
      <c r="T435" s="620"/>
      <c r="U435" s="620"/>
      <c r="V435" s="621"/>
      <c r="W435" s="38" t="s">
        <v>69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customHeight="1" x14ac:dyDescent="0.25">
      <c r="A436" s="622" t="s">
        <v>146</v>
      </c>
      <c r="B436" s="623"/>
      <c r="C436" s="623"/>
      <c r="D436" s="623"/>
      <c r="E436" s="623"/>
      <c r="F436" s="623"/>
      <c r="G436" s="623"/>
      <c r="H436" s="623"/>
      <c r="I436" s="623"/>
      <c r="J436" s="623"/>
      <c r="K436" s="623"/>
      <c r="L436" s="623"/>
      <c r="M436" s="623"/>
      <c r="N436" s="623"/>
      <c r="O436" s="623"/>
      <c r="P436" s="623"/>
      <c r="Q436" s="623"/>
      <c r="R436" s="623"/>
      <c r="S436" s="623"/>
      <c r="T436" s="623"/>
      <c r="U436" s="623"/>
      <c r="V436" s="623"/>
      <c r="W436" s="623"/>
      <c r="X436" s="623"/>
      <c r="Y436" s="623"/>
      <c r="Z436" s="623"/>
      <c r="AA436" s="609"/>
      <c r="AB436" s="609"/>
      <c r="AC436" s="609"/>
    </row>
    <row r="437" spans="1:68" ht="27" customHeight="1" x14ac:dyDescent="0.25">
      <c r="A437" s="54" t="s">
        <v>677</v>
      </c>
      <c r="B437" s="54" t="s">
        <v>678</v>
      </c>
      <c r="C437" s="32">
        <v>4301031403</v>
      </c>
      <c r="D437" s="617">
        <v>4680115886094</v>
      </c>
      <c r="E437" s="618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104</v>
      </c>
      <c r="L437" s="33"/>
      <c r="M437" s="34" t="s">
        <v>100</v>
      </c>
      <c r="N437" s="34"/>
      <c r="O437" s="33">
        <v>50</v>
      </c>
      <c r="P437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5"/>
      <c r="R437" s="625"/>
      <c r="S437" s="625"/>
      <c r="T437" s="626"/>
      <c r="U437" s="35"/>
      <c r="V437" s="35"/>
      <c r="W437" s="36" t="s">
        <v>69</v>
      </c>
      <c r="X437" s="613">
        <v>0</v>
      </c>
      <c r="Y437" s="614">
        <f>IFERROR(IF(X437="",0,CEILING((X437/$H437),1)*$H437),"")</f>
        <v>0</v>
      </c>
      <c r="Z437" s="37" t="str">
        <f>IFERROR(IF(Y437=0,"",ROUNDUP(Y437/H437,0)*0.00902),"")</f>
        <v/>
      </c>
      <c r="AA437" s="56"/>
      <c r="AB437" s="57"/>
      <c r="AC437" s="487" t="s">
        <v>679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680</v>
      </c>
      <c r="B438" s="54" t="s">
        <v>681</v>
      </c>
      <c r="C438" s="32">
        <v>4301031363</v>
      </c>
      <c r="D438" s="617">
        <v>4607091389425</v>
      </c>
      <c r="E438" s="618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149</v>
      </c>
      <c r="L438" s="33"/>
      <c r="M438" s="34" t="s">
        <v>68</v>
      </c>
      <c r="N438" s="34"/>
      <c r="O438" s="33">
        <v>50</v>
      </c>
      <c r="P438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5"/>
      <c r="R438" s="625"/>
      <c r="S438" s="625"/>
      <c r="T438" s="626"/>
      <c r="U438" s="35"/>
      <c r="V438" s="35"/>
      <c r="W438" s="36" t="s">
        <v>69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682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683</v>
      </c>
      <c r="B439" s="54" t="s">
        <v>684</v>
      </c>
      <c r="C439" s="32">
        <v>4301031373</v>
      </c>
      <c r="D439" s="617">
        <v>4680115880771</v>
      </c>
      <c r="E439" s="618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149</v>
      </c>
      <c r="L439" s="33"/>
      <c r="M439" s="34" t="s">
        <v>68</v>
      </c>
      <c r="N439" s="34"/>
      <c r="O439" s="33">
        <v>50</v>
      </c>
      <c r="P439" s="94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5"/>
      <c r="R439" s="625"/>
      <c r="S439" s="625"/>
      <c r="T439" s="626"/>
      <c r="U439" s="35"/>
      <c r="V439" s="35"/>
      <c r="W439" s="36" t="s">
        <v>69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685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686</v>
      </c>
      <c r="B440" s="54" t="s">
        <v>687</v>
      </c>
      <c r="C440" s="32">
        <v>4301031359</v>
      </c>
      <c r="D440" s="617">
        <v>4607091389500</v>
      </c>
      <c r="E440" s="618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149</v>
      </c>
      <c r="L440" s="33"/>
      <c r="M440" s="34" t="s">
        <v>68</v>
      </c>
      <c r="N440" s="34"/>
      <c r="O440" s="33">
        <v>50</v>
      </c>
      <c r="P440" s="8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5"/>
      <c r="R440" s="625"/>
      <c r="S440" s="625"/>
      <c r="T440" s="626"/>
      <c r="U440" s="35"/>
      <c r="V440" s="35"/>
      <c r="W440" s="36" t="s">
        <v>69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685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629"/>
      <c r="B441" s="623"/>
      <c r="C441" s="623"/>
      <c r="D441" s="623"/>
      <c r="E441" s="623"/>
      <c r="F441" s="623"/>
      <c r="G441" s="623"/>
      <c r="H441" s="623"/>
      <c r="I441" s="623"/>
      <c r="J441" s="623"/>
      <c r="K441" s="623"/>
      <c r="L441" s="623"/>
      <c r="M441" s="623"/>
      <c r="N441" s="623"/>
      <c r="O441" s="630"/>
      <c r="P441" s="619" t="s">
        <v>86</v>
      </c>
      <c r="Q441" s="620"/>
      <c r="R441" s="620"/>
      <c r="S441" s="620"/>
      <c r="T441" s="620"/>
      <c r="U441" s="620"/>
      <c r="V441" s="621"/>
      <c r="W441" s="38" t="s">
        <v>87</v>
      </c>
      <c r="X441" s="615">
        <f>IFERROR(X437/H437,"0")+IFERROR(X438/H438,"0")+IFERROR(X439/H439,"0")+IFERROR(X440/H440,"0")</f>
        <v>0</v>
      </c>
      <c r="Y441" s="615">
        <f>IFERROR(Y437/H437,"0")+IFERROR(Y438/H438,"0")+IFERROR(Y439/H439,"0")+IFERROR(Y440/H440,"0")</f>
        <v>0</v>
      </c>
      <c r="Z441" s="615">
        <f>IFERROR(IF(Z437="",0,Z437),"0")+IFERROR(IF(Z438="",0,Z438),"0")+IFERROR(IF(Z439="",0,Z439),"0")+IFERROR(IF(Z440="",0,Z440),"0")</f>
        <v>0</v>
      </c>
      <c r="AA441" s="616"/>
      <c r="AB441" s="616"/>
      <c r="AC441" s="616"/>
    </row>
    <row r="442" spans="1:68" x14ac:dyDescent="0.2">
      <c r="A442" s="623"/>
      <c r="B442" s="623"/>
      <c r="C442" s="623"/>
      <c r="D442" s="623"/>
      <c r="E442" s="623"/>
      <c r="F442" s="623"/>
      <c r="G442" s="623"/>
      <c r="H442" s="623"/>
      <c r="I442" s="623"/>
      <c r="J442" s="623"/>
      <c r="K442" s="623"/>
      <c r="L442" s="623"/>
      <c r="M442" s="623"/>
      <c r="N442" s="623"/>
      <c r="O442" s="630"/>
      <c r="P442" s="619" t="s">
        <v>86</v>
      </c>
      <c r="Q442" s="620"/>
      <c r="R442" s="620"/>
      <c r="S442" s="620"/>
      <c r="T442" s="620"/>
      <c r="U442" s="620"/>
      <c r="V442" s="621"/>
      <c r="W442" s="38" t="s">
        <v>69</v>
      </c>
      <c r="X442" s="615">
        <f>IFERROR(SUM(X437:X440),"0")</f>
        <v>0</v>
      </c>
      <c r="Y442" s="615">
        <f>IFERROR(SUM(Y437:Y440),"0")</f>
        <v>0</v>
      </c>
      <c r="Z442" s="38"/>
      <c r="AA442" s="616"/>
      <c r="AB442" s="616"/>
      <c r="AC442" s="616"/>
    </row>
    <row r="443" spans="1:68" ht="16.5" customHeight="1" x14ac:dyDescent="0.25">
      <c r="A443" s="673" t="s">
        <v>688</v>
      </c>
      <c r="B443" s="623"/>
      <c r="C443" s="623"/>
      <c r="D443" s="623"/>
      <c r="E443" s="623"/>
      <c r="F443" s="623"/>
      <c r="G443" s="623"/>
      <c r="H443" s="623"/>
      <c r="I443" s="623"/>
      <c r="J443" s="623"/>
      <c r="K443" s="623"/>
      <c r="L443" s="623"/>
      <c r="M443" s="623"/>
      <c r="N443" s="623"/>
      <c r="O443" s="623"/>
      <c r="P443" s="623"/>
      <c r="Q443" s="623"/>
      <c r="R443" s="623"/>
      <c r="S443" s="623"/>
      <c r="T443" s="623"/>
      <c r="U443" s="623"/>
      <c r="V443" s="623"/>
      <c r="W443" s="623"/>
      <c r="X443" s="623"/>
      <c r="Y443" s="623"/>
      <c r="Z443" s="623"/>
      <c r="AA443" s="608"/>
      <c r="AB443" s="608"/>
      <c r="AC443" s="608"/>
    </row>
    <row r="444" spans="1:68" ht="14.25" customHeight="1" x14ac:dyDescent="0.25">
      <c r="A444" s="622" t="s">
        <v>146</v>
      </c>
      <c r="B444" s="623"/>
      <c r="C444" s="623"/>
      <c r="D444" s="623"/>
      <c r="E444" s="623"/>
      <c r="F444" s="623"/>
      <c r="G444" s="623"/>
      <c r="H444" s="623"/>
      <c r="I444" s="623"/>
      <c r="J444" s="623"/>
      <c r="K444" s="623"/>
      <c r="L444" s="623"/>
      <c r="M444" s="623"/>
      <c r="N444" s="623"/>
      <c r="O444" s="623"/>
      <c r="P444" s="623"/>
      <c r="Q444" s="623"/>
      <c r="R444" s="623"/>
      <c r="S444" s="623"/>
      <c r="T444" s="623"/>
      <c r="U444" s="623"/>
      <c r="V444" s="623"/>
      <c r="W444" s="623"/>
      <c r="X444" s="623"/>
      <c r="Y444" s="623"/>
      <c r="Z444" s="623"/>
      <c r="AA444" s="609"/>
      <c r="AB444" s="609"/>
      <c r="AC444" s="609"/>
    </row>
    <row r="445" spans="1:68" ht="27" customHeight="1" x14ac:dyDescent="0.25">
      <c r="A445" s="54" t="s">
        <v>689</v>
      </c>
      <c r="B445" s="54" t="s">
        <v>690</v>
      </c>
      <c r="C445" s="32">
        <v>4301031294</v>
      </c>
      <c r="D445" s="617">
        <v>4680115885189</v>
      </c>
      <c r="E445" s="618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149</v>
      </c>
      <c r="L445" s="33"/>
      <c r="M445" s="34" t="s">
        <v>68</v>
      </c>
      <c r="N445" s="34"/>
      <c r="O445" s="33">
        <v>40</v>
      </c>
      <c r="P445" s="6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5"/>
      <c r="R445" s="625"/>
      <c r="S445" s="625"/>
      <c r="T445" s="626"/>
      <c r="U445" s="35"/>
      <c r="V445" s="35"/>
      <c r="W445" s="36" t="s">
        <v>69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691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692</v>
      </c>
      <c r="B446" s="54" t="s">
        <v>693</v>
      </c>
      <c r="C446" s="32">
        <v>4301031347</v>
      </c>
      <c r="D446" s="617">
        <v>4680115885110</v>
      </c>
      <c r="E446" s="618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67</v>
      </c>
      <c r="L446" s="33"/>
      <c r="M446" s="34" t="s">
        <v>68</v>
      </c>
      <c r="N446" s="34"/>
      <c r="O446" s="33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5"/>
      <c r="R446" s="625"/>
      <c r="S446" s="625"/>
      <c r="T446" s="626"/>
      <c r="U446" s="35"/>
      <c r="V446" s="35"/>
      <c r="W446" s="36" t="s">
        <v>69</v>
      </c>
      <c r="X446" s="613">
        <v>30</v>
      </c>
      <c r="Y446" s="614">
        <f>IFERROR(IF(X446="",0,CEILING((X446/$H446),1)*$H446),"")</f>
        <v>30</v>
      </c>
      <c r="Z446" s="37">
        <f>IFERROR(IF(Y446=0,"",ROUNDUP(Y446/H446,0)*0.00651),"")</f>
        <v>0.16275000000000001</v>
      </c>
      <c r="AA446" s="56"/>
      <c r="AB446" s="57"/>
      <c r="AC446" s="497" t="s">
        <v>694</v>
      </c>
      <c r="AG446" s="64"/>
      <c r="AJ446" s="68"/>
      <c r="AK446" s="68">
        <v>0</v>
      </c>
      <c r="BB446" s="498" t="s">
        <v>1</v>
      </c>
      <c r="BM446" s="64">
        <f>IFERROR(X446*I446/H446,"0")</f>
        <v>52.5</v>
      </c>
      <c r="BN446" s="64">
        <f>IFERROR(Y446*I446/H446,"0")</f>
        <v>52.5</v>
      </c>
      <c r="BO446" s="64">
        <f>IFERROR(1/J446*(X446/H446),"0")</f>
        <v>0.13736263736263737</v>
      </c>
      <c r="BP446" s="64">
        <f>IFERROR(1/J446*(Y446/H446),"0")</f>
        <v>0.13736263736263737</v>
      </c>
    </row>
    <row r="447" spans="1:68" x14ac:dyDescent="0.2">
      <c r="A447" s="629"/>
      <c r="B447" s="623"/>
      <c r="C447" s="623"/>
      <c r="D447" s="623"/>
      <c r="E447" s="623"/>
      <c r="F447" s="623"/>
      <c r="G447" s="623"/>
      <c r="H447" s="623"/>
      <c r="I447" s="623"/>
      <c r="J447" s="623"/>
      <c r="K447" s="623"/>
      <c r="L447" s="623"/>
      <c r="M447" s="623"/>
      <c r="N447" s="623"/>
      <c r="O447" s="630"/>
      <c r="P447" s="619" t="s">
        <v>86</v>
      </c>
      <c r="Q447" s="620"/>
      <c r="R447" s="620"/>
      <c r="S447" s="620"/>
      <c r="T447" s="620"/>
      <c r="U447" s="620"/>
      <c r="V447" s="621"/>
      <c r="W447" s="38" t="s">
        <v>87</v>
      </c>
      <c r="X447" s="615">
        <f>IFERROR(X445/H445,"0")+IFERROR(X446/H446,"0")</f>
        <v>25</v>
      </c>
      <c r="Y447" s="615">
        <f>IFERROR(Y445/H445,"0")+IFERROR(Y446/H446,"0")</f>
        <v>25</v>
      </c>
      <c r="Z447" s="615">
        <f>IFERROR(IF(Z445="",0,Z445),"0")+IFERROR(IF(Z446="",0,Z446),"0")</f>
        <v>0.16275000000000001</v>
      </c>
      <c r="AA447" s="616"/>
      <c r="AB447" s="616"/>
      <c r="AC447" s="616"/>
    </row>
    <row r="448" spans="1:68" x14ac:dyDescent="0.2">
      <c r="A448" s="623"/>
      <c r="B448" s="623"/>
      <c r="C448" s="623"/>
      <c r="D448" s="623"/>
      <c r="E448" s="623"/>
      <c r="F448" s="623"/>
      <c r="G448" s="623"/>
      <c r="H448" s="623"/>
      <c r="I448" s="623"/>
      <c r="J448" s="623"/>
      <c r="K448" s="623"/>
      <c r="L448" s="623"/>
      <c r="M448" s="623"/>
      <c r="N448" s="623"/>
      <c r="O448" s="630"/>
      <c r="P448" s="619" t="s">
        <v>86</v>
      </c>
      <c r="Q448" s="620"/>
      <c r="R448" s="620"/>
      <c r="S448" s="620"/>
      <c r="T448" s="620"/>
      <c r="U448" s="620"/>
      <c r="V448" s="621"/>
      <c r="W448" s="38" t="s">
        <v>69</v>
      </c>
      <c r="X448" s="615">
        <f>IFERROR(SUM(X445:X446),"0")</f>
        <v>30</v>
      </c>
      <c r="Y448" s="615">
        <f>IFERROR(SUM(Y445:Y446),"0")</f>
        <v>30</v>
      </c>
      <c r="Z448" s="38"/>
      <c r="AA448" s="616"/>
      <c r="AB448" s="616"/>
      <c r="AC448" s="616"/>
    </row>
    <row r="449" spans="1:68" ht="16.5" customHeight="1" x14ac:dyDescent="0.25">
      <c r="A449" s="673" t="s">
        <v>695</v>
      </c>
      <c r="B449" s="623"/>
      <c r="C449" s="623"/>
      <c r="D449" s="623"/>
      <c r="E449" s="623"/>
      <c r="F449" s="623"/>
      <c r="G449" s="623"/>
      <c r="H449" s="623"/>
      <c r="I449" s="623"/>
      <c r="J449" s="623"/>
      <c r="K449" s="623"/>
      <c r="L449" s="623"/>
      <c r="M449" s="623"/>
      <c r="N449" s="623"/>
      <c r="O449" s="623"/>
      <c r="P449" s="623"/>
      <c r="Q449" s="623"/>
      <c r="R449" s="623"/>
      <c r="S449" s="623"/>
      <c r="T449" s="623"/>
      <c r="U449" s="623"/>
      <c r="V449" s="623"/>
      <c r="W449" s="623"/>
      <c r="X449" s="623"/>
      <c r="Y449" s="623"/>
      <c r="Z449" s="623"/>
      <c r="AA449" s="608"/>
      <c r="AB449" s="608"/>
      <c r="AC449" s="608"/>
    </row>
    <row r="450" spans="1:68" ht="14.25" customHeight="1" x14ac:dyDescent="0.25">
      <c r="A450" s="622" t="s">
        <v>146</v>
      </c>
      <c r="B450" s="623"/>
      <c r="C450" s="623"/>
      <c r="D450" s="623"/>
      <c r="E450" s="623"/>
      <c r="F450" s="623"/>
      <c r="G450" s="623"/>
      <c r="H450" s="623"/>
      <c r="I450" s="623"/>
      <c r="J450" s="623"/>
      <c r="K450" s="623"/>
      <c r="L450" s="623"/>
      <c r="M450" s="623"/>
      <c r="N450" s="623"/>
      <c r="O450" s="623"/>
      <c r="P450" s="623"/>
      <c r="Q450" s="623"/>
      <c r="R450" s="623"/>
      <c r="S450" s="623"/>
      <c r="T450" s="623"/>
      <c r="U450" s="623"/>
      <c r="V450" s="623"/>
      <c r="W450" s="623"/>
      <c r="X450" s="623"/>
      <c r="Y450" s="623"/>
      <c r="Z450" s="623"/>
      <c r="AA450" s="609"/>
      <c r="AB450" s="609"/>
      <c r="AC450" s="609"/>
    </row>
    <row r="451" spans="1:68" ht="27" customHeight="1" x14ac:dyDescent="0.25">
      <c r="A451" s="54" t="s">
        <v>696</v>
      </c>
      <c r="B451" s="54" t="s">
        <v>697</v>
      </c>
      <c r="C451" s="32">
        <v>4301031261</v>
      </c>
      <c r="D451" s="617">
        <v>4680115885103</v>
      </c>
      <c r="E451" s="618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67</v>
      </c>
      <c r="L451" s="33"/>
      <c r="M451" s="34" t="s">
        <v>68</v>
      </c>
      <c r="N451" s="34"/>
      <c r="O451" s="33">
        <v>40</v>
      </c>
      <c r="P451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5"/>
      <c r="R451" s="625"/>
      <c r="S451" s="625"/>
      <c r="T451" s="626"/>
      <c r="U451" s="35"/>
      <c r="V451" s="35"/>
      <c r="W451" s="36" t="s">
        <v>69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29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30"/>
      <c r="P452" s="619" t="s">
        <v>86</v>
      </c>
      <c r="Q452" s="620"/>
      <c r="R452" s="620"/>
      <c r="S452" s="620"/>
      <c r="T452" s="620"/>
      <c r="U452" s="620"/>
      <c r="V452" s="621"/>
      <c r="W452" s="38" t="s">
        <v>87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x14ac:dyDescent="0.2">
      <c r="A453" s="623"/>
      <c r="B453" s="623"/>
      <c r="C453" s="623"/>
      <c r="D453" s="623"/>
      <c r="E453" s="623"/>
      <c r="F453" s="623"/>
      <c r="G453" s="623"/>
      <c r="H453" s="623"/>
      <c r="I453" s="623"/>
      <c r="J453" s="623"/>
      <c r="K453" s="623"/>
      <c r="L453" s="623"/>
      <c r="M453" s="623"/>
      <c r="N453" s="623"/>
      <c r="O453" s="630"/>
      <c r="P453" s="619" t="s">
        <v>86</v>
      </c>
      <c r="Q453" s="620"/>
      <c r="R453" s="620"/>
      <c r="S453" s="620"/>
      <c r="T453" s="620"/>
      <c r="U453" s="620"/>
      <c r="V453" s="621"/>
      <c r="W453" s="38" t="s">
        <v>69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customHeight="1" x14ac:dyDescent="0.25">
      <c r="A454" s="622" t="s">
        <v>172</v>
      </c>
      <c r="B454" s="623"/>
      <c r="C454" s="623"/>
      <c r="D454" s="623"/>
      <c r="E454" s="623"/>
      <c r="F454" s="623"/>
      <c r="G454" s="623"/>
      <c r="H454" s="623"/>
      <c r="I454" s="623"/>
      <c r="J454" s="623"/>
      <c r="K454" s="623"/>
      <c r="L454" s="623"/>
      <c r="M454" s="623"/>
      <c r="N454" s="623"/>
      <c r="O454" s="623"/>
      <c r="P454" s="623"/>
      <c r="Q454" s="623"/>
      <c r="R454" s="623"/>
      <c r="S454" s="623"/>
      <c r="T454" s="623"/>
      <c r="U454" s="623"/>
      <c r="V454" s="623"/>
      <c r="W454" s="623"/>
      <c r="X454" s="623"/>
      <c r="Y454" s="623"/>
      <c r="Z454" s="623"/>
      <c r="AA454" s="609"/>
      <c r="AB454" s="609"/>
      <c r="AC454" s="609"/>
    </row>
    <row r="455" spans="1:68" ht="27" customHeight="1" x14ac:dyDescent="0.25">
      <c r="A455" s="54" t="s">
        <v>699</v>
      </c>
      <c r="B455" s="54" t="s">
        <v>700</v>
      </c>
      <c r="C455" s="32">
        <v>4301060412</v>
      </c>
      <c r="D455" s="617">
        <v>4680115885509</v>
      </c>
      <c r="E455" s="618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67</v>
      </c>
      <c r="L455" s="33"/>
      <c r="M455" s="34" t="s">
        <v>68</v>
      </c>
      <c r="N455" s="34"/>
      <c r="O455" s="33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5"/>
      <c r="R455" s="625"/>
      <c r="S455" s="625"/>
      <c r="T455" s="626"/>
      <c r="U455" s="35"/>
      <c r="V455" s="35"/>
      <c r="W455" s="36" t="s">
        <v>69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701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9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30"/>
      <c r="P456" s="619" t="s">
        <v>86</v>
      </c>
      <c r="Q456" s="620"/>
      <c r="R456" s="620"/>
      <c r="S456" s="620"/>
      <c r="T456" s="620"/>
      <c r="U456" s="620"/>
      <c r="V456" s="621"/>
      <c r="W456" s="38" t="s">
        <v>87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30"/>
      <c r="P457" s="619" t="s">
        <v>86</v>
      </c>
      <c r="Q457" s="620"/>
      <c r="R457" s="620"/>
      <c r="S457" s="620"/>
      <c r="T457" s="620"/>
      <c r="U457" s="620"/>
      <c r="V457" s="621"/>
      <c r="W457" s="38" t="s">
        <v>69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customHeight="1" x14ac:dyDescent="0.2">
      <c r="A458" s="633" t="s">
        <v>702</v>
      </c>
      <c r="B458" s="634"/>
      <c r="C458" s="634"/>
      <c r="D458" s="634"/>
      <c r="E458" s="634"/>
      <c r="F458" s="634"/>
      <c r="G458" s="634"/>
      <c r="H458" s="634"/>
      <c r="I458" s="634"/>
      <c r="J458" s="634"/>
      <c r="K458" s="634"/>
      <c r="L458" s="634"/>
      <c r="M458" s="634"/>
      <c r="N458" s="634"/>
      <c r="O458" s="634"/>
      <c r="P458" s="634"/>
      <c r="Q458" s="634"/>
      <c r="R458" s="634"/>
      <c r="S458" s="634"/>
      <c r="T458" s="634"/>
      <c r="U458" s="634"/>
      <c r="V458" s="634"/>
      <c r="W458" s="634"/>
      <c r="X458" s="634"/>
      <c r="Y458" s="634"/>
      <c r="Z458" s="634"/>
      <c r="AA458" s="49"/>
      <c r="AB458" s="49"/>
      <c r="AC458" s="49"/>
    </row>
    <row r="459" spans="1:68" ht="16.5" customHeight="1" x14ac:dyDescent="0.25">
      <c r="A459" s="673" t="s">
        <v>702</v>
      </c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08"/>
      <c r="AB459" s="608"/>
      <c r="AC459" s="608"/>
    </row>
    <row r="460" spans="1:68" ht="14.25" customHeight="1" x14ac:dyDescent="0.25">
      <c r="A460" s="622" t="s">
        <v>96</v>
      </c>
      <c r="B460" s="623"/>
      <c r="C460" s="623"/>
      <c r="D460" s="623"/>
      <c r="E460" s="623"/>
      <c r="F460" s="623"/>
      <c r="G460" s="623"/>
      <c r="H460" s="623"/>
      <c r="I460" s="623"/>
      <c r="J460" s="623"/>
      <c r="K460" s="623"/>
      <c r="L460" s="623"/>
      <c r="M460" s="623"/>
      <c r="N460" s="623"/>
      <c r="O460" s="623"/>
      <c r="P460" s="623"/>
      <c r="Q460" s="623"/>
      <c r="R460" s="623"/>
      <c r="S460" s="623"/>
      <c r="T460" s="623"/>
      <c r="U460" s="623"/>
      <c r="V460" s="623"/>
      <c r="W460" s="623"/>
      <c r="X460" s="623"/>
      <c r="Y460" s="623"/>
      <c r="Z460" s="623"/>
      <c r="AA460" s="609"/>
      <c r="AB460" s="609"/>
      <c r="AC460" s="609"/>
    </row>
    <row r="461" spans="1:68" ht="27" customHeight="1" x14ac:dyDescent="0.25">
      <c r="A461" s="54" t="s">
        <v>703</v>
      </c>
      <c r="B461" s="54" t="s">
        <v>704</v>
      </c>
      <c r="C461" s="32">
        <v>4301011795</v>
      </c>
      <c r="D461" s="617">
        <v>4607091389067</v>
      </c>
      <c r="E461" s="618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99</v>
      </c>
      <c r="L461" s="33"/>
      <c r="M461" s="34" t="s">
        <v>100</v>
      </c>
      <c r="N461" s="34"/>
      <c r="O461" s="33">
        <v>60</v>
      </c>
      <c r="P461" s="8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5"/>
      <c r="R461" s="625"/>
      <c r="S461" s="625"/>
      <c r="T461" s="626"/>
      <c r="U461" s="35"/>
      <c r="V461" s="35"/>
      <c r="W461" s="36" t="s">
        <v>69</v>
      </c>
      <c r="X461" s="613">
        <v>230</v>
      </c>
      <c r="Y461" s="614">
        <f t="shared" ref="Y461:Y476" si="68">IFERROR(IF(X461="",0,CEILING((X461/$H461),1)*$H461),"")</f>
        <v>232.32000000000002</v>
      </c>
      <c r="Z461" s="37">
        <f t="shared" ref="Z461:Z466" si="69">IFERROR(IF(Y461=0,"",ROUNDUP(Y461/H461,0)*0.01196),"")</f>
        <v>0.52624000000000004</v>
      </c>
      <c r="AA461" s="56"/>
      <c r="AB461" s="57"/>
      <c r="AC461" s="503" t="s">
        <v>705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245.68181818181813</v>
      </c>
      <c r="BN461" s="64">
        <f t="shared" ref="BN461:BN476" si="71">IFERROR(Y461*I461/H461,"0")</f>
        <v>248.16000000000003</v>
      </c>
      <c r="BO461" s="64">
        <f t="shared" ref="BO461:BO476" si="72">IFERROR(1/J461*(X461/H461),"0")</f>
        <v>0.41885198135198132</v>
      </c>
      <c r="BP461" s="64">
        <f t="shared" ref="BP461:BP476" si="73">IFERROR(1/J461*(Y461/H461),"0")</f>
        <v>0.42307692307692313</v>
      </c>
    </row>
    <row r="462" spans="1:68" ht="27" customHeight="1" x14ac:dyDescent="0.25">
      <c r="A462" s="54" t="s">
        <v>706</v>
      </c>
      <c r="B462" s="54" t="s">
        <v>707</v>
      </c>
      <c r="C462" s="32">
        <v>4301011961</v>
      </c>
      <c r="D462" s="617">
        <v>4680115885271</v>
      </c>
      <c r="E462" s="618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99</v>
      </c>
      <c r="L462" s="33"/>
      <c r="M462" s="34" t="s">
        <v>100</v>
      </c>
      <c r="N462" s="34"/>
      <c r="O462" s="33">
        <v>60</v>
      </c>
      <c r="P462" s="8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5"/>
      <c r="R462" s="625"/>
      <c r="S462" s="625"/>
      <c r="T462" s="626"/>
      <c r="U462" s="35"/>
      <c r="V462" s="35"/>
      <c r="W462" s="36" t="s">
        <v>69</v>
      </c>
      <c r="X462" s="613">
        <v>0</v>
      </c>
      <c r="Y462" s="614">
        <f t="shared" si="68"/>
        <v>0</v>
      </c>
      <c r="Z462" s="37" t="str">
        <f t="shared" si="69"/>
        <v/>
      </c>
      <c r="AA462" s="56"/>
      <c r="AB462" s="57"/>
      <c r="AC462" s="505" t="s">
        <v>708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2">
        <v>4301011376</v>
      </c>
      <c r="D463" s="617">
        <v>4680115885226</v>
      </c>
      <c r="E463" s="618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99</v>
      </c>
      <c r="L463" s="33"/>
      <c r="M463" s="34" t="s">
        <v>106</v>
      </c>
      <c r="N463" s="34"/>
      <c r="O463" s="33">
        <v>60</v>
      </c>
      <c r="P463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5"/>
      <c r="R463" s="625"/>
      <c r="S463" s="625"/>
      <c r="T463" s="626"/>
      <c r="U463" s="35"/>
      <c r="V463" s="35"/>
      <c r="W463" s="36" t="s">
        <v>69</v>
      </c>
      <c r="X463" s="613">
        <v>60</v>
      </c>
      <c r="Y463" s="614">
        <f t="shared" si="68"/>
        <v>63.36</v>
      </c>
      <c r="Z463" s="37">
        <f t="shared" si="69"/>
        <v>0.14352000000000001</v>
      </c>
      <c r="AA463" s="56"/>
      <c r="AB463" s="57"/>
      <c r="AC463" s="507" t="s">
        <v>711</v>
      </c>
      <c r="AG463" s="64"/>
      <c r="AJ463" s="68"/>
      <c r="AK463" s="68">
        <v>0</v>
      </c>
      <c r="BB463" s="508" t="s">
        <v>1</v>
      </c>
      <c r="BM463" s="64">
        <f t="shared" si="70"/>
        <v>64.090909090909079</v>
      </c>
      <c r="BN463" s="64">
        <f t="shared" si="71"/>
        <v>67.679999999999993</v>
      </c>
      <c r="BO463" s="64">
        <f t="shared" si="72"/>
        <v>0.10926573426573427</v>
      </c>
      <c r="BP463" s="64">
        <f t="shared" si="73"/>
        <v>0.11538461538461539</v>
      </c>
    </row>
    <row r="464" spans="1:68" ht="16.5" customHeight="1" x14ac:dyDescent="0.25">
      <c r="A464" s="54" t="s">
        <v>712</v>
      </c>
      <c r="B464" s="54" t="s">
        <v>713</v>
      </c>
      <c r="C464" s="32">
        <v>4301011774</v>
      </c>
      <c r="D464" s="617">
        <v>4680115884502</v>
      </c>
      <c r="E464" s="618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99</v>
      </c>
      <c r="L464" s="33"/>
      <c r="M464" s="34" t="s">
        <v>100</v>
      </c>
      <c r="N464" s="34"/>
      <c r="O464" s="33">
        <v>60</v>
      </c>
      <c r="P464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5"/>
      <c r="R464" s="625"/>
      <c r="S464" s="625"/>
      <c r="T464" s="626"/>
      <c r="U464" s="35"/>
      <c r="V464" s="35"/>
      <c r="W464" s="36" t="s">
        <v>69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714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715</v>
      </c>
      <c r="B465" s="54" t="s">
        <v>716</v>
      </c>
      <c r="C465" s="32">
        <v>4301011771</v>
      </c>
      <c r="D465" s="617">
        <v>4607091389104</v>
      </c>
      <c r="E465" s="618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99</v>
      </c>
      <c r="L465" s="33"/>
      <c r="M465" s="34" t="s">
        <v>100</v>
      </c>
      <c r="N465" s="34"/>
      <c r="O465" s="33">
        <v>60</v>
      </c>
      <c r="P465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5"/>
      <c r="R465" s="625"/>
      <c r="S465" s="625"/>
      <c r="T465" s="626"/>
      <c r="U465" s="35"/>
      <c r="V465" s="35"/>
      <c r="W465" s="36" t="s">
        <v>69</v>
      </c>
      <c r="X465" s="613">
        <v>60</v>
      </c>
      <c r="Y465" s="614">
        <f t="shared" si="68"/>
        <v>63.36</v>
      </c>
      <c r="Z465" s="37">
        <f t="shared" si="69"/>
        <v>0.14352000000000001</v>
      </c>
      <c r="AA465" s="56"/>
      <c r="AB465" s="57"/>
      <c r="AC465" s="511" t="s">
        <v>717</v>
      </c>
      <c r="AG465" s="64"/>
      <c r="AJ465" s="68"/>
      <c r="AK465" s="68">
        <v>0</v>
      </c>
      <c r="BB465" s="512" t="s">
        <v>1</v>
      </c>
      <c r="BM465" s="64">
        <f t="shared" si="70"/>
        <v>64.090909090909079</v>
      </c>
      <c r="BN465" s="64">
        <f t="shared" si="71"/>
        <v>67.679999999999993</v>
      </c>
      <c r="BO465" s="64">
        <f t="shared" si="72"/>
        <v>0.10926573426573427</v>
      </c>
      <c r="BP465" s="64">
        <f t="shared" si="73"/>
        <v>0.11538461538461539</v>
      </c>
    </row>
    <row r="466" spans="1:68" ht="16.5" customHeight="1" x14ac:dyDescent="0.25">
      <c r="A466" s="54" t="s">
        <v>718</v>
      </c>
      <c r="B466" s="54" t="s">
        <v>719</v>
      </c>
      <c r="C466" s="32">
        <v>4301011799</v>
      </c>
      <c r="D466" s="617">
        <v>4680115884519</v>
      </c>
      <c r="E466" s="618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99</v>
      </c>
      <c r="L466" s="33"/>
      <c r="M466" s="34" t="s">
        <v>106</v>
      </c>
      <c r="N466" s="34"/>
      <c r="O466" s="33">
        <v>60</v>
      </c>
      <c r="P466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5"/>
      <c r="R466" s="625"/>
      <c r="S466" s="625"/>
      <c r="T466" s="626"/>
      <c r="U466" s="35"/>
      <c r="V466" s="35"/>
      <c r="W466" s="36" t="s">
        <v>69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720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721</v>
      </c>
      <c r="B467" s="54" t="s">
        <v>722</v>
      </c>
      <c r="C467" s="32">
        <v>4301012125</v>
      </c>
      <c r="D467" s="617">
        <v>4680115886391</v>
      </c>
      <c r="E467" s="618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67</v>
      </c>
      <c r="L467" s="33"/>
      <c r="M467" s="34" t="s">
        <v>106</v>
      </c>
      <c r="N467" s="34"/>
      <c r="O467" s="33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5"/>
      <c r="R467" s="625"/>
      <c r="S467" s="625"/>
      <c r="T467" s="626"/>
      <c r="U467" s="35"/>
      <c r="V467" s="35"/>
      <c r="W467" s="36" t="s">
        <v>69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705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723</v>
      </c>
      <c r="B468" s="54" t="s">
        <v>724</v>
      </c>
      <c r="C468" s="32">
        <v>4301011778</v>
      </c>
      <c r="D468" s="617">
        <v>4680115880603</v>
      </c>
      <c r="E468" s="618"/>
      <c r="F468" s="612">
        <v>0.6</v>
      </c>
      <c r="G468" s="33">
        <v>6</v>
      </c>
      <c r="H468" s="612">
        <v>3.6</v>
      </c>
      <c r="I468" s="612">
        <v>3.81</v>
      </c>
      <c r="J468" s="33">
        <v>132</v>
      </c>
      <c r="K468" s="33" t="s">
        <v>104</v>
      </c>
      <c r="L468" s="33"/>
      <c r="M468" s="34" t="s">
        <v>100</v>
      </c>
      <c r="N468" s="34"/>
      <c r="O468" s="33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5"/>
      <c r="R468" s="625"/>
      <c r="S468" s="625"/>
      <c r="T468" s="626"/>
      <c r="U468" s="35"/>
      <c r="V468" s="35"/>
      <c r="W468" s="36" t="s">
        <v>69</v>
      </c>
      <c r="X468" s="613">
        <v>42</v>
      </c>
      <c r="Y468" s="614">
        <f t="shared" si="68"/>
        <v>43.2</v>
      </c>
      <c r="Z468" s="37">
        <f>IFERROR(IF(Y468=0,"",ROUNDUP(Y468/H468,0)*0.00902),"")</f>
        <v>0.10824</v>
      </c>
      <c r="AA468" s="56"/>
      <c r="AB468" s="57"/>
      <c r="AC468" s="517" t="s">
        <v>705</v>
      </c>
      <c r="AG468" s="64"/>
      <c r="AJ468" s="68"/>
      <c r="AK468" s="68">
        <v>0</v>
      </c>
      <c r="BB468" s="518" t="s">
        <v>1</v>
      </c>
      <c r="BM468" s="64">
        <f t="shared" si="70"/>
        <v>44.45</v>
      </c>
      <c r="BN468" s="64">
        <f t="shared" si="71"/>
        <v>45.720000000000006</v>
      </c>
      <c r="BO468" s="64">
        <f t="shared" si="72"/>
        <v>8.8383838383838384E-2</v>
      </c>
      <c r="BP468" s="64">
        <f t="shared" si="73"/>
        <v>9.0909090909090912E-2</v>
      </c>
    </row>
    <row r="469" spans="1:68" ht="27" customHeight="1" x14ac:dyDescent="0.25">
      <c r="A469" s="54" t="s">
        <v>723</v>
      </c>
      <c r="B469" s="54" t="s">
        <v>725</v>
      </c>
      <c r="C469" s="32">
        <v>4301012035</v>
      </c>
      <c r="D469" s="617">
        <v>4680115880603</v>
      </c>
      <c r="E469" s="618"/>
      <c r="F469" s="612">
        <v>0.6</v>
      </c>
      <c r="G469" s="33">
        <v>8</v>
      </c>
      <c r="H469" s="612">
        <v>4.8</v>
      </c>
      <c r="I469" s="612">
        <v>6.93</v>
      </c>
      <c r="J469" s="33">
        <v>132</v>
      </c>
      <c r="K469" s="33" t="s">
        <v>104</v>
      </c>
      <c r="L469" s="33"/>
      <c r="M469" s="34" t="s">
        <v>100</v>
      </c>
      <c r="N469" s="34"/>
      <c r="O469" s="33">
        <v>60</v>
      </c>
      <c r="P469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5"/>
      <c r="R469" s="625"/>
      <c r="S469" s="625"/>
      <c r="T469" s="626"/>
      <c r="U469" s="35"/>
      <c r="V469" s="35"/>
      <c r="W469" s="36" t="s">
        <v>69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705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customHeight="1" x14ac:dyDescent="0.25">
      <c r="A470" s="54" t="s">
        <v>726</v>
      </c>
      <c r="B470" s="54" t="s">
        <v>727</v>
      </c>
      <c r="C470" s="32">
        <v>4301012036</v>
      </c>
      <c r="D470" s="617">
        <v>4680115882782</v>
      </c>
      <c r="E470" s="618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104</v>
      </c>
      <c r="L470" s="33"/>
      <c r="M470" s="34" t="s">
        <v>100</v>
      </c>
      <c r="N470" s="34"/>
      <c r="O470" s="33">
        <v>60</v>
      </c>
      <c r="P470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5"/>
      <c r="R470" s="625"/>
      <c r="S470" s="625"/>
      <c r="T470" s="626"/>
      <c r="U470" s="35"/>
      <c r="V470" s="35"/>
      <c r="W470" s="36" t="s">
        <v>69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708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2">
        <v>4301012055</v>
      </c>
      <c r="D471" s="617">
        <v>4680115886469</v>
      </c>
      <c r="E471" s="618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104</v>
      </c>
      <c r="L471" s="33"/>
      <c r="M471" s="34" t="s">
        <v>100</v>
      </c>
      <c r="N471" s="34"/>
      <c r="O471" s="33">
        <v>60</v>
      </c>
      <c r="P471" s="70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5"/>
      <c r="R471" s="625"/>
      <c r="S471" s="625"/>
      <c r="T471" s="626"/>
      <c r="U471" s="35"/>
      <c r="V471" s="35"/>
      <c r="W471" s="36" t="s">
        <v>69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711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2">
        <v>4301012057</v>
      </c>
      <c r="D472" s="617">
        <v>4680115886483</v>
      </c>
      <c r="E472" s="618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104</v>
      </c>
      <c r="L472" s="33"/>
      <c r="M472" s="34" t="s">
        <v>100</v>
      </c>
      <c r="N472" s="34"/>
      <c r="O472" s="33">
        <v>60</v>
      </c>
      <c r="P472" s="85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5"/>
      <c r="R472" s="625"/>
      <c r="S472" s="625"/>
      <c r="T472" s="626"/>
      <c r="U472" s="35"/>
      <c r="V472" s="35"/>
      <c r="W472" s="36" t="s">
        <v>69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714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732</v>
      </c>
      <c r="B473" s="54" t="s">
        <v>733</v>
      </c>
      <c r="C473" s="32">
        <v>4301012050</v>
      </c>
      <c r="D473" s="617">
        <v>4680115885479</v>
      </c>
      <c r="E473" s="618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67</v>
      </c>
      <c r="L473" s="33"/>
      <c r="M473" s="34" t="s">
        <v>100</v>
      </c>
      <c r="N473" s="34"/>
      <c r="O473" s="33">
        <v>60</v>
      </c>
      <c r="P473" s="68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5"/>
      <c r="R473" s="625"/>
      <c r="S473" s="625"/>
      <c r="T473" s="626"/>
      <c r="U473" s="35"/>
      <c r="V473" s="35"/>
      <c r="W473" s="36" t="s">
        <v>69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717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734</v>
      </c>
      <c r="B474" s="54" t="s">
        <v>735</v>
      </c>
      <c r="C474" s="32">
        <v>4301011784</v>
      </c>
      <c r="D474" s="617">
        <v>4607091389982</v>
      </c>
      <c r="E474" s="618"/>
      <c r="F474" s="612">
        <v>0.6</v>
      </c>
      <c r="G474" s="33">
        <v>6</v>
      </c>
      <c r="H474" s="612">
        <v>3.6</v>
      </c>
      <c r="I474" s="612">
        <v>3.81</v>
      </c>
      <c r="J474" s="33">
        <v>132</v>
      </c>
      <c r="K474" s="33" t="s">
        <v>104</v>
      </c>
      <c r="L474" s="33"/>
      <c r="M474" s="34" t="s">
        <v>100</v>
      </c>
      <c r="N474" s="34"/>
      <c r="O474" s="33">
        <v>60</v>
      </c>
      <c r="P474" s="7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5"/>
      <c r="R474" s="625"/>
      <c r="S474" s="625"/>
      <c r="T474" s="626"/>
      <c r="U474" s="35"/>
      <c r="V474" s="35"/>
      <c r="W474" s="36" t="s">
        <v>69</v>
      </c>
      <c r="X474" s="613">
        <v>72</v>
      </c>
      <c r="Y474" s="614">
        <f t="shared" si="68"/>
        <v>72</v>
      </c>
      <c r="Z474" s="37">
        <f>IFERROR(IF(Y474=0,"",ROUNDUP(Y474/H474,0)*0.00902),"")</f>
        <v>0.1804</v>
      </c>
      <c r="AA474" s="56"/>
      <c r="AB474" s="57"/>
      <c r="AC474" s="529" t="s">
        <v>717</v>
      </c>
      <c r="AG474" s="64"/>
      <c r="AJ474" s="68"/>
      <c r="AK474" s="68">
        <v>0</v>
      </c>
      <c r="BB474" s="530" t="s">
        <v>1</v>
      </c>
      <c r="BM474" s="64">
        <f t="shared" si="70"/>
        <v>76.2</v>
      </c>
      <c r="BN474" s="64">
        <f t="shared" si="71"/>
        <v>76.2</v>
      </c>
      <c r="BO474" s="64">
        <f t="shared" si="72"/>
        <v>0.15151515151515152</v>
      </c>
      <c r="BP474" s="64">
        <f t="shared" si="73"/>
        <v>0.15151515151515152</v>
      </c>
    </row>
    <row r="475" spans="1:68" ht="27" customHeight="1" x14ac:dyDescent="0.25">
      <c r="A475" s="54" t="s">
        <v>734</v>
      </c>
      <c r="B475" s="54" t="s">
        <v>736</v>
      </c>
      <c r="C475" s="32">
        <v>4301012034</v>
      </c>
      <c r="D475" s="617">
        <v>4607091389982</v>
      </c>
      <c r="E475" s="618"/>
      <c r="F475" s="612">
        <v>0.6</v>
      </c>
      <c r="G475" s="33">
        <v>8</v>
      </c>
      <c r="H475" s="612">
        <v>4.8</v>
      </c>
      <c r="I475" s="612">
        <v>6.96</v>
      </c>
      <c r="J475" s="33">
        <v>120</v>
      </c>
      <c r="K475" s="33" t="s">
        <v>104</v>
      </c>
      <c r="L475" s="33"/>
      <c r="M475" s="34" t="s">
        <v>100</v>
      </c>
      <c r="N475" s="34"/>
      <c r="O475" s="33">
        <v>60</v>
      </c>
      <c r="P475" s="8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5"/>
      <c r="R475" s="625"/>
      <c r="S475" s="625"/>
      <c r="T475" s="626"/>
      <c r="U475" s="35"/>
      <c r="V475" s="35"/>
      <c r="W475" s="36" t="s">
        <v>69</v>
      </c>
      <c r="X475" s="613">
        <v>0</v>
      </c>
      <c r="Y475" s="614">
        <f t="shared" si="68"/>
        <v>0</v>
      </c>
      <c r="Z475" s="37" t="str">
        <f>IFERROR(IF(Y475=0,"",ROUNDUP(Y475/H475,0)*0.00937),"")</f>
        <v/>
      </c>
      <c r="AA475" s="56"/>
      <c r="AB475" s="57"/>
      <c r="AC475" s="531" t="s">
        <v>717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2">
        <v>4301012058</v>
      </c>
      <c r="D476" s="617">
        <v>4680115886490</v>
      </c>
      <c r="E476" s="618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104</v>
      </c>
      <c r="L476" s="33"/>
      <c r="M476" s="34" t="s">
        <v>100</v>
      </c>
      <c r="N476" s="34"/>
      <c r="O476" s="33">
        <v>60</v>
      </c>
      <c r="P476" s="6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5"/>
      <c r="R476" s="625"/>
      <c r="S476" s="625"/>
      <c r="T476" s="626"/>
      <c r="U476" s="35"/>
      <c r="V476" s="35"/>
      <c r="W476" s="36" t="s">
        <v>69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720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x14ac:dyDescent="0.2">
      <c r="A477" s="629"/>
      <c r="B477" s="623"/>
      <c r="C477" s="623"/>
      <c r="D477" s="623"/>
      <c r="E477" s="623"/>
      <c r="F477" s="623"/>
      <c r="G477" s="623"/>
      <c r="H477" s="623"/>
      <c r="I477" s="623"/>
      <c r="J477" s="623"/>
      <c r="K477" s="623"/>
      <c r="L477" s="623"/>
      <c r="M477" s="623"/>
      <c r="N477" s="623"/>
      <c r="O477" s="630"/>
      <c r="P477" s="619" t="s">
        <v>86</v>
      </c>
      <c r="Q477" s="620"/>
      <c r="R477" s="620"/>
      <c r="S477" s="620"/>
      <c r="T477" s="620"/>
      <c r="U477" s="620"/>
      <c r="V477" s="621"/>
      <c r="W477" s="38" t="s">
        <v>87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97.954545454545453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100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1.10192</v>
      </c>
      <c r="AA477" s="616"/>
      <c r="AB477" s="616"/>
      <c r="AC477" s="616"/>
    </row>
    <row r="478" spans="1:68" x14ac:dyDescent="0.2">
      <c r="A478" s="623"/>
      <c r="B478" s="623"/>
      <c r="C478" s="623"/>
      <c r="D478" s="623"/>
      <c r="E478" s="623"/>
      <c r="F478" s="623"/>
      <c r="G478" s="623"/>
      <c r="H478" s="623"/>
      <c r="I478" s="623"/>
      <c r="J478" s="623"/>
      <c r="K478" s="623"/>
      <c r="L478" s="623"/>
      <c r="M478" s="623"/>
      <c r="N478" s="623"/>
      <c r="O478" s="630"/>
      <c r="P478" s="619" t="s">
        <v>86</v>
      </c>
      <c r="Q478" s="620"/>
      <c r="R478" s="620"/>
      <c r="S478" s="620"/>
      <c r="T478" s="620"/>
      <c r="U478" s="620"/>
      <c r="V478" s="621"/>
      <c r="W478" s="38" t="s">
        <v>69</v>
      </c>
      <c r="X478" s="615">
        <f>IFERROR(SUM(X461:X476),"0")</f>
        <v>464</v>
      </c>
      <c r="Y478" s="615">
        <f>IFERROR(SUM(Y461:Y476),"0")</f>
        <v>474.24</v>
      </c>
      <c r="Z478" s="38"/>
      <c r="AA478" s="616"/>
      <c r="AB478" s="616"/>
      <c r="AC478" s="616"/>
    </row>
    <row r="479" spans="1:68" ht="14.25" customHeight="1" x14ac:dyDescent="0.25">
      <c r="A479" s="622" t="s">
        <v>135</v>
      </c>
      <c r="B479" s="623"/>
      <c r="C479" s="623"/>
      <c r="D479" s="623"/>
      <c r="E479" s="623"/>
      <c r="F479" s="623"/>
      <c r="G479" s="623"/>
      <c r="H479" s="623"/>
      <c r="I479" s="623"/>
      <c r="J479" s="623"/>
      <c r="K479" s="623"/>
      <c r="L479" s="623"/>
      <c r="M479" s="623"/>
      <c r="N479" s="623"/>
      <c r="O479" s="623"/>
      <c r="P479" s="623"/>
      <c r="Q479" s="623"/>
      <c r="R479" s="623"/>
      <c r="S479" s="623"/>
      <c r="T479" s="623"/>
      <c r="U479" s="623"/>
      <c r="V479" s="623"/>
      <c r="W479" s="623"/>
      <c r="X479" s="623"/>
      <c r="Y479" s="623"/>
      <c r="Z479" s="623"/>
      <c r="AA479" s="609"/>
      <c r="AB479" s="609"/>
      <c r="AC479" s="609"/>
    </row>
    <row r="480" spans="1:68" ht="16.5" customHeight="1" x14ac:dyDescent="0.25">
      <c r="A480" s="54" t="s">
        <v>739</v>
      </c>
      <c r="B480" s="54" t="s">
        <v>740</v>
      </c>
      <c r="C480" s="32">
        <v>4301020334</v>
      </c>
      <c r="D480" s="617">
        <v>4607091388930</v>
      </c>
      <c r="E480" s="618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99</v>
      </c>
      <c r="L480" s="33"/>
      <c r="M480" s="34" t="s">
        <v>106</v>
      </c>
      <c r="N480" s="34"/>
      <c r="O480" s="33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5"/>
      <c r="R480" s="625"/>
      <c r="S480" s="625"/>
      <c r="T480" s="626"/>
      <c r="U480" s="35"/>
      <c r="V480" s="35"/>
      <c r="W480" s="36" t="s">
        <v>69</v>
      </c>
      <c r="X480" s="613">
        <v>120</v>
      </c>
      <c r="Y480" s="614">
        <f>IFERROR(IF(X480="",0,CEILING((X480/$H480),1)*$H480),"")</f>
        <v>121.44000000000001</v>
      </c>
      <c r="Z480" s="37">
        <f>IFERROR(IF(Y480=0,"",ROUNDUP(Y480/H480,0)*0.01196),"")</f>
        <v>0.27507999999999999</v>
      </c>
      <c r="AA480" s="56"/>
      <c r="AB480" s="57"/>
      <c r="AC480" s="535" t="s">
        <v>741</v>
      </c>
      <c r="AG480" s="64"/>
      <c r="AJ480" s="68"/>
      <c r="AK480" s="68">
        <v>0</v>
      </c>
      <c r="BB480" s="536" t="s">
        <v>1</v>
      </c>
      <c r="BM480" s="64">
        <f>IFERROR(X480*I480/H480,"0")</f>
        <v>128.18181818181816</v>
      </c>
      <c r="BN480" s="64">
        <f>IFERROR(Y480*I480/H480,"0")</f>
        <v>129.72</v>
      </c>
      <c r="BO480" s="64">
        <f>IFERROR(1/J480*(X480/H480),"0")</f>
        <v>0.21853146853146854</v>
      </c>
      <c r="BP480" s="64">
        <f>IFERROR(1/J480*(Y480/H480),"0")</f>
        <v>0.22115384615384617</v>
      </c>
    </row>
    <row r="481" spans="1:68" ht="16.5" customHeight="1" x14ac:dyDescent="0.25">
      <c r="A481" s="54" t="s">
        <v>742</v>
      </c>
      <c r="B481" s="54" t="s">
        <v>743</v>
      </c>
      <c r="C481" s="32">
        <v>4301020384</v>
      </c>
      <c r="D481" s="617">
        <v>4680115886407</v>
      </c>
      <c r="E481" s="618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67</v>
      </c>
      <c r="L481" s="33"/>
      <c r="M481" s="34" t="s">
        <v>106</v>
      </c>
      <c r="N481" s="34"/>
      <c r="O481" s="33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5"/>
      <c r="R481" s="625"/>
      <c r="S481" s="625"/>
      <c r="T481" s="626"/>
      <c r="U481" s="35"/>
      <c r="V481" s="35"/>
      <c r="W481" s="36" t="s">
        <v>69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customHeight="1" x14ac:dyDescent="0.25">
      <c r="A482" s="54" t="s">
        <v>744</v>
      </c>
      <c r="B482" s="54" t="s">
        <v>745</v>
      </c>
      <c r="C482" s="32">
        <v>4301020385</v>
      </c>
      <c r="D482" s="617">
        <v>4680115880054</v>
      </c>
      <c r="E482" s="618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104</v>
      </c>
      <c r="L482" s="33"/>
      <c r="M482" s="34" t="s">
        <v>100</v>
      </c>
      <c r="N482" s="34"/>
      <c r="O482" s="33">
        <v>70</v>
      </c>
      <c r="P482" s="7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5"/>
      <c r="R482" s="625"/>
      <c r="S482" s="625"/>
      <c r="T482" s="626"/>
      <c r="U482" s="35"/>
      <c r="V482" s="35"/>
      <c r="W482" s="36" t="s">
        <v>69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29"/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30"/>
      <c r="P483" s="619" t="s">
        <v>86</v>
      </c>
      <c r="Q483" s="620"/>
      <c r="R483" s="620"/>
      <c r="S483" s="620"/>
      <c r="T483" s="620"/>
      <c r="U483" s="620"/>
      <c r="V483" s="621"/>
      <c r="W483" s="38" t="s">
        <v>87</v>
      </c>
      <c r="X483" s="615">
        <f>IFERROR(X480/H480,"0")+IFERROR(X481/H481,"0")+IFERROR(X482/H482,"0")</f>
        <v>22.727272727272727</v>
      </c>
      <c r="Y483" s="615">
        <f>IFERROR(Y480/H480,"0")+IFERROR(Y481/H481,"0")+IFERROR(Y482/H482,"0")</f>
        <v>23</v>
      </c>
      <c r="Z483" s="615">
        <f>IFERROR(IF(Z480="",0,Z480),"0")+IFERROR(IF(Z481="",0,Z481),"0")+IFERROR(IF(Z482="",0,Z482),"0")</f>
        <v>0.27507999999999999</v>
      </c>
      <c r="AA483" s="616"/>
      <c r="AB483" s="616"/>
      <c r="AC483" s="616"/>
    </row>
    <row r="484" spans="1:68" x14ac:dyDescent="0.2">
      <c r="A484" s="623"/>
      <c r="B484" s="623"/>
      <c r="C484" s="623"/>
      <c r="D484" s="623"/>
      <c r="E484" s="623"/>
      <c r="F484" s="623"/>
      <c r="G484" s="623"/>
      <c r="H484" s="623"/>
      <c r="I484" s="623"/>
      <c r="J484" s="623"/>
      <c r="K484" s="623"/>
      <c r="L484" s="623"/>
      <c r="M484" s="623"/>
      <c r="N484" s="623"/>
      <c r="O484" s="630"/>
      <c r="P484" s="619" t="s">
        <v>86</v>
      </c>
      <c r="Q484" s="620"/>
      <c r="R484" s="620"/>
      <c r="S484" s="620"/>
      <c r="T484" s="620"/>
      <c r="U484" s="620"/>
      <c r="V484" s="621"/>
      <c r="W484" s="38" t="s">
        <v>69</v>
      </c>
      <c r="X484" s="615">
        <f>IFERROR(SUM(X480:X482),"0")</f>
        <v>120</v>
      </c>
      <c r="Y484" s="615">
        <f>IFERROR(SUM(Y480:Y482),"0")</f>
        <v>121.44000000000001</v>
      </c>
      <c r="Z484" s="38"/>
      <c r="AA484" s="616"/>
      <c r="AB484" s="616"/>
      <c r="AC484" s="616"/>
    </row>
    <row r="485" spans="1:68" ht="14.25" customHeight="1" x14ac:dyDescent="0.25">
      <c r="A485" s="622" t="s">
        <v>146</v>
      </c>
      <c r="B485" s="623"/>
      <c r="C485" s="623"/>
      <c r="D485" s="623"/>
      <c r="E485" s="623"/>
      <c r="F485" s="623"/>
      <c r="G485" s="623"/>
      <c r="H485" s="623"/>
      <c r="I485" s="623"/>
      <c r="J485" s="623"/>
      <c r="K485" s="623"/>
      <c r="L485" s="623"/>
      <c r="M485" s="623"/>
      <c r="N485" s="623"/>
      <c r="O485" s="623"/>
      <c r="P485" s="623"/>
      <c r="Q485" s="623"/>
      <c r="R485" s="623"/>
      <c r="S485" s="623"/>
      <c r="T485" s="623"/>
      <c r="U485" s="623"/>
      <c r="V485" s="623"/>
      <c r="W485" s="623"/>
      <c r="X485" s="623"/>
      <c r="Y485" s="623"/>
      <c r="Z485" s="623"/>
      <c r="AA485" s="609"/>
      <c r="AB485" s="609"/>
      <c r="AC485" s="609"/>
    </row>
    <row r="486" spans="1:68" ht="27" customHeight="1" x14ac:dyDescent="0.25">
      <c r="A486" s="54" t="s">
        <v>746</v>
      </c>
      <c r="B486" s="54" t="s">
        <v>747</v>
      </c>
      <c r="C486" s="32">
        <v>4301031349</v>
      </c>
      <c r="D486" s="617">
        <v>4680115883116</v>
      </c>
      <c r="E486" s="618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99</v>
      </c>
      <c r="L486" s="33"/>
      <c r="M486" s="34" t="s">
        <v>100</v>
      </c>
      <c r="N486" s="34"/>
      <c r="O486" s="33">
        <v>70</v>
      </c>
      <c r="P486" s="9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5"/>
      <c r="R486" s="625"/>
      <c r="S486" s="625"/>
      <c r="T486" s="626"/>
      <c r="U486" s="35"/>
      <c r="V486" s="35"/>
      <c r="W486" s="36" t="s">
        <v>69</v>
      </c>
      <c r="X486" s="613">
        <v>30</v>
      </c>
      <c r="Y486" s="614">
        <f t="shared" ref="Y486:Y494" si="74">IFERROR(IF(X486="",0,CEILING((X486/$H486),1)*$H486),"")</f>
        <v>31.68</v>
      </c>
      <c r="Z486" s="37">
        <f>IFERROR(IF(Y486=0,"",ROUNDUP(Y486/H486,0)*0.01196),"")</f>
        <v>7.1760000000000004E-2</v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32.04545454545454</v>
      </c>
      <c r="BN486" s="64">
        <f t="shared" ref="BN486:BN494" si="76">IFERROR(Y486*I486/H486,"0")</f>
        <v>33.839999999999996</v>
      </c>
      <c r="BO486" s="64">
        <f t="shared" ref="BO486:BO494" si="77">IFERROR(1/J486*(X486/H486),"0")</f>
        <v>5.4632867132867136E-2</v>
      </c>
      <c r="BP486" s="64">
        <f t="shared" ref="BP486:BP494" si="78">IFERROR(1/J486*(Y486/H486),"0")</f>
        <v>5.7692307692307696E-2</v>
      </c>
    </row>
    <row r="487" spans="1:68" ht="27" customHeight="1" x14ac:dyDescent="0.25">
      <c r="A487" s="54" t="s">
        <v>749</v>
      </c>
      <c r="B487" s="54" t="s">
        <v>750</v>
      </c>
      <c r="C487" s="32">
        <v>4301031350</v>
      </c>
      <c r="D487" s="617">
        <v>4680115883093</v>
      </c>
      <c r="E487" s="618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99</v>
      </c>
      <c r="L487" s="33"/>
      <c r="M487" s="34" t="s">
        <v>68</v>
      </c>
      <c r="N487" s="34"/>
      <c r="O487" s="33">
        <v>70</v>
      </c>
      <c r="P487" s="85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5"/>
      <c r="R487" s="625"/>
      <c r="S487" s="625"/>
      <c r="T487" s="626"/>
      <c r="U487" s="35"/>
      <c r="V487" s="35"/>
      <c r="W487" s="36" t="s">
        <v>69</v>
      </c>
      <c r="X487" s="613">
        <v>40</v>
      </c>
      <c r="Y487" s="614">
        <f t="shared" si="74"/>
        <v>42.24</v>
      </c>
      <c r="Z487" s="37">
        <f>IFERROR(IF(Y487=0,"",ROUNDUP(Y487/H487,0)*0.01196),"")</f>
        <v>9.5680000000000001E-2</v>
      </c>
      <c r="AA487" s="56"/>
      <c r="AB487" s="57"/>
      <c r="AC487" s="543" t="s">
        <v>751</v>
      </c>
      <c r="AG487" s="64"/>
      <c r="AJ487" s="68"/>
      <c r="AK487" s="68">
        <v>0</v>
      </c>
      <c r="BB487" s="544" t="s">
        <v>1</v>
      </c>
      <c r="BM487" s="64">
        <f t="shared" si="75"/>
        <v>42.727272727272727</v>
      </c>
      <c r="BN487" s="64">
        <f t="shared" si="76"/>
        <v>45.12</v>
      </c>
      <c r="BO487" s="64">
        <f t="shared" si="77"/>
        <v>7.2843822843822847E-2</v>
      </c>
      <c r="BP487" s="64">
        <f t="shared" si="78"/>
        <v>7.6923076923076927E-2</v>
      </c>
    </row>
    <row r="488" spans="1:68" ht="27" customHeight="1" x14ac:dyDescent="0.25">
      <c r="A488" s="54" t="s">
        <v>752</v>
      </c>
      <c r="B488" s="54" t="s">
        <v>753</v>
      </c>
      <c r="C488" s="32">
        <v>4301031353</v>
      </c>
      <c r="D488" s="617">
        <v>4680115883109</v>
      </c>
      <c r="E488" s="618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99</v>
      </c>
      <c r="L488" s="33"/>
      <c r="M488" s="34" t="s">
        <v>68</v>
      </c>
      <c r="N488" s="34"/>
      <c r="O488" s="33">
        <v>70</v>
      </c>
      <c r="P48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5"/>
      <c r="R488" s="625"/>
      <c r="S488" s="625"/>
      <c r="T488" s="626"/>
      <c r="U488" s="35"/>
      <c r="V488" s="35"/>
      <c r="W488" s="36" t="s">
        <v>69</v>
      </c>
      <c r="X488" s="613">
        <v>100</v>
      </c>
      <c r="Y488" s="614">
        <f t="shared" si="74"/>
        <v>100.32000000000001</v>
      </c>
      <c r="Z488" s="37">
        <f>IFERROR(IF(Y488=0,"",ROUNDUP(Y488/H488,0)*0.01196),"")</f>
        <v>0.22724</v>
      </c>
      <c r="AA488" s="56"/>
      <c r="AB488" s="57"/>
      <c r="AC488" s="545" t="s">
        <v>754</v>
      </c>
      <c r="AG488" s="64"/>
      <c r="AJ488" s="68"/>
      <c r="AK488" s="68">
        <v>0</v>
      </c>
      <c r="BB488" s="546" t="s">
        <v>1</v>
      </c>
      <c r="BM488" s="64">
        <f t="shared" si="75"/>
        <v>106.81818181818181</v>
      </c>
      <c r="BN488" s="64">
        <f t="shared" si="76"/>
        <v>107.16</v>
      </c>
      <c r="BO488" s="64">
        <f t="shared" si="77"/>
        <v>0.18210955710955709</v>
      </c>
      <c r="BP488" s="64">
        <f t="shared" si="78"/>
        <v>0.18269230769230771</v>
      </c>
    </row>
    <row r="489" spans="1:68" ht="27" customHeight="1" x14ac:dyDescent="0.25">
      <c r="A489" s="54" t="s">
        <v>755</v>
      </c>
      <c r="B489" s="54" t="s">
        <v>756</v>
      </c>
      <c r="C489" s="32">
        <v>4301031409</v>
      </c>
      <c r="D489" s="617">
        <v>4680115886438</v>
      </c>
      <c r="E489" s="618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67</v>
      </c>
      <c r="L489" s="33"/>
      <c r="M489" s="34" t="s">
        <v>100</v>
      </c>
      <c r="N489" s="34"/>
      <c r="O489" s="33">
        <v>70</v>
      </c>
      <c r="P489" s="80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5"/>
      <c r="R489" s="625"/>
      <c r="S489" s="625"/>
      <c r="T489" s="626"/>
      <c r="U489" s="35"/>
      <c r="V489" s="35"/>
      <c r="W489" s="36" t="s">
        <v>69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748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customHeight="1" x14ac:dyDescent="0.25">
      <c r="A490" s="54" t="s">
        <v>757</v>
      </c>
      <c r="B490" s="54" t="s">
        <v>758</v>
      </c>
      <c r="C490" s="32">
        <v>4301031419</v>
      </c>
      <c r="D490" s="617">
        <v>4680115882072</v>
      </c>
      <c r="E490" s="618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104</v>
      </c>
      <c r="L490" s="33"/>
      <c r="M490" s="34" t="s">
        <v>100</v>
      </c>
      <c r="N490" s="34"/>
      <c r="O490" s="33">
        <v>70</v>
      </c>
      <c r="P490" s="8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5"/>
      <c r="R490" s="625"/>
      <c r="S490" s="625"/>
      <c r="T490" s="626"/>
      <c r="U490" s="35"/>
      <c r="V490" s="35"/>
      <c r="W490" s="36" t="s">
        <v>69</v>
      </c>
      <c r="X490" s="613">
        <v>42</v>
      </c>
      <c r="Y490" s="614">
        <f t="shared" si="74"/>
        <v>43.199999999999996</v>
      </c>
      <c r="Z490" s="37">
        <f>IFERROR(IF(Y490=0,"",ROUNDUP(Y490/H490,0)*0.00902),"")</f>
        <v>8.1180000000000002E-2</v>
      </c>
      <c r="AA490" s="56"/>
      <c r="AB490" s="57"/>
      <c r="AC490" s="549" t="s">
        <v>748</v>
      </c>
      <c r="AG490" s="64"/>
      <c r="AJ490" s="68"/>
      <c r="AK490" s="68">
        <v>0</v>
      </c>
      <c r="BB490" s="550" t="s">
        <v>1</v>
      </c>
      <c r="BM490" s="64">
        <f t="shared" si="75"/>
        <v>60.637500000000003</v>
      </c>
      <c r="BN490" s="64">
        <f t="shared" si="76"/>
        <v>62.37</v>
      </c>
      <c r="BO490" s="64">
        <f t="shared" si="77"/>
        <v>6.6287878787878785E-2</v>
      </c>
      <c r="BP490" s="64">
        <f t="shared" si="78"/>
        <v>6.8181818181818177E-2</v>
      </c>
    </row>
    <row r="491" spans="1:68" ht="27" customHeight="1" x14ac:dyDescent="0.25">
      <c r="A491" s="54" t="s">
        <v>757</v>
      </c>
      <c r="B491" s="54" t="s">
        <v>759</v>
      </c>
      <c r="C491" s="32">
        <v>4301031351</v>
      </c>
      <c r="D491" s="617">
        <v>4680115882072</v>
      </c>
      <c r="E491" s="618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104</v>
      </c>
      <c r="L491" s="33"/>
      <c r="M491" s="34" t="s">
        <v>100</v>
      </c>
      <c r="N491" s="34"/>
      <c r="O491" s="33">
        <v>70</v>
      </c>
      <c r="P491" s="8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5"/>
      <c r="R491" s="625"/>
      <c r="S491" s="625"/>
      <c r="T491" s="626"/>
      <c r="U491" s="35"/>
      <c r="V491" s="35"/>
      <c r="W491" s="36" t="s">
        <v>69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748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760</v>
      </c>
      <c r="B492" s="54" t="s">
        <v>761</v>
      </c>
      <c r="C492" s="32">
        <v>4301031418</v>
      </c>
      <c r="D492" s="617">
        <v>4680115882102</v>
      </c>
      <c r="E492" s="618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104</v>
      </c>
      <c r="L492" s="33"/>
      <c r="M492" s="34" t="s">
        <v>68</v>
      </c>
      <c r="N492" s="34"/>
      <c r="O492" s="33">
        <v>70</v>
      </c>
      <c r="P492" s="7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5"/>
      <c r="R492" s="625"/>
      <c r="S492" s="625"/>
      <c r="T492" s="626"/>
      <c r="U492" s="35"/>
      <c r="V492" s="35"/>
      <c r="W492" s="36" t="s">
        <v>69</v>
      </c>
      <c r="X492" s="613">
        <v>12</v>
      </c>
      <c r="Y492" s="614">
        <f t="shared" si="74"/>
        <v>14.399999999999999</v>
      </c>
      <c r="Z492" s="37">
        <f>IFERROR(IF(Y492=0,"",ROUNDUP(Y492/H492,0)*0.00902),"")</f>
        <v>2.7060000000000001E-2</v>
      </c>
      <c r="AA492" s="56"/>
      <c r="AB492" s="57"/>
      <c r="AC492" s="553" t="s">
        <v>751</v>
      </c>
      <c r="AG492" s="64"/>
      <c r="AJ492" s="68"/>
      <c r="AK492" s="68">
        <v>0</v>
      </c>
      <c r="BB492" s="554" t="s">
        <v>1</v>
      </c>
      <c r="BM492" s="64">
        <f t="shared" si="75"/>
        <v>16.725000000000001</v>
      </c>
      <c r="BN492" s="64">
        <f t="shared" si="76"/>
        <v>20.07</v>
      </c>
      <c r="BO492" s="64">
        <f t="shared" si="77"/>
        <v>1.893939393939394E-2</v>
      </c>
      <c r="BP492" s="64">
        <f t="shared" si="78"/>
        <v>2.2727272727272728E-2</v>
      </c>
    </row>
    <row r="493" spans="1:68" ht="27" customHeight="1" x14ac:dyDescent="0.25">
      <c r="A493" s="54" t="s">
        <v>762</v>
      </c>
      <c r="B493" s="54" t="s">
        <v>763</v>
      </c>
      <c r="C493" s="32">
        <v>4301031417</v>
      </c>
      <c r="D493" s="617">
        <v>4680115882096</v>
      </c>
      <c r="E493" s="618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104</v>
      </c>
      <c r="L493" s="33"/>
      <c r="M493" s="34" t="s">
        <v>68</v>
      </c>
      <c r="N493" s="34"/>
      <c r="O493" s="33">
        <v>70</v>
      </c>
      <c r="P493" s="7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5"/>
      <c r="R493" s="625"/>
      <c r="S493" s="625"/>
      <c r="T493" s="626"/>
      <c r="U493" s="35"/>
      <c r="V493" s="35"/>
      <c r="W493" s="36" t="s">
        <v>69</v>
      </c>
      <c r="X493" s="613">
        <v>48</v>
      </c>
      <c r="Y493" s="614">
        <f t="shared" si="74"/>
        <v>48</v>
      </c>
      <c r="Z493" s="37">
        <f>IFERROR(IF(Y493=0,"",ROUNDUP(Y493/H493,0)*0.00902),"")</f>
        <v>9.0200000000000002E-2</v>
      </c>
      <c r="AA493" s="56"/>
      <c r="AB493" s="57"/>
      <c r="AC493" s="555" t="s">
        <v>754</v>
      </c>
      <c r="AG493" s="64"/>
      <c r="AJ493" s="68"/>
      <c r="AK493" s="68">
        <v>0</v>
      </c>
      <c r="BB493" s="556" t="s">
        <v>1</v>
      </c>
      <c r="BM493" s="64">
        <f t="shared" si="75"/>
        <v>66.900000000000006</v>
      </c>
      <c r="BN493" s="64">
        <f t="shared" si="76"/>
        <v>66.900000000000006</v>
      </c>
      <c r="BO493" s="64">
        <f t="shared" si="77"/>
        <v>7.575757575757576E-2</v>
      </c>
      <c r="BP493" s="64">
        <f t="shared" si="78"/>
        <v>7.575757575757576E-2</v>
      </c>
    </row>
    <row r="494" spans="1:68" ht="27" customHeight="1" x14ac:dyDescent="0.25">
      <c r="A494" s="54" t="s">
        <v>762</v>
      </c>
      <c r="B494" s="54" t="s">
        <v>764</v>
      </c>
      <c r="C494" s="32">
        <v>4301031384</v>
      </c>
      <c r="D494" s="617">
        <v>4680115882096</v>
      </c>
      <c r="E494" s="618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104</v>
      </c>
      <c r="L494" s="33"/>
      <c r="M494" s="34" t="s">
        <v>68</v>
      </c>
      <c r="N494" s="34"/>
      <c r="O494" s="33">
        <v>60</v>
      </c>
      <c r="P494" s="7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5"/>
      <c r="R494" s="625"/>
      <c r="S494" s="625"/>
      <c r="T494" s="626"/>
      <c r="U494" s="35"/>
      <c r="V494" s="35"/>
      <c r="W494" s="36" t="s">
        <v>69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754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x14ac:dyDescent="0.2">
      <c r="A495" s="629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623"/>
      <c r="O495" s="630"/>
      <c r="P495" s="619" t="s">
        <v>86</v>
      </c>
      <c r="Q495" s="620"/>
      <c r="R495" s="620"/>
      <c r="S495" s="620"/>
      <c r="T495" s="620"/>
      <c r="U495" s="620"/>
      <c r="V495" s="621"/>
      <c r="W495" s="38" t="s">
        <v>87</v>
      </c>
      <c r="X495" s="615">
        <f>IFERROR(X486/H486,"0")+IFERROR(X487/H487,"0")+IFERROR(X488/H488,"0")+IFERROR(X489/H489,"0")+IFERROR(X490/H490,"0")+IFERROR(X491/H491,"0")+IFERROR(X492/H492,"0")+IFERROR(X493/H493,"0")+IFERROR(X494/H494,"0")</f>
        <v>53.446969696969695</v>
      </c>
      <c r="Y495" s="615">
        <f>IFERROR(Y486/H486,"0")+IFERROR(Y487/H487,"0")+IFERROR(Y488/H488,"0")+IFERROR(Y489/H489,"0")+IFERROR(Y490/H490,"0")+IFERROR(Y491/H491,"0")+IFERROR(Y492/H492,"0")+IFERROR(Y493/H493,"0")+IFERROR(Y494/H494,"0")</f>
        <v>55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0.59312000000000009</v>
      </c>
      <c r="AA495" s="616"/>
      <c r="AB495" s="616"/>
      <c r="AC495" s="616"/>
    </row>
    <row r="496" spans="1:68" x14ac:dyDescent="0.2">
      <c r="A496" s="623"/>
      <c r="B496" s="623"/>
      <c r="C496" s="623"/>
      <c r="D496" s="623"/>
      <c r="E496" s="623"/>
      <c r="F496" s="623"/>
      <c r="G496" s="623"/>
      <c r="H496" s="623"/>
      <c r="I496" s="623"/>
      <c r="J496" s="623"/>
      <c r="K496" s="623"/>
      <c r="L496" s="623"/>
      <c r="M496" s="623"/>
      <c r="N496" s="623"/>
      <c r="O496" s="630"/>
      <c r="P496" s="619" t="s">
        <v>86</v>
      </c>
      <c r="Q496" s="620"/>
      <c r="R496" s="620"/>
      <c r="S496" s="620"/>
      <c r="T496" s="620"/>
      <c r="U496" s="620"/>
      <c r="V496" s="621"/>
      <c r="W496" s="38" t="s">
        <v>69</v>
      </c>
      <c r="X496" s="615">
        <f>IFERROR(SUM(X486:X494),"0")</f>
        <v>272</v>
      </c>
      <c r="Y496" s="615">
        <f>IFERROR(SUM(Y486:Y494),"0")</f>
        <v>279.84000000000003</v>
      </c>
      <c r="Z496" s="38"/>
      <c r="AA496" s="616"/>
      <c r="AB496" s="616"/>
      <c r="AC496" s="616"/>
    </row>
    <row r="497" spans="1:68" ht="14.25" customHeight="1" x14ac:dyDescent="0.25">
      <c r="A497" s="622" t="s">
        <v>64</v>
      </c>
      <c r="B497" s="623"/>
      <c r="C497" s="623"/>
      <c r="D497" s="623"/>
      <c r="E497" s="623"/>
      <c r="F497" s="623"/>
      <c r="G497" s="623"/>
      <c r="H497" s="623"/>
      <c r="I497" s="623"/>
      <c r="J497" s="623"/>
      <c r="K497" s="623"/>
      <c r="L497" s="623"/>
      <c r="M497" s="623"/>
      <c r="N497" s="623"/>
      <c r="O497" s="623"/>
      <c r="P497" s="623"/>
      <c r="Q497" s="623"/>
      <c r="R497" s="623"/>
      <c r="S497" s="623"/>
      <c r="T497" s="623"/>
      <c r="U497" s="623"/>
      <c r="V497" s="623"/>
      <c r="W497" s="623"/>
      <c r="X497" s="623"/>
      <c r="Y497" s="623"/>
      <c r="Z497" s="623"/>
      <c r="AA497" s="609"/>
      <c r="AB497" s="609"/>
      <c r="AC497" s="609"/>
    </row>
    <row r="498" spans="1:68" ht="16.5" customHeight="1" x14ac:dyDescent="0.25">
      <c r="A498" s="54" t="s">
        <v>765</v>
      </c>
      <c r="B498" s="54" t="s">
        <v>766</v>
      </c>
      <c r="C498" s="32">
        <v>4301051232</v>
      </c>
      <c r="D498" s="617">
        <v>4607091383409</v>
      </c>
      <c r="E498" s="618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99</v>
      </c>
      <c r="L498" s="33"/>
      <c r="M498" s="34" t="s">
        <v>106</v>
      </c>
      <c r="N498" s="34"/>
      <c r="O498" s="33">
        <v>45</v>
      </c>
      <c r="P498" s="7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5"/>
      <c r="R498" s="625"/>
      <c r="S498" s="625"/>
      <c r="T498" s="626"/>
      <c r="U498" s="35"/>
      <c r="V498" s="35"/>
      <c r="W498" s="36" t="s">
        <v>69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767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customHeight="1" x14ac:dyDescent="0.25">
      <c r="A499" s="54" t="s">
        <v>768</v>
      </c>
      <c r="B499" s="54" t="s">
        <v>769</v>
      </c>
      <c r="C499" s="32">
        <v>4301051233</v>
      </c>
      <c r="D499" s="617">
        <v>4607091383416</v>
      </c>
      <c r="E499" s="618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99</v>
      </c>
      <c r="L499" s="33"/>
      <c r="M499" s="34" t="s">
        <v>106</v>
      </c>
      <c r="N499" s="34"/>
      <c r="O499" s="33">
        <v>45</v>
      </c>
      <c r="P499" s="9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5"/>
      <c r="R499" s="625"/>
      <c r="S499" s="625"/>
      <c r="T499" s="626"/>
      <c r="U499" s="35"/>
      <c r="V499" s="35"/>
      <c r="W499" s="36" t="s">
        <v>69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770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771</v>
      </c>
      <c r="B500" s="54" t="s">
        <v>772</v>
      </c>
      <c r="C500" s="32">
        <v>4301051064</v>
      </c>
      <c r="D500" s="617">
        <v>4680115883536</v>
      </c>
      <c r="E500" s="618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67</v>
      </c>
      <c r="L500" s="33"/>
      <c r="M500" s="34" t="s">
        <v>106</v>
      </c>
      <c r="N500" s="34"/>
      <c r="O500" s="33">
        <v>45</v>
      </c>
      <c r="P500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5"/>
      <c r="R500" s="625"/>
      <c r="S500" s="625"/>
      <c r="T500" s="626"/>
      <c r="U500" s="35"/>
      <c r="V500" s="35"/>
      <c r="W500" s="36" t="s">
        <v>69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773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29"/>
      <c r="B501" s="623"/>
      <c r="C501" s="623"/>
      <c r="D501" s="623"/>
      <c r="E501" s="623"/>
      <c r="F501" s="623"/>
      <c r="G501" s="623"/>
      <c r="H501" s="623"/>
      <c r="I501" s="623"/>
      <c r="J501" s="623"/>
      <c r="K501" s="623"/>
      <c r="L501" s="623"/>
      <c r="M501" s="623"/>
      <c r="N501" s="623"/>
      <c r="O501" s="630"/>
      <c r="P501" s="619" t="s">
        <v>86</v>
      </c>
      <c r="Q501" s="620"/>
      <c r="R501" s="620"/>
      <c r="S501" s="620"/>
      <c r="T501" s="620"/>
      <c r="U501" s="620"/>
      <c r="V501" s="621"/>
      <c r="W501" s="38" t="s">
        <v>87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x14ac:dyDescent="0.2">
      <c r="A502" s="623"/>
      <c r="B502" s="623"/>
      <c r="C502" s="623"/>
      <c r="D502" s="623"/>
      <c r="E502" s="623"/>
      <c r="F502" s="623"/>
      <c r="G502" s="623"/>
      <c r="H502" s="623"/>
      <c r="I502" s="623"/>
      <c r="J502" s="623"/>
      <c r="K502" s="623"/>
      <c r="L502" s="623"/>
      <c r="M502" s="623"/>
      <c r="N502" s="623"/>
      <c r="O502" s="630"/>
      <c r="P502" s="619" t="s">
        <v>86</v>
      </c>
      <c r="Q502" s="620"/>
      <c r="R502" s="620"/>
      <c r="S502" s="620"/>
      <c r="T502" s="620"/>
      <c r="U502" s="620"/>
      <c r="V502" s="621"/>
      <c r="W502" s="38" t="s">
        <v>69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customHeight="1" x14ac:dyDescent="0.25">
      <c r="A503" s="622" t="s">
        <v>172</v>
      </c>
      <c r="B503" s="623"/>
      <c r="C503" s="623"/>
      <c r="D503" s="623"/>
      <c r="E503" s="623"/>
      <c r="F503" s="623"/>
      <c r="G503" s="623"/>
      <c r="H503" s="623"/>
      <c r="I503" s="623"/>
      <c r="J503" s="623"/>
      <c r="K503" s="623"/>
      <c r="L503" s="623"/>
      <c r="M503" s="623"/>
      <c r="N503" s="623"/>
      <c r="O503" s="623"/>
      <c r="P503" s="623"/>
      <c r="Q503" s="623"/>
      <c r="R503" s="623"/>
      <c r="S503" s="623"/>
      <c r="T503" s="623"/>
      <c r="U503" s="623"/>
      <c r="V503" s="623"/>
      <c r="W503" s="623"/>
      <c r="X503" s="623"/>
      <c r="Y503" s="623"/>
      <c r="Z503" s="623"/>
      <c r="AA503" s="609"/>
      <c r="AB503" s="609"/>
      <c r="AC503" s="609"/>
    </row>
    <row r="504" spans="1:68" ht="27" customHeight="1" x14ac:dyDescent="0.25">
      <c r="A504" s="54" t="s">
        <v>774</v>
      </c>
      <c r="B504" s="54" t="s">
        <v>775</v>
      </c>
      <c r="C504" s="32">
        <v>4301060450</v>
      </c>
      <c r="D504" s="617">
        <v>4680115885035</v>
      </c>
      <c r="E504" s="618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99</v>
      </c>
      <c r="L504" s="33"/>
      <c r="M504" s="34" t="s">
        <v>106</v>
      </c>
      <c r="N504" s="34"/>
      <c r="O504" s="33">
        <v>35</v>
      </c>
      <c r="P504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5"/>
      <c r="R504" s="625"/>
      <c r="S504" s="625"/>
      <c r="T504" s="626"/>
      <c r="U504" s="35"/>
      <c r="V504" s="35"/>
      <c r="W504" s="36" t="s">
        <v>69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776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777</v>
      </c>
      <c r="B505" s="54" t="s">
        <v>778</v>
      </c>
      <c r="C505" s="32">
        <v>4301060448</v>
      </c>
      <c r="D505" s="617">
        <v>4680115885936</v>
      </c>
      <c r="E505" s="618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99</v>
      </c>
      <c r="L505" s="33"/>
      <c r="M505" s="34" t="s">
        <v>106</v>
      </c>
      <c r="N505" s="34"/>
      <c r="O505" s="33">
        <v>35</v>
      </c>
      <c r="P505" s="96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5"/>
      <c r="R505" s="625"/>
      <c r="S505" s="625"/>
      <c r="T505" s="626"/>
      <c r="U505" s="35"/>
      <c r="V505" s="35"/>
      <c r="W505" s="36" t="s">
        <v>69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776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29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30"/>
      <c r="P506" s="619" t="s">
        <v>86</v>
      </c>
      <c r="Q506" s="620"/>
      <c r="R506" s="620"/>
      <c r="S506" s="620"/>
      <c r="T506" s="620"/>
      <c r="U506" s="620"/>
      <c r="V506" s="621"/>
      <c r="W506" s="38" t="s">
        <v>87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x14ac:dyDescent="0.2">
      <c r="A507" s="623"/>
      <c r="B507" s="623"/>
      <c r="C507" s="623"/>
      <c r="D507" s="623"/>
      <c r="E507" s="623"/>
      <c r="F507" s="623"/>
      <c r="G507" s="623"/>
      <c r="H507" s="623"/>
      <c r="I507" s="623"/>
      <c r="J507" s="623"/>
      <c r="K507" s="623"/>
      <c r="L507" s="623"/>
      <c r="M507" s="623"/>
      <c r="N507" s="623"/>
      <c r="O507" s="630"/>
      <c r="P507" s="619" t="s">
        <v>86</v>
      </c>
      <c r="Q507" s="620"/>
      <c r="R507" s="620"/>
      <c r="S507" s="620"/>
      <c r="T507" s="620"/>
      <c r="U507" s="620"/>
      <c r="V507" s="621"/>
      <c r="W507" s="38" t="s">
        <v>69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customHeight="1" x14ac:dyDescent="0.2">
      <c r="A508" s="633" t="s">
        <v>779</v>
      </c>
      <c r="B508" s="634"/>
      <c r="C508" s="634"/>
      <c r="D508" s="634"/>
      <c r="E508" s="634"/>
      <c r="F508" s="634"/>
      <c r="G508" s="634"/>
      <c r="H508" s="634"/>
      <c r="I508" s="634"/>
      <c r="J508" s="634"/>
      <c r="K508" s="634"/>
      <c r="L508" s="634"/>
      <c r="M508" s="634"/>
      <c r="N508" s="634"/>
      <c r="O508" s="634"/>
      <c r="P508" s="634"/>
      <c r="Q508" s="634"/>
      <c r="R508" s="634"/>
      <c r="S508" s="634"/>
      <c r="T508" s="634"/>
      <c r="U508" s="634"/>
      <c r="V508" s="634"/>
      <c r="W508" s="634"/>
      <c r="X508" s="634"/>
      <c r="Y508" s="634"/>
      <c r="Z508" s="634"/>
      <c r="AA508" s="49"/>
      <c r="AB508" s="49"/>
      <c r="AC508" s="49"/>
    </row>
    <row r="509" spans="1:68" ht="16.5" customHeight="1" x14ac:dyDescent="0.25">
      <c r="A509" s="673" t="s">
        <v>779</v>
      </c>
      <c r="B509" s="623"/>
      <c r="C509" s="623"/>
      <c r="D509" s="623"/>
      <c r="E509" s="623"/>
      <c r="F509" s="623"/>
      <c r="G509" s="623"/>
      <c r="H509" s="623"/>
      <c r="I509" s="623"/>
      <c r="J509" s="623"/>
      <c r="K509" s="623"/>
      <c r="L509" s="623"/>
      <c r="M509" s="623"/>
      <c r="N509" s="623"/>
      <c r="O509" s="623"/>
      <c r="P509" s="623"/>
      <c r="Q509" s="623"/>
      <c r="R509" s="623"/>
      <c r="S509" s="623"/>
      <c r="T509" s="623"/>
      <c r="U509" s="623"/>
      <c r="V509" s="623"/>
      <c r="W509" s="623"/>
      <c r="X509" s="623"/>
      <c r="Y509" s="623"/>
      <c r="Z509" s="623"/>
      <c r="AA509" s="608"/>
      <c r="AB509" s="608"/>
      <c r="AC509" s="608"/>
    </row>
    <row r="510" spans="1:68" ht="14.25" customHeight="1" x14ac:dyDescent="0.25">
      <c r="A510" s="622" t="s">
        <v>96</v>
      </c>
      <c r="B510" s="623"/>
      <c r="C510" s="623"/>
      <c r="D510" s="623"/>
      <c r="E510" s="623"/>
      <c r="F510" s="623"/>
      <c r="G510" s="623"/>
      <c r="H510" s="623"/>
      <c r="I510" s="623"/>
      <c r="J510" s="623"/>
      <c r="K510" s="623"/>
      <c r="L510" s="623"/>
      <c r="M510" s="623"/>
      <c r="N510" s="623"/>
      <c r="O510" s="623"/>
      <c r="P510" s="623"/>
      <c r="Q510" s="623"/>
      <c r="R510" s="623"/>
      <c r="S510" s="623"/>
      <c r="T510" s="623"/>
      <c r="U510" s="623"/>
      <c r="V510" s="623"/>
      <c r="W510" s="623"/>
      <c r="X510" s="623"/>
      <c r="Y510" s="623"/>
      <c r="Z510" s="623"/>
      <c r="AA510" s="609"/>
      <c r="AB510" s="609"/>
      <c r="AC510" s="609"/>
    </row>
    <row r="511" spans="1:68" ht="27" customHeight="1" x14ac:dyDescent="0.25">
      <c r="A511" s="54" t="s">
        <v>780</v>
      </c>
      <c r="B511" s="54" t="s">
        <v>781</v>
      </c>
      <c r="C511" s="32">
        <v>4301011763</v>
      </c>
      <c r="D511" s="617">
        <v>4640242181011</v>
      </c>
      <c r="E511" s="618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99</v>
      </c>
      <c r="L511" s="33"/>
      <c r="M511" s="34" t="s">
        <v>106</v>
      </c>
      <c r="N511" s="34"/>
      <c r="O511" s="33">
        <v>55</v>
      </c>
      <c r="P511" s="819" t="s">
        <v>782</v>
      </c>
      <c r="Q511" s="625"/>
      <c r="R511" s="625"/>
      <c r="S511" s="625"/>
      <c r="T511" s="626"/>
      <c r="U511" s="35"/>
      <c r="V511" s="35"/>
      <c r="W511" s="36" t="s">
        <v>69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783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784</v>
      </c>
      <c r="B512" s="54" t="s">
        <v>785</v>
      </c>
      <c r="C512" s="32">
        <v>4301011585</v>
      </c>
      <c r="D512" s="617">
        <v>4640242180441</v>
      </c>
      <c r="E512" s="618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99</v>
      </c>
      <c r="L512" s="33"/>
      <c r="M512" s="34" t="s">
        <v>100</v>
      </c>
      <c r="N512" s="34"/>
      <c r="O512" s="33">
        <v>50</v>
      </c>
      <c r="P512" s="852" t="s">
        <v>786</v>
      </c>
      <c r="Q512" s="625"/>
      <c r="R512" s="625"/>
      <c r="S512" s="625"/>
      <c r="T512" s="626"/>
      <c r="U512" s="35"/>
      <c r="V512" s="35"/>
      <c r="W512" s="36" t="s">
        <v>69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787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788</v>
      </c>
      <c r="B513" s="54" t="s">
        <v>789</v>
      </c>
      <c r="C513" s="32">
        <v>4301011584</v>
      </c>
      <c r="D513" s="617">
        <v>4640242180564</v>
      </c>
      <c r="E513" s="618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99</v>
      </c>
      <c r="L513" s="33"/>
      <c r="M513" s="34" t="s">
        <v>100</v>
      </c>
      <c r="N513" s="34"/>
      <c r="O513" s="33">
        <v>50</v>
      </c>
      <c r="P513" s="775" t="s">
        <v>790</v>
      </c>
      <c r="Q513" s="625"/>
      <c r="R513" s="625"/>
      <c r="S513" s="625"/>
      <c r="T513" s="626"/>
      <c r="U513" s="35"/>
      <c r="V513" s="35"/>
      <c r="W513" s="36" t="s">
        <v>69</v>
      </c>
      <c r="X513" s="613">
        <v>10</v>
      </c>
      <c r="Y513" s="614">
        <f>IFERROR(IF(X513="",0,CEILING((X513/$H513),1)*$H513),"")</f>
        <v>12</v>
      </c>
      <c r="Z513" s="37">
        <f>IFERROR(IF(Y513=0,"",ROUNDUP(Y513/H513,0)*0.01898),"")</f>
        <v>1.898E-2</v>
      </c>
      <c r="AA513" s="56"/>
      <c r="AB513" s="57"/>
      <c r="AC513" s="573" t="s">
        <v>791</v>
      </c>
      <c r="AG513" s="64"/>
      <c r="AJ513" s="68"/>
      <c r="AK513" s="68">
        <v>0</v>
      </c>
      <c r="BB513" s="574" t="s">
        <v>1</v>
      </c>
      <c r="BM513" s="64">
        <f>IFERROR(X513*I513/H513,"0")</f>
        <v>10.362500000000001</v>
      </c>
      <c r="BN513" s="64">
        <f>IFERROR(Y513*I513/H513,"0")</f>
        <v>12.435</v>
      </c>
      <c r="BO513" s="64">
        <f>IFERROR(1/J513*(X513/H513),"0")</f>
        <v>1.3020833333333334E-2</v>
      </c>
      <c r="BP513" s="64">
        <f>IFERROR(1/J513*(Y513/H513),"0")</f>
        <v>1.5625E-2</v>
      </c>
    </row>
    <row r="514" spans="1:68" x14ac:dyDescent="0.2">
      <c r="A514" s="629"/>
      <c r="B514" s="623"/>
      <c r="C514" s="623"/>
      <c r="D514" s="623"/>
      <c r="E514" s="623"/>
      <c r="F514" s="623"/>
      <c r="G514" s="623"/>
      <c r="H514" s="623"/>
      <c r="I514" s="623"/>
      <c r="J514" s="623"/>
      <c r="K514" s="623"/>
      <c r="L514" s="623"/>
      <c r="M514" s="623"/>
      <c r="N514" s="623"/>
      <c r="O514" s="630"/>
      <c r="P514" s="619" t="s">
        <v>86</v>
      </c>
      <c r="Q514" s="620"/>
      <c r="R514" s="620"/>
      <c r="S514" s="620"/>
      <c r="T514" s="620"/>
      <c r="U514" s="620"/>
      <c r="V514" s="621"/>
      <c r="W514" s="38" t="s">
        <v>87</v>
      </c>
      <c r="X514" s="615">
        <f>IFERROR(X511/H511,"0")+IFERROR(X512/H512,"0")+IFERROR(X513/H513,"0")</f>
        <v>0.83333333333333337</v>
      </c>
      <c r="Y514" s="615">
        <f>IFERROR(Y511/H511,"0")+IFERROR(Y512/H512,"0")+IFERROR(Y513/H513,"0")</f>
        <v>1</v>
      </c>
      <c r="Z514" s="615">
        <f>IFERROR(IF(Z511="",0,Z511),"0")+IFERROR(IF(Z512="",0,Z512),"0")+IFERROR(IF(Z513="",0,Z513),"0")</f>
        <v>1.898E-2</v>
      </c>
      <c r="AA514" s="616"/>
      <c r="AB514" s="616"/>
      <c r="AC514" s="616"/>
    </row>
    <row r="515" spans="1:68" x14ac:dyDescent="0.2">
      <c r="A515" s="623"/>
      <c r="B515" s="623"/>
      <c r="C515" s="623"/>
      <c r="D515" s="623"/>
      <c r="E515" s="623"/>
      <c r="F515" s="623"/>
      <c r="G515" s="623"/>
      <c r="H515" s="623"/>
      <c r="I515" s="623"/>
      <c r="J515" s="623"/>
      <c r="K515" s="623"/>
      <c r="L515" s="623"/>
      <c r="M515" s="623"/>
      <c r="N515" s="623"/>
      <c r="O515" s="630"/>
      <c r="P515" s="619" t="s">
        <v>86</v>
      </c>
      <c r="Q515" s="620"/>
      <c r="R515" s="620"/>
      <c r="S515" s="620"/>
      <c r="T515" s="620"/>
      <c r="U515" s="620"/>
      <c r="V515" s="621"/>
      <c r="W515" s="38" t="s">
        <v>69</v>
      </c>
      <c r="X515" s="615">
        <f>IFERROR(SUM(X511:X513),"0")</f>
        <v>10</v>
      </c>
      <c r="Y515" s="615">
        <f>IFERROR(SUM(Y511:Y513),"0")</f>
        <v>12</v>
      </c>
      <c r="Z515" s="38"/>
      <c r="AA515" s="616"/>
      <c r="AB515" s="616"/>
      <c r="AC515" s="616"/>
    </row>
    <row r="516" spans="1:68" ht="14.25" customHeight="1" x14ac:dyDescent="0.25">
      <c r="A516" s="622" t="s">
        <v>135</v>
      </c>
      <c r="B516" s="623"/>
      <c r="C516" s="623"/>
      <c r="D516" s="623"/>
      <c r="E516" s="623"/>
      <c r="F516" s="623"/>
      <c r="G516" s="623"/>
      <c r="H516" s="623"/>
      <c r="I516" s="623"/>
      <c r="J516" s="623"/>
      <c r="K516" s="623"/>
      <c r="L516" s="623"/>
      <c r="M516" s="623"/>
      <c r="N516" s="623"/>
      <c r="O516" s="623"/>
      <c r="P516" s="623"/>
      <c r="Q516" s="623"/>
      <c r="R516" s="623"/>
      <c r="S516" s="623"/>
      <c r="T516" s="623"/>
      <c r="U516" s="623"/>
      <c r="V516" s="623"/>
      <c r="W516" s="623"/>
      <c r="X516" s="623"/>
      <c r="Y516" s="623"/>
      <c r="Z516" s="623"/>
      <c r="AA516" s="609"/>
      <c r="AB516" s="609"/>
      <c r="AC516" s="609"/>
    </row>
    <row r="517" spans="1:68" ht="27" customHeight="1" x14ac:dyDescent="0.25">
      <c r="A517" s="54" t="s">
        <v>792</v>
      </c>
      <c r="B517" s="54" t="s">
        <v>793</v>
      </c>
      <c r="C517" s="32">
        <v>4301020269</v>
      </c>
      <c r="D517" s="617">
        <v>4640242180519</v>
      </c>
      <c r="E517" s="618"/>
      <c r="F517" s="612">
        <v>1.35</v>
      </c>
      <c r="G517" s="33">
        <v>8</v>
      </c>
      <c r="H517" s="612">
        <v>10.8</v>
      </c>
      <c r="I517" s="612">
        <v>11.234999999999999</v>
      </c>
      <c r="J517" s="33">
        <v>64</v>
      </c>
      <c r="K517" s="33" t="s">
        <v>99</v>
      </c>
      <c r="L517" s="33"/>
      <c r="M517" s="34" t="s">
        <v>106</v>
      </c>
      <c r="N517" s="34"/>
      <c r="O517" s="33">
        <v>50</v>
      </c>
      <c r="P517" s="833" t="s">
        <v>794</v>
      </c>
      <c r="Q517" s="625"/>
      <c r="R517" s="625"/>
      <c r="S517" s="625"/>
      <c r="T517" s="626"/>
      <c r="U517" s="35"/>
      <c r="V517" s="35"/>
      <c r="W517" s="36" t="s">
        <v>69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795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792</v>
      </c>
      <c r="B518" s="54" t="s">
        <v>796</v>
      </c>
      <c r="C518" s="32">
        <v>4301020400</v>
      </c>
      <c r="D518" s="617">
        <v>4640242180519</v>
      </c>
      <c r="E518" s="618"/>
      <c r="F518" s="612">
        <v>1.5</v>
      </c>
      <c r="G518" s="33">
        <v>8</v>
      </c>
      <c r="H518" s="612">
        <v>12</v>
      </c>
      <c r="I518" s="612">
        <v>12.435</v>
      </c>
      <c r="J518" s="33">
        <v>64</v>
      </c>
      <c r="K518" s="33" t="s">
        <v>99</v>
      </c>
      <c r="L518" s="33"/>
      <c r="M518" s="34" t="s">
        <v>100</v>
      </c>
      <c r="N518" s="34"/>
      <c r="O518" s="33">
        <v>50</v>
      </c>
      <c r="P518" s="645" t="s">
        <v>797</v>
      </c>
      <c r="Q518" s="625"/>
      <c r="R518" s="625"/>
      <c r="S518" s="625"/>
      <c r="T518" s="626"/>
      <c r="U518" s="35"/>
      <c r="V518" s="35"/>
      <c r="W518" s="36" t="s">
        <v>69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798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799</v>
      </c>
      <c r="B519" s="54" t="s">
        <v>800</v>
      </c>
      <c r="C519" s="32">
        <v>4301020260</v>
      </c>
      <c r="D519" s="617">
        <v>4640242180526</v>
      </c>
      <c r="E519" s="618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99</v>
      </c>
      <c r="L519" s="33"/>
      <c r="M519" s="34" t="s">
        <v>100</v>
      </c>
      <c r="N519" s="34"/>
      <c r="O519" s="33">
        <v>50</v>
      </c>
      <c r="P519" s="784" t="s">
        <v>801</v>
      </c>
      <c r="Q519" s="625"/>
      <c r="R519" s="625"/>
      <c r="S519" s="625"/>
      <c r="T519" s="626"/>
      <c r="U519" s="35"/>
      <c r="V519" s="35"/>
      <c r="W519" s="36" t="s">
        <v>69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795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802</v>
      </c>
      <c r="B520" s="54" t="s">
        <v>803</v>
      </c>
      <c r="C520" s="32">
        <v>4301020295</v>
      </c>
      <c r="D520" s="617">
        <v>4640242181363</v>
      </c>
      <c r="E520" s="618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104</v>
      </c>
      <c r="L520" s="33"/>
      <c r="M520" s="34" t="s">
        <v>100</v>
      </c>
      <c r="N520" s="34"/>
      <c r="O520" s="33">
        <v>50</v>
      </c>
      <c r="P520" s="650" t="s">
        <v>804</v>
      </c>
      <c r="Q520" s="625"/>
      <c r="R520" s="625"/>
      <c r="S520" s="625"/>
      <c r="T520" s="626"/>
      <c r="U520" s="35"/>
      <c r="V520" s="35"/>
      <c r="W520" s="36" t="s">
        <v>69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805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629"/>
      <c r="B521" s="623"/>
      <c r="C521" s="623"/>
      <c r="D521" s="623"/>
      <c r="E521" s="623"/>
      <c r="F521" s="623"/>
      <c r="G521" s="623"/>
      <c r="H521" s="623"/>
      <c r="I521" s="623"/>
      <c r="J521" s="623"/>
      <c r="K521" s="623"/>
      <c r="L521" s="623"/>
      <c r="M521" s="623"/>
      <c r="N521" s="623"/>
      <c r="O521" s="630"/>
      <c r="P521" s="619" t="s">
        <v>86</v>
      </c>
      <c r="Q521" s="620"/>
      <c r="R521" s="620"/>
      <c r="S521" s="620"/>
      <c r="T521" s="620"/>
      <c r="U521" s="620"/>
      <c r="V521" s="621"/>
      <c r="W521" s="38" t="s">
        <v>87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x14ac:dyDescent="0.2">
      <c r="A522" s="623"/>
      <c r="B522" s="623"/>
      <c r="C522" s="623"/>
      <c r="D522" s="623"/>
      <c r="E522" s="623"/>
      <c r="F522" s="623"/>
      <c r="G522" s="623"/>
      <c r="H522" s="623"/>
      <c r="I522" s="623"/>
      <c r="J522" s="623"/>
      <c r="K522" s="623"/>
      <c r="L522" s="623"/>
      <c r="M522" s="623"/>
      <c r="N522" s="623"/>
      <c r="O522" s="630"/>
      <c r="P522" s="619" t="s">
        <v>86</v>
      </c>
      <c r="Q522" s="620"/>
      <c r="R522" s="620"/>
      <c r="S522" s="620"/>
      <c r="T522" s="620"/>
      <c r="U522" s="620"/>
      <c r="V522" s="621"/>
      <c r="W522" s="38" t="s">
        <v>69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customHeight="1" x14ac:dyDescent="0.25">
      <c r="A523" s="622" t="s">
        <v>146</v>
      </c>
      <c r="B523" s="623"/>
      <c r="C523" s="623"/>
      <c r="D523" s="623"/>
      <c r="E523" s="623"/>
      <c r="F523" s="623"/>
      <c r="G523" s="623"/>
      <c r="H523" s="623"/>
      <c r="I523" s="623"/>
      <c r="J523" s="623"/>
      <c r="K523" s="623"/>
      <c r="L523" s="623"/>
      <c r="M523" s="623"/>
      <c r="N523" s="623"/>
      <c r="O523" s="623"/>
      <c r="P523" s="623"/>
      <c r="Q523" s="623"/>
      <c r="R523" s="623"/>
      <c r="S523" s="623"/>
      <c r="T523" s="623"/>
      <c r="U523" s="623"/>
      <c r="V523" s="623"/>
      <c r="W523" s="623"/>
      <c r="X523" s="623"/>
      <c r="Y523" s="623"/>
      <c r="Z523" s="623"/>
      <c r="AA523" s="609"/>
      <c r="AB523" s="609"/>
      <c r="AC523" s="609"/>
    </row>
    <row r="524" spans="1:68" ht="27" customHeight="1" x14ac:dyDescent="0.25">
      <c r="A524" s="54" t="s">
        <v>806</v>
      </c>
      <c r="B524" s="54" t="s">
        <v>807</v>
      </c>
      <c r="C524" s="32">
        <v>4301031280</v>
      </c>
      <c r="D524" s="617">
        <v>4640242180816</v>
      </c>
      <c r="E524" s="618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104</v>
      </c>
      <c r="L524" s="33"/>
      <c r="M524" s="34" t="s">
        <v>68</v>
      </c>
      <c r="N524" s="34"/>
      <c r="O524" s="33">
        <v>40</v>
      </c>
      <c r="P524" s="774" t="s">
        <v>808</v>
      </c>
      <c r="Q524" s="625"/>
      <c r="R524" s="625"/>
      <c r="S524" s="625"/>
      <c r="T524" s="626"/>
      <c r="U524" s="35"/>
      <c r="V524" s="35"/>
      <c r="W524" s="36" t="s">
        <v>69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809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810</v>
      </c>
      <c r="B525" s="54" t="s">
        <v>811</v>
      </c>
      <c r="C525" s="32">
        <v>4301031244</v>
      </c>
      <c r="D525" s="617">
        <v>4640242180595</v>
      </c>
      <c r="E525" s="618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104</v>
      </c>
      <c r="L525" s="33"/>
      <c r="M525" s="34" t="s">
        <v>68</v>
      </c>
      <c r="N525" s="34"/>
      <c r="O525" s="33">
        <v>40</v>
      </c>
      <c r="P525" s="879" t="s">
        <v>812</v>
      </c>
      <c r="Q525" s="625"/>
      <c r="R525" s="625"/>
      <c r="S525" s="625"/>
      <c r="T525" s="626"/>
      <c r="U525" s="35"/>
      <c r="V525" s="35"/>
      <c r="W525" s="36" t="s">
        <v>69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813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629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30"/>
      <c r="P526" s="619" t="s">
        <v>86</v>
      </c>
      <c r="Q526" s="620"/>
      <c r="R526" s="620"/>
      <c r="S526" s="620"/>
      <c r="T526" s="620"/>
      <c r="U526" s="620"/>
      <c r="V526" s="621"/>
      <c r="W526" s="38" t="s">
        <v>87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x14ac:dyDescent="0.2">
      <c r="A527" s="623"/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623"/>
      <c r="O527" s="630"/>
      <c r="P527" s="619" t="s">
        <v>86</v>
      </c>
      <c r="Q527" s="620"/>
      <c r="R527" s="620"/>
      <c r="S527" s="620"/>
      <c r="T527" s="620"/>
      <c r="U527" s="620"/>
      <c r="V527" s="621"/>
      <c r="W527" s="38" t="s">
        <v>69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customHeight="1" x14ac:dyDescent="0.25">
      <c r="A528" s="622" t="s">
        <v>64</v>
      </c>
      <c r="B528" s="623"/>
      <c r="C528" s="623"/>
      <c r="D528" s="623"/>
      <c r="E528" s="623"/>
      <c r="F528" s="623"/>
      <c r="G528" s="623"/>
      <c r="H528" s="623"/>
      <c r="I528" s="623"/>
      <c r="J528" s="623"/>
      <c r="K528" s="623"/>
      <c r="L528" s="623"/>
      <c r="M528" s="623"/>
      <c r="N528" s="623"/>
      <c r="O528" s="623"/>
      <c r="P528" s="623"/>
      <c r="Q528" s="623"/>
      <c r="R528" s="623"/>
      <c r="S528" s="623"/>
      <c r="T528" s="623"/>
      <c r="U528" s="623"/>
      <c r="V528" s="623"/>
      <c r="W528" s="623"/>
      <c r="X528" s="623"/>
      <c r="Y528" s="623"/>
      <c r="Z528" s="623"/>
      <c r="AA528" s="609"/>
      <c r="AB528" s="609"/>
      <c r="AC528" s="609"/>
    </row>
    <row r="529" spans="1:68" ht="27" customHeight="1" x14ac:dyDescent="0.25">
      <c r="A529" s="54" t="s">
        <v>814</v>
      </c>
      <c r="B529" s="54" t="s">
        <v>815</v>
      </c>
      <c r="C529" s="32">
        <v>4301052046</v>
      </c>
      <c r="D529" s="617">
        <v>4640242180533</v>
      </c>
      <c r="E529" s="618"/>
      <c r="F529" s="612">
        <v>1.5</v>
      </c>
      <c r="G529" s="33">
        <v>6</v>
      </c>
      <c r="H529" s="612">
        <v>9</v>
      </c>
      <c r="I529" s="612">
        <v>9.5190000000000001</v>
      </c>
      <c r="J529" s="33">
        <v>64</v>
      </c>
      <c r="K529" s="33" t="s">
        <v>99</v>
      </c>
      <c r="L529" s="33"/>
      <c r="M529" s="34" t="s">
        <v>130</v>
      </c>
      <c r="N529" s="34"/>
      <c r="O529" s="33">
        <v>45</v>
      </c>
      <c r="P529" s="764" t="s">
        <v>816</v>
      </c>
      <c r="Q529" s="625"/>
      <c r="R529" s="625"/>
      <c r="S529" s="625"/>
      <c r="T529" s="626"/>
      <c r="U529" s="35"/>
      <c r="V529" s="35"/>
      <c r="W529" s="36" t="s">
        <v>69</v>
      </c>
      <c r="X529" s="613">
        <v>500</v>
      </c>
      <c r="Y529" s="614">
        <f>IFERROR(IF(X529="",0,CEILING((X529/$H529),1)*$H529),"")</f>
        <v>504</v>
      </c>
      <c r="Z529" s="37">
        <f>IFERROR(IF(Y529=0,"",ROUNDUP(Y529/H529,0)*0.01898),"")</f>
        <v>1.06288</v>
      </c>
      <c r="AA529" s="56"/>
      <c r="AB529" s="57"/>
      <c r="AC529" s="587" t="s">
        <v>817</v>
      </c>
      <c r="AG529" s="64"/>
      <c r="AJ529" s="68"/>
      <c r="AK529" s="68">
        <v>0</v>
      </c>
      <c r="BB529" s="588" t="s">
        <v>1</v>
      </c>
      <c r="BM529" s="64">
        <f>IFERROR(X529*I529/H529,"0")</f>
        <v>528.83333333333337</v>
      </c>
      <c r="BN529" s="64">
        <f>IFERROR(Y529*I529/H529,"0")</f>
        <v>533.06399999999996</v>
      </c>
      <c r="BO529" s="64">
        <f>IFERROR(1/J529*(X529/H529),"0")</f>
        <v>0.86805555555555558</v>
      </c>
      <c r="BP529" s="64">
        <f>IFERROR(1/J529*(Y529/H529),"0")</f>
        <v>0.875</v>
      </c>
    </row>
    <row r="530" spans="1:68" ht="27" customHeight="1" x14ac:dyDescent="0.25">
      <c r="A530" s="54" t="s">
        <v>814</v>
      </c>
      <c r="B530" s="54" t="s">
        <v>818</v>
      </c>
      <c r="C530" s="32">
        <v>4301051887</v>
      </c>
      <c r="D530" s="617">
        <v>4640242180533</v>
      </c>
      <c r="E530" s="618"/>
      <c r="F530" s="612">
        <v>1.3</v>
      </c>
      <c r="G530" s="33">
        <v>6</v>
      </c>
      <c r="H530" s="612">
        <v>7.8</v>
      </c>
      <c r="I530" s="612">
        <v>8.3190000000000008</v>
      </c>
      <c r="J530" s="33">
        <v>64</v>
      </c>
      <c r="K530" s="33" t="s">
        <v>99</v>
      </c>
      <c r="L530" s="33"/>
      <c r="M530" s="34" t="s">
        <v>106</v>
      </c>
      <c r="N530" s="34"/>
      <c r="O530" s="33">
        <v>45</v>
      </c>
      <c r="P530" s="854" t="s">
        <v>816</v>
      </c>
      <c r="Q530" s="625"/>
      <c r="R530" s="625"/>
      <c r="S530" s="625"/>
      <c r="T530" s="626"/>
      <c r="U530" s="35"/>
      <c r="V530" s="35"/>
      <c r="W530" s="36" t="s">
        <v>69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817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629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30"/>
      <c r="P531" s="619" t="s">
        <v>86</v>
      </c>
      <c r="Q531" s="620"/>
      <c r="R531" s="620"/>
      <c r="S531" s="620"/>
      <c r="T531" s="620"/>
      <c r="U531" s="620"/>
      <c r="V531" s="621"/>
      <c r="W531" s="38" t="s">
        <v>87</v>
      </c>
      <c r="X531" s="615">
        <f>IFERROR(X529/H529,"0")+IFERROR(X530/H530,"0")</f>
        <v>55.555555555555557</v>
      </c>
      <c r="Y531" s="615">
        <f>IFERROR(Y529/H529,"0")+IFERROR(Y530/H530,"0")</f>
        <v>56</v>
      </c>
      <c r="Z531" s="615">
        <f>IFERROR(IF(Z529="",0,Z529),"0")+IFERROR(IF(Z530="",0,Z530),"0")</f>
        <v>1.06288</v>
      </c>
      <c r="AA531" s="616"/>
      <c r="AB531" s="616"/>
      <c r="AC531" s="616"/>
    </row>
    <row r="532" spans="1:68" x14ac:dyDescent="0.2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3"/>
      <c r="O532" s="630"/>
      <c r="P532" s="619" t="s">
        <v>86</v>
      </c>
      <c r="Q532" s="620"/>
      <c r="R532" s="620"/>
      <c r="S532" s="620"/>
      <c r="T532" s="620"/>
      <c r="U532" s="620"/>
      <c r="V532" s="621"/>
      <c r="W532" s="38" t="s">
        <v>69</v>
      </c>
      <c r="X532" s="615">
        <f>IFERROR(SUM(X529:X530),"0")</f>
        <v>500</v>
      </c>
      <c r="Y532" s="615">
        <f>IFERROR(SUM(Y529:Y530),"0")</f>
        <v>504</v>
      </c>
      <c r="Z532" s="38"/>
      <c r="AA532" s="616"/>
      <c r="AB532" s="616"/>
      <c r="AC532" s="616"/>
    </row>
    <row r="533" spans="1:68" ht="14.25" customHeight="1" x14ac:dyDescent="0.25">
      <c r="A533" s="622" t="s">
        <v>172</v>
      </c>
      <c r="B533" s="623"/>
      <c r="C533" s="623"/>
      <c r="D533" s="623"/>
      <c r="E533" s="623"/>
      <c r="F533" s="623"/>
      <c r="G533" s="623"/>
      <c r="H533" s="623"/>
      <c r="I533" s="623"/>
      <c r="J533" s="623"/>
      <c r="K533" s="623"/>
      <c r="L533" s="623"/>
      <c r="M533" s="623"/>
      <c r="N533" s="623"/>
      <c r="O533" s="623"/>
      <c r="P533" s="623"/>
      <c r="Q533" s="623"/>
      <c r="R533" s="623"/>
      <c r="S533" s="623"/>
      <c r="T533" s="623"/>
      <c r="U533" s="623"/>
      <c r="V533" s="623"/>
      <c r="W533" s="623"/>
      <c r="X533" s="623"/>
      <c r="Y533" s="623"/>
      <c r="Z533" s="623"/>
      <c r="AA533" s="609"/>
      <c r="AB533" s="609"/>
      <c r="AC533" s="609"/>
    </row>
    <row r="534" spans="1:68" ht="27" customHeight="1" x14ac:dyDescent="0.25">
      <c r="A534" s="54" t="s">
        <v>819</v>
      </c>
      <c r="B534" s="54" t="s">
        <v>820</v>
      </c>
      <c r="C534" s="32">
        <v>4301060485</v>
      </c>
      <c r="D534" s="617">
        <v>4640242180120</v>
      </c>
      <c r="E534" s="618"/>
      <c r="F534" s="612">
        <v>1.3</v>
      </c>
      <c r="G534" s="33">
        <v>6</v>
      </c>
      <c r="H534" s="612">
        <v>7.8</v>
      </c>
      <c r="I534" s="612">
        <v>8.2349999999999994</v>
      </c>
      <c r="J534" s="33">
        <v>64</v>
      </c>
      <c r="K534" s="33" t="s">
        <v>99</v>
      </c>
      <c r="L534" s="33"/>
      <c r="M534" s="34" t="s">
        <v>106</v>
      </c>
      <c r="N534" s="34"/>
      <c r="O534" s="33">
        <v>40</v>
      </c>
      <c r="P534" s="969" t="s">
        <v>821</v>
      </c>
      <c r="Q534" s="625"/>
      <c r="R534" s="625"/>
      <c r="S534" s="625"/>
      <c r="T534" s="626"/>
      <c r="U534" s="35"/>
      <c r="V534" s="35"/>
      <c r="W534" s="36" t="s">
        <v>69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822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819</v>
      </c>
      <c r="B535" s="54" t="s">
        <v>823</v>
      </c>
      <c r="C535" s="32">
        <v>4301060496</v>
      </c>
      <c r="D535" s="617">
        <v>4640242180120</v>
      </c>
      <c r="E535" s="618"/>
      <c r="F535" s="612">
        <v>1.5</v>
      </c>
      <c r="G535" s="33">
        <v>6</v>
      </c>
      <c r="H535" s="612">
        <v>9</v>
      </c>
      <c r="I535" s="612">
        <v>9.4350000000000005</v>
      </c>
      <c r="J535" s="33">
        <v>64</v>
      </c>
      <c r="K535" s="33" t="s">
        <v>99</v>
      </c>
      <c r="L535" s="33"/>
      <c r="M535" s="34" t="s">
        <v>130</v>
      </c>
      <c r="N535" s="34"/>
      <c r="O535" s="33">
        <v>40</v>
      </c>
      <c r="P535" s="845" t="s">
        <v>824</v>
      </c>
      <c r="Q535" s="625"/>
      <c r="R535" s="625"/>
      <c r="S535" s="625"/>
      <c r="T535" s="626"/>
      <c r="U535" s="35"/>
      <c r="V535" s="35"/>
      <c r="W535" s="36" t="s">
        <v>69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822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825</v>
      </c>
      <c r="B536" s="54" t="s">
        <v>826</v>
      </c>
      <c r="C536" s="32">
        <v>4301060486</v>
      </c>
      <c r="D536" s="617">
        <v>4640242180137</v>
      </c>
      <c r="E536" s="618"/>
      <c r="F536" s="612">
        <v>1.3</v>
      </c>
      <c r="G536" s="33">
        <v>6</v>
      </c>
      <c r="H536" s="612">
        <v>7.8</v>
      </c>
      <c r="I536" s="612">
        <v>8.2349999999999994</v>
      </c>
      <c r="J536" s="33">
        <v>64</v>
      </c>
      <c r="K536" s="33" t="s">
        <v>99</v>
      </c>
      <c r="L536" s="33"/>
      <c r="M536" s="34" t="s">
        <v>106</v>
      </c>
      <c r="N536" s="34"/>
      <c r="O536" s="33">
        <v>40</v>
      </c>
      <c r="P536" s="939" t="s">
        <v>827</v>
      </c>
      <c r="Q536" s="625"/>
      <c r="R536" s="625"/>
      <c r="S536" s="625"/>
      <c r="T536" s="626"/>
      <c r="U536" s="35"/>
      <c r="V536" s="35"/>
      <c r="W536" s="36" t="s">
        <v>69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828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825</v>
      </c>
      <c r="B537" s="54" t="s">
        <v>829</v>
      </c>
      <c r="C537" s="32">
        <v>4301060498</v>
      </c>
      <c r="D537" s="617">
        <v>4640242180137</v>
      </c>
      <c r="E537" s="618"/>
      <c r="F537" s="612">
        <v>1.5</v>
      </c>
      <c r="G537" s="33">
        <v>6</v>
      </c>
      <c r="H537" s="612">
        <v>9</v>
      </c>
      <c r="I537" s="612">
        <v>9.4350000000000005</v>
      </c>
      <c r="J537" s="33">
        <v>64</v>
      </c>
      <c r="K537" s="33" t="s">
        <v>99</v>
      </c>
      <c r="L537" s="33"/>
      <c r="M537" s="34" t="s">
        <v>130</v>
      </c>
      <c r="N537" s="34"/>
      <c r="O537" s="33">
        <v>40</v>
      </c>
      <c r="P537" s="709" t="s">
        <v>830</v>
      </c>
      <c r="Q537" s="625"/>
      <c r="R537" s="625"/>
      <c r="S537" s="625"/>
      <c r="T537" s="626"/>
      <c r="U537" s="35"/>
      <c r="V537" s="35"/>
      <c r="W537" s="36" t="s">
        <v>69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828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629"/>
      <c r="B538" s="623"/>
      <c r="C538" s="623"/>
      <c r="D538" s="623"/>
      <c r="E538" s="623"/>
      <c r="F538" s="623"/>
      <c r="G538" s="623"/>
      <c r="H538" s="623"/>
      <c r="I538" s="623"/>
      <c r="J538" s="623"/>
      <c r="K538" s="623"/>
      <c r="L538" s="623"/>
      <c r="M538" s="623"/>
      <c r="N538" s="623"/>
      <c r="O538" s="630"/>
      <c r="P538" s="619" t="s">
        <v>86</v>
      </c>
      <c r="Q538" s="620"/>
      <c r="R538" s="620"/>
      <c r="S538" s="620"/>
      <c r="T538" s="620"/>
      <c r="U538" s="620"/>
      <c r="V538" s="621"/>
      <c r="W538" s="38" t="s">
        <v>87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x14ac:dyDescent="0.2">
      <c r="A539" s="623"/>
      <c r="B539" s="623"/>
      <c r="C539" s="623"/>
      <c r="D539" s="623"/>
      <c r="E539" s="623"/>
      <c r="F539" s="623"/>
      <c r="G539" s="623"/>
      <c r="H539" s="623"/>
      <c r="I539" s="623"/>
      <c r="J539" s="623"/>
      <c r="K539" s="623"/>
      <c r="L539" s="623"/>
      <c r="M539" s="623"/>
      <c r="N539" s="623"/>
      <c r="O539" s="630"/>
      <c r="P539" s="619" t="s">
        <v>86</v>
      </c>
      <c r="Q539" s="620"/>
      <c r="R539" s="620"/>
      <c r="S539" s="620"/>
      <c r="T539" s="620"/>
      <c r="U539" s="620"/>
      <c r="V539" s="621"/>
      <c r="W539" s="38" t="s">
        <v>69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customHeight="1" x14ac:dyDescent="0.25">
      <c r="A540" s="673" t="s">
        <v>831</v>
      </c>
      <c r="B540" s="623"/>
      <c r="C540" s="623"/>
      <c r="D540" s="623"/>
      <c r="E540" s="623"/>
      <c r="F540" s="623"/>
      <c r="G540" s="623"/>
      <c r="H540" s="623"/>
      <c r="I540" s="623"/>
      <c r="J540" s="623"/>
      <c r="K540" s="623"/>
      <c r="L540" s="623"/>
      <c r="M540" s="623"/>
      <c r="N540" s="623"/>
      <c r="O540" s="623"/>
      <c r="P540" s="623"/>
      <c r="Q540" s="623"/>
      <c r="R540" s="623"/>
      <c r="S540" s="623"/>
      <c r="T540" s="623"/>
      <c r="U540" s="623"/>
      <c r="V540" s="623"/>
      <c r="W540" s="623"/>
      <c r="X540" s="623"/>
      <c r="Y540" s="623"/>
      <c r="Z540" s="623"/>
      <c r="AA540" s="608"/>
      <c r="AB540" s="608"/>
      <c r="AC540" s="608"/>
    </row>
    <row r="541" spans="1:68" ht="14.25" customHeight="1" x14ac:dyDescent="0.25">
      <c r="A541" s="622" t="s">
        <v>96</v>
      </c>
      <c r="B541" s="623"/>
      <c r="C541" s="623"/>
      <c r="D541" s="623"/>
      <c r="E541" s="623"/>
      <c r="F541" s="623"/>
      <c r="G541" s="623"/>
      <c r="H541" s="623"/>
      <c r="I541" s="623"/>
      <c r="J541" s="623"/>
      <c r="K541" s="623"/>
      <c r="L541" s="623"/>
      <c r="M541" s="623"/>
      <c r="N541" s="623"/>
      <c r="O541" s="623"/>
      <c r="P541" s="623"/>
      <c r="Q541" s="623"/>
      <c r="R541" s="623"/>
      <c r="S541" s="623"/>
      <c r="T541" s="623"/>
      <c r="U541" s="623"/>
      <c r="V541" s="623"/>
      <c r="W541" s="623"/>
      <c r="X541" s="623"/>
      <c r="Y541" s="623"/>
      <c r="Z541" s="623"/>
      <c r="AA541" s="609"/>
      <c r="AB541" s="609"/>
      <c r="AC541" s="609"/>
    </row>
    <row r="542" spans="1:68" ht="27" customHeight="1" x14ac:dyDescent="0.25">
      <c r="A542" s="54" t="s">
        <v>832</v>
      </c>
      <c r="B542" s="54" t="s">
        <v>833</v>
      </c>
      <c r="C542" s="32">
        <v>4301011951</v>
      </c>
      <c r="D542" s="617">
        <v>4640242180045</v>
      </c>
      <c r="E542" s="618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99</v>
      </c>
      <c r="L542" s="33"/>
      <c r="M542" s="34" t="s">
        <v>100</v>
      </c>
      <c r="N542" s="34"/>
      <c r="O542" s="33">
        <v>55</v>
      </c>
      <c r="P542" s="706" t="s">
        <v>834</v>
      </c>
      <c r="Q542" s="625"/>
      <c r="R542" s="625"/>
      <c r="S542" s="625"/>
      <c r="T542" s="626"/>
      <c r="U542" s="35"/>
      <c r="V542" s="35"/>
      <c r="W542" s="36" t="s">
        <v>69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835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629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30"/>
      <c r="P543" s="619" t="s">
        <v>86</v>
      </c>
      <c r="Q543" s="620"/>
      <c r="R543" s="620"/>
      <c r="S543" s="620"/>
      <c r="T543" s="620"/>
      <c r="U543" s="620"/>
      <c r="V543" s="621"/>
      <c r="W543" s="38" t="s">
        <v>87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x14ac:dyDescent="0.2">
      <c r="A544" s="623"/>
      <c r="B544" s="623"/>
      <c r="C544" s="623"/>
      <c r="D544" s="623"/>
      <c r="E544" s="623"/>
      <c r="F544" s="623"/>
      <c r="G544" s="623"/>
      <c r="H544" s="623"/>
      <c r="I544" s="623"/>
      <c r="J544" s="623"/>
      <c r="K544" s="623"/>
      <c r="L544" s="623"/>
      <c r="M544" s="623"/>
      <c r="N544" s="623"/>
      <c r="O544" s="630"/>
      <c r="P544" s="619" t="s">
        <v>86</v>
      </c>
      <c r="Q544" s="620"/>
      <c r="R544" s="620"/>
      <c r="S544" s="620"/>
      <c r="T544" s="620"/>
      <c r="U544" s="620"/>
      <c r="V544" s="621"/>
      <c r="W544" s="38" t="s">
        <v>69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customHeight="1" x14ac:dyDescent="0.25">
      <c r="A545" s="622" t="s">
        <v>135</v>
      </c>
      <c r="B545" s="623"/>
      <c r="C545" s="623"/>
      <c r="D545" s="623"/>
      <c r="E545" s="623"/>
      <c r="F545" s="623"/>
      <c r="G545" s="623"/>
      <c r="H545" s="623"/>
      <c r="I545" s="623"/>
      <c r="J545" s="623"/>
      <c r="K545" s="623"/>
      <c r="L545" s="623"/>
      <c r="M545" s="623"/>
      <c r="N545" s="623"/>
      <c r="O545" s="623"/>
      <c r="P545" s="623"/>
      <c r="Q545" s="623"/>
      <c r="R545" s="623"/>
      <c r="S545" s="623"/>
      <c r="T545" s="623"/>
      <c r="U545" s="623"/>
      <c r="V545" s="623"/>
      <c r="W545" s="623"/>
      <c r="X545" s="623"/>
      <c r="Y545" s="623"/>
      <c r="Z545" s="623"/>
      <c r="AA545" s="609"/>
      <c r="AB545" s="609"/>
      <c r="AC545" s="609"/>
    </row>
    <row r="546" spans="1:68" ht="27" customHeight="1" x14ac:dyDescent="0.25">
      <c r="A546" s="54" t="s">
        <v>836</v>
      </c>
      <c r="B546" s="54" t="s">
        <v>837</v>
      </c>
      <c r="C546" s="32">
        <v>4301020314</v>
      </c>
      <c r="D546" s="617">
        <v>4640242180090</v>
      </c>
      <c r="E546" s="618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99</v>
      </c>
      <c r="L546" s="33"/>
      <c r="M546" s="34" t="s">
        <v>100</v>
      </c>
      <c r="N546" s="34"/>
      <c r="O546" s="33">
        <v>50</v>
      </c>
      <c r="P546" s="737" t="s">
        <v>838</v>
      </c>
      <c r="Q546" s="625"/>
      <c r="R546" s="625"/>
      <c r="S546" s="625"/>
      <c r="T546" s="626"/>
      <c r="U546" s="35"/>
      <c r="V546" s="35"/>
      <c r="W546" s="36" t="s">
        <v>69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839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9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30"/>
      <c r="P547" s="619" t="s">
        <v>86</v>
      </c>
      <c r="Q547" s="620"/>
      <c r="R547" s="620"/>
      <c r="S547" s="620"/>
      <c r="T547" s="620"/>
      <c r="U547" s="620"/>
      <c r="V547" s="621"/>
      <c r="W547" s="38" t="s">
        <v>87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30"/>
      <c r="P548" s="619" t="s">
        <v>86</v>
      </c>
      <c r="Q548" s="620"/>
      <c r="R548" s="620"/>
      <c r="S548" s="620"/>
      <c r="T548" s="620"/>
      <c r="U548" s="620"/>
      <c r="V548" s="621"/>
      <c r="W548" s="38" t="s">
        <v>69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customHeight="1" x14ac:dyDescent="0.25">
      <c r="A549" s="622" t="s">
        <v>146</v>
      </c>
      <c r="B549" s="623"/>
      <c r="C549" s="623"/>
      <c r="D549" s="623"/>
      <c r="E549" s="623"/>
      <c r="F549" s="623"/>
      <c r="G549" s="623"/>
      <c r="H549" s="623"/>
      <c r="I549" s="623"/>
      <c r="J549" s="623"/>
      <c r="K549" s="623"/>
      <c r="L549" s="623"/>
      <c r="M549" s="623"/>
      <c r="N549" s="623"/>
      <c r="O549" s="623"/>
      <c r="P549" s="623"/>
      <c r="Q549" s="623"/>
      <c r="R549" s="623"/>
      <c r="S549" s="623"/>
      <c r="T549" s="623"/>
      <c r="U549" s="623"/>
      <c r="V549" s="623"/>
      <c r="W549" s="623"/>
      <c r="X549" s="623"/>
      <c r="Y549" s="623"/>
      <c r="Z549" s="623"/>
      <c r="AA549" s="609"/>
      <c r="AB549" s="609"/>
      <c r="AC549" s="609"/>
    </row>
    <row r="550" spans="1:68" ht="27" customHeight="1" x14ac:dyDescent="0.25">
      <c r="A550" s="54" t="s">
        <v>840</v>
      </c>
      <c r="B550" s="54" t="s">
        <v>841</v>
      </c>
      <c r="C550" s="32">
        <v>4301031321</v>
      </c>
      <c r="D550" s="617">
        <v>4640242180076</v>
      </c>
      <c r="E550" s="618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104</v>
      </c>
      <c r="L550" s="33"/>
      <c r="M550" s="34" t="s">
        <v>68</v>
      </c>
      <c r="N550" s="34"/>
      <c r="O550" s="33">
        <v>40</v>
      </c>
      <c r="P550" s="686" t="s">
        <v>842</v>
      </c>
      <c r="Q550" s="625"/>
      <c r="R550" s="625"/>
      <c r="S550" s="625"/>
      <c r="T550" s="626"/>
      <c r="U550" s="35"/>
      <c r="V550" s="35"/>
      <c r="W550" s="36" t="s">
        <v>69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843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9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30"/>
      <c r="P551" s="619" t="s">
        <v>86</v>
      </c>
      <c r="Q551" s="620"/>
      <c r="R551" s="620"/>
      <c r="S551" s="620"/>
      <c r="T551" s="620"/>
      <c r="U551" s="620"/>
      <c r="V551" s="621"/>
      <c r="W551" s="38" t="s">
        <v>87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30"/>
      <c r="P552" s="619" t="s">
        <v>86</v>
      </c>
      <c r="Q552" s="620"/>
      <c r="R552" s="620"/>
      <c r="S552" s="620"/>
      <c r="T552" s="620"/>
      <c r="U552" s="620"/>
      <c r="V552" s="621"/>
      <c r="W552" s="38" t="s">
        <v>69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772"/>
      <c r="B553" s="623"/>
      <c r="C553" s="623"/>
      <c r="D553" s="623"/>
      <c r="E553" s="623"/>
      <c r="F553" s="623"/>
      <c r="G553" s="623"/>
      <c r="H553" s="623"/>
      <c r="I553" s="623"/>
      <c r="J553" s="623"/>
      <c r="K553" s="623"/>
      <c r="L553" s="623"/>
      <c r="M553" s="623"/>
      <c r="N553" s="623"/>
      <c r="O553" s="773"/>
      <c r="P553" s="637" t="s">
        <v>844</v>
      </c>
      <c r="Q553" s="638"/>
      <c r="R553" s="638"/>
      <c r="S553" s="638"/>
      <c r="T553" s="638"/>
      <c r="U553" s="638"/>
      <c r="V553" s="639"/>
      <c r="W553" s="38" t="s">
        <v>69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12899.7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13050.12</v>
      </c>
      <c r="Z553" s="38"/>
      <c r="AA553" s="616"/>
      <c r="AB553" s="616"/>
      <c r="AC553" s="616"/>
    </row>
    <row r="554" spans="1:68" x14ac:dyDescent="0.2">
      <c r="A554" s="623"/>
      <c r="B554" s="623"/>
      <c r="C554" s="623"/>
      <c r="D554" s="623"/>
      <c r="E554" s="623"/>
      <c r="F554" s="623"/>
      <c r="G554" s="623"/>
      <c r="H554" s="623"/>
      <c r="I554" s="623"/>
      <c r="J554" s="623"/>
      <c r="K554" s="623"/>
      <c r="L554" s="623"/>
      <c r="M554" s="623"/>
      <c r="N554" s="623"/>
      <c r="O554" s="773"/>
      <c r="P554" s="637" t="s">
        <v>845</v>
      </c>
      <c r="Q554" s="638"/>
      <c r="R554" s="638"/>
      <c r="S554" s="638"/>
      <c r="T554" s="638"/>
      <c r="U554" s="638"/>
      <c r="V554" s="639"/>
      <c r="W554" s="38" t="s">
        <v>69</v>
      </c>
      <c r="X554" s="615">
        <f>IFERROR(SUM(BM22:BM550),"0")</f>
        <v>13687.635805449341</v>
      </c>
      <c r="Y554" s="615">
        <f>IFERROR(SUM(BN22:BN550),"0")</f>
        <v>13847.701000000001</v>
      </c>
      <c r="Z554" s="38"/>
      <c r="AA554" s="616"/>
      <c r="AB554" s="616"/>
      <c r="AC554" s="616"/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773"/>
      <c r="P555" s="637" t="s">
        <v>846</v>
      </c>
      <c r="Q555" s="638"/>
      <c r="R555" s="638"/>
      <c r="S555" s="638"/>
      <c r="T555" s="638"/>
      <c r="U555" s="638"/>
      <c r="V555" s="639"/>
      <c r="W555" s="38" t="s">
        <v>847</v>
      </c>
      <c r="X555" s="39">
        <f>ROUNDUP(SUM(BO22:BO550),0)</f>
        <v>23</v>
      </c>
      <c r="Y555" s="39">
        <f>ROUNDUP(SUM(BP22:BP550),0)</f>
        <v>23</v>
      </c>
      <c r="Z555" s="38"/>
      <c r="AA555" s="616"/>
      <c r="AB555" s="616"/>
      <c r="AC555" s="616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773"/>
      <c r="P556" s="637" t="s">
        <v>848</v>
      </c>
      <c r="Q556" s="638"/>
      <c r="R556" s="638"/>
      <c r="S556" s="638"/>
      <c r="T556" s="638"/>
      <c r="U556" s="638"/>
      <c r="V556" s="639"/>
      <c r="W556" s="38" t="s">
        <v>69</v>
      </c>
      <c r="X556" s="615">
        <f>GrossWeightTotal+PalletQtyTotal*25</f>
        <v>14262.635805449341</v>
      </c>
      <c r="Y556" s="615">
        <f>GrossWeightTotalR+PalletQtyTotalR*25</f>
        <v>14422.701000000001</v>
      </c>
      <c r="Z556" s="38"/>
      <c r="AA556" s="616"/>
      <c r="AB556" s="616"/>
      <c r="AC556" s="616"/>
    </row>
    <row r="557" spans="1:68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773"/>
      <c r="P557" s="637" t="s">
        <v>849</v>
      </c>
      <c r="Q557" s="638"/>
      <c r="R557" s="638"/>
      <c r="S557" s="638"/>
      <c r="T557" s="638"/>
      <c r="U557" s="638"/>
      <c r="V557" s="639"/>
      <c r="W557" s="38" t="s">
        <v>847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2513.6483870535599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2539</v>
      </c>
      <c r="Z557" s="38"/>
      <c r="AA557" s="616"/>
      <c r="AB557" s="616"/>
      <c r="AC557" s="616"/>
    </row>
    <row r="558" spans="1:68" ht="14.25" customHeight="1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773"/>
      <c r="P558" s="637" t="s">
        <v>850</v>
      </c>
      <c r="Q558" s="638"/>
      <c r="R558" s="638"/>
      <c r="S558" s="638"/>
      <c r="T558" s="638"/>
      <c r="U558" s="638"/>
      <c r="V558" s="639"/>
      <c r="W558" s="40" t="s">
        <v>851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26.417559999999998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852</v>
      </c>
      <c r="B560" s="610" t="s">
        <v>63</v>
      </c>
      <c r="C560" s="641" t="s">
        <v>94</v>
      </c>
      <c r="D560" s="704"/>
      <c r="E560" s="704"/>
      <c r="F560" s="704"/>
      <c r="G560" s="704"/>
      <c r="H560" s="705"/>
      <c r="I560" s="641" t="s">
        <v>269</v>
      </c>
      <c r="J560" s="704"/>
      <c r="K560" s="704"/>
      <c r="L560" s="704"/>
      <c r="M560" s="704"/>
      <c r="N560" s="704"/>
      <c r="O560" s="704"/>
      <c r="P560" s="704"/>
      <c r="Q560" s="704"/>
      <c r="R560" s="704"/>
      <c r="S560" s="704"/>
      <c r="T560" s="704"/>
      <c r="U560" s="705"/>
      <c r="V560" s="641" t="s">
        <v>572</v>
      </c>
      <c r="W560" s="705"/>
      <c r="X560" s="641" t="s">
        <v>637</v>
      </c>
      <c r="Y560" s="704"/>
      <c r="Z560" s="704"/>
      <c r="AA560" s="705"/>
      <c r="AB560" s="610" t="s">
        <v>702</v>
      </c>
      <c r="AC560" s="641" t="s">
        <v>779</v>
      </c>
      <c r="AD560" s="705"/>
      <c r="AF560" s="611"/>
    </row>
    <row r="561" spans="1:32" ht="14.25" customHeight="1" thickTop="1" x14ac:dyDescent="0.2">
      <c r="A561" s="789" t="s">
        <v>853</v>
      </c>
      <c r="B561" s="641" t="s">
        <v>63</v>
      </c>
      <c r="C561" s="641" t="s">
        <v>95</v>
      </c>
      <c r="D561" s="641" t="s">
        <v>116</v>
      </c>
      <c r="E561" s="641" t="s">
        <v>179</v>
      </c>
      <c r="F561" s="641" t="s">
        <v>206</v>
      </c>
      <c r="G561" s="641" t="s">
        <v>245</v>
      </c>
      <c r="H561" s="641" t="s">
        <v>94</v>
      </c>
      <c r="I561" s="641" t="s">
        <v>270</v>
      </c>
      <c r="J561" s="641" t="s">
        <v>313</v>
      </c>
      <c r="K561" s="641" t="s">
        <v>374</v>
      </c>
      <c r="L561" s="641" t="s">
        <v>418</v>
      </c>
      <c r="M561" s="641" t="s">
        <v>436</v>
      </c>
      <c r="N561" s="611"/>
      <c r="O561" s="641" t="s">
        <v>449</v>
      </c>
      <c r="P561" s="641" t="s">
        <v>461</v>
      </c>
      <c r="Q561" s="641" t="s">
        <v>468</v>
      </c>
      <c r="R561" s="641" t="s">
        <v>472</v>
      </c>
      <c r="S561" s="641" t="s">
        <v>478</v>
      </c>
      <c r="T561" s="641" t="s">
        <v>483</v>
      </c>
      <c r="U561" s="641" t="s">
        <v>559</v>
      </c>
      <c r="V561" s="641" t="s">
        <v>573</v>
      </c>
      <c r="W561" s="641" t="s">
        <v>607</v>
      </c>
      <c r="X561" s="641" t="s">
        <v>638</v>
      </c>
      <c r="Y561" s="641" t="s">
        <v>670</v>
      </c>
      <c r="Z561" s="641" t="s">
        <v>688</v>
      </c>
      <c r="AA561" s="641" t="s">
        <v>695</v>
      </c>
      <c r="AB561" s="641" t="s">
        <v>702</v>
      </c>
      <c r="AC561" s="641" t="s">
        <v>779</v>
      </c>
      <c r="AD561" s="641" t="s">
        <v>831</v>
      </c>
      <c r="AF561" s="611"/>
    </row>
    <row r="562" spans="1:32" ht="13.5" customHeight="1" thickBot="1" x14ac:dyDescent="0.25">
      <c r="A562" s="790"/>
      <c r="B562" s="642"/>
      <c r="C562" s="642"/>
      <c r="D562" s="642"/>
      <c r="E562" s="642"/>
      <c r="F562" s="642"/>
      <c r="G562" s="642"/>
      <c r="H562" s="642"/>
      <c r="I562" s="642"/>
      <c r="J562" s="642"/>
      <c r="K562" s="642"/>
      <c r="L562" s="642"/>
      <c r="M562" s="642"/>
      <c r="N562" s="611"/>
      <c r="O562" s="642"/>
      <c r="P562" s="642"/>
      <c r="Q562" s="642"/>
      <c r="R562" s="642"/>
      <c r="S562" s="642"/>
      <c r="T562" s="642"/>
      <c r="U562" s="642"/>
      <c r="V562" s="642"/>
      <c r="W562" s="642"/>
      <c r="X562" s="642"/>
      <c r="Y562" s="642"/>
      <c r="Z562" s="642"/>
      <c r="AA562" s="642"/>
      <c r="AB562" s="642"/>
      <c r="AC562" s="642"/>
      <c r="AD562" s="642"/>
      <c r="AF562" s="611"/>
    </row>
    <row r="563" spans="1:32" ht="18" customHeight="1" thickTop="1" thickBot="1" x14ac:dyDescent="0.25">
      <c r="A563" s="41" t="s">
        <v>854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303.60000000000002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496.8</v>
      </c>
      <c r="E563" s="47">
        <f>IFERROR(Y86*1,"0")+IFERROR(Y87*1,"0")+IFERROR(Y88*1,"0")+IFERROR(Y92*1,"0")+IFERROR(Y93*1,"0")+IFERROR(Y94*1,"0")+IFERROR(Y95*1,"0")+IFERROR(Y96*1,"0")+IFERROR(Y97*1,"0")+IFERROR(Y98*1,"0")+IFERROR(Y99*1,"0")</f>
        <v>361.8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1609.92</v>
      </c>
      <c r="G563" s="47">
        <f>IFERROR(Y133*1,"0")+IFERROR(Y134*1,"0")+IFERROR(Y138*1,"0")+IFERROR(Y139*1,"0")+IFERROR(Y143*1,"0")+IFERROR(Y144*1,"0")</f>
        <v>0</v>
      </c>
      <c r="H563" s="47">
        <f>IFERROR(Y149*1,"0")+IFERROR(Y153*1,"0")+IFERROR(Y154*1,"0")+IFERROR(Y155*1,"0")</f>
        <v>0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312.89999999999998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863.40000000000009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66.48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345.59999999999997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228.9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430.79999999999995</v>
      </c>
      <c r="U563" s="47">
        <f>IFERROR(Y351*1,"0")+IFERROR(Y355*1,"0")+IFERROR(Y356*1,"0")+IFERROR(Y357*1,"0")</f>
        <v>1235.4000000000001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5238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72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63.000000000000007</v>
      </c>
      <c r="Y563" s="47">
        <f>IFERROR(Y432*1,"0")+IFERROR(Y433*1,"0")+IFERROR(Y437*1,"0")+IFERROR(Y438*1,"0")+IFERROR(Y439*1,"0")+IFERROR(Y440*1,"0")</f>
        <v>0</v>
      </c>
      <c r="Z563" s="47">
        <f>IFERROR(Y445*1,"0")+IFERROR(Y446*1,"0")</f>
        <v>30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875.5200000000001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516</v>
      </c>
      <c r="AD563" s="47">
        <f>IFERROR(Y542*1,"0")+IFERROR(Y546*1,"0")+IFERROR(Y550*1,"0")</f>
        <v>0</v>
      </c>
      <c r="AF563" s="611"/>
    </row>
  </sheetData>
  <sheetProtection algorithmName="SHA-512" hashValue="niIdcUf52yZ1cdpOLgNcrZsqvVS0hPP+LxZZ9QxGJV3oKRWMgUVycxmbl6uWdexfFRsZu7w2/wZKyMCLjXdNPQ==" saltValue="YTOkrFs3HRGCnFOd6qThy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D561:D562"/>
    <mergeCell ref="D243:E243"/>
    <mergeCell ref="D99:E99"/>
    <mergeCell ref="P420:T420"/>
    <mergeCell ref="P78:V78"/>
    <mergeCell ref="P376:V376"/>
    <mergeCell ref="P128:T128"/>
    <mergeCell ref="D310:E310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P470:T470"/>
    <mergeCell ref="A320:O321"/>
    <mergeCell ref="P178:T178"/>
    <mergeCell ref="P276:T276"/>
    <mergeCell ref="P105:T105"/>
    <mergeCell ref="D257:E257"/>
    <mergeCell ref="D525:E525"/>
    <mergeCell ref="P262:V262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D513:E513"/>
    <mergeCell ref="P553:V553"/>
    <mergeCell ref="P188:T188"/>
    <mergeCell ref="A182:Z182"/>
    <mergeCell ref="P42:V42"/>
    <mergeCell ref="A452:O453"/>
    <mergeCell ref="A225:Z225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P227:T227"/>
    <mergeCell ref="P106:T106"/>
    <mergeCell ref="P177:T177"/>
    <mergeCell ref="P475:T475"/>
    <mergeCell ref="D481:E481"/>
    <mergeCell ref="P539:V539"/>
    <mergeCell ref="D256:E256"/>
    <mergeCell ref="P269:T269"/>
    <mergeCell ref="A223:O224"/>
    <mergeCell ref="P462:T462"/>
    <mergeCell ref="D383:E383"/>
    <mergeCell ref="A150:O151"/>
    <mergeCell ref="C560:H560"/>
    <mergeCell ref="P405:V405"/>
    <mergeCell ref="D222:E222"/>
    <mergeCell ref="A295:Z295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P38:T38"/>
    <mergeCell ref="Z17:Z18"/>
    <mergeCell ref="A501:O502"/>
    <mergeCell ref="P29:V29"/>
    <mergeCell ref="AB17:AB18"/>
    <mergeCell ref="P271:V271"/>
    <mergeCell ref="P100:V100"/>
    <mergeCell ref="D446:E446"/>
    <mergeCell ref="P41:V41"/>
    <mergeCell ref="A158:Z158"/>
    <mergeCell ref="P404:V404"/>
    <mergeCell ref="P327:T327"/>
    <mergeCell ref="P252:V252"/>
    <mergeCell ref="P500:T500"/>
    <mergeCell ref="P56:V56"/>
    <mergeCell ref="P341:V341"/>
    <mergeCell ref="D39:E39"/>
    <mergeCell ref="A160:Z160"/>
    <mergeCell ref="P212:T212"/>
    <mergeCell ref="A377:Z377"/>
    <mergeCell ref="A246:Z246"/>
    <mergeCell ref="P415:T415"/>
    <mergeCell ref="P499:T499"/>
    <mergeCell ref="D171:E171"/>
    <mergeCell ref="P355:T355"/>
    <mergeCell ref="D407:E407"/>
    <mergeCell ref="A447:O448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D75:E75"/>
    <mergeCell ref="P390:T390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280:Z280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A545:Z545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G561:G562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557:V557"/>
    <mergeCell ref="A382:Z382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94:T494"/>
    <mergeCell ref="P546:T546"/>
    <mergeCell ref="P481:T481"/>
    <mergeCell ref="I17:I18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550:T550"/>
    <mergeCell ref="P44:T44"/>
    <mergeCell ref="P279:V279"/>
    <mergeCell ref="A226:Z226"/>
    <mergeCell ref="P108:V108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498:T498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A34:Z34"/>
    <mergeCell ref="P245:V245"/>
    <mergeCell ref="P543:V543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P73:T73"/>
    <mergeCell ref="D473:E473"/>
    <mergeCell ref="P437:T437"/>
    <mergeCell ref="P144:T144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0 X54 X61 X88 X276 X363:X364 X366 X373" xr:uid="{00000000-0002-0000-0000-000011000000}">
      <formula1>IF(AK38&gt;0,OR(X38=0,AND(IF(X38-AK38&gt;=0,TRUE,FALSE),X38&gt;0,IF(X38/(H38*J38)=ROUND(X38/(H38*J38),0),TRUE,FALSE))),FALSE)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9" xr:uid="{00000000-0002-0000-0000-000012000000}">
      <formula1>IF(AK309&gt;0,OR(X309=0,AND(IF(X309-AK309&gt;=0,TRUE,FALSE),X309&gt;0,IF(X309/(H309*K309)=ROUND(X309/(H309*K309),0),TRUE,FALSE))),FALSE)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8"/>
    </row>
    <row r="3" spans="2:8" x14ac:dyDescent="0.2">
      <c r="B3" s="48" t="s">
        <v>856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857</v>
      </c>
      <c r="D6" s="48" t="s">
        <v>858</v>
      </c>
      <c r="E6" s="48"/>
    </row>
    <row r="8" spans="2:8" x14ac:dyDescent="0.2">
      <c r="B8" s="48" t="s">
        <v>19</v>
      </c>
      <c r="C8" s="48" t="s">
        <v>857</v>
      </c>
      <c r="D8" s="48"/>
      <c r="E8" s="48"/>
    </row>
    <row r="10" spans="2:8" x14ac:dyDescent="0.2">
      <c r="B10" s="48" t="s">
        <v>859</v>
      </c>
      <c r="C10" s="48"/>
      <c r="D10" s="48"/>
      <c r="E10" s="48"/>
    </row>
    <row r="11" spans="2:8" x14ac:dyDescent="0.2">
      <c r="B11" s="48" t="s">
        <v>860</v>
      </c>
      <c r="C11" s="48"/>
      <c r="D11" s="48"/>
      <c r="E11" s="48"/>
    </row>
    <row r="12" spans="2:8" x14ac:dyDescent="0.2">
      <c r="B12" s="48" t="s">
        <v>861</v>
      </c>
      <c r="C12" s="48"/>
      <c r="D12" s="48"/>
      <c r="E12" s="48"/>
    </row>
    <row r="13" spans="2:8" x14ac:dyDescent="0.2">
      <c r="B13" s="48" t="s">
        <v>862</v>
      </c>
      <c r="C13" s="48"/>
      <c r="D13" s="48"/>
      <c r="E13" s="48"/>
    </row>
    <row r="14" spans="2:8" x14ac:dyDescent="0.2">
      <c r="B14" s="48" t="s">
        <v>863</v>
      </c>
      <c r="C14" s="48"/>
      <c r="D14" s="48"/>
      <c r="E14" s="48"/>
    </row>
    <row r="15" spans="2:8" x14ac:dyDescent="0.2">
      <c r="B15" s="48" t="s">
        <v>864</v>
      </c>
      <c r="C15" s="48"/>
      <c r="D15" s="48"/>
      <c r="E15" s="48"/>
    </row>
    <row r="16" spans="2:8" x14ac:dyDescent="0.2">
      <c r="B16" s="48" t="s">
        <v>865</v>
      </c>
      <c r="C16" s="48"/>
      <c r="D16" s="48"/>
      <c r="E16" s="48"/>
    </row>
    <row r="17" spans="2:5" x14ac:dyDescent="0.2">
      <c r="B17" s="48" t="s">
        <v>866</v>
      </c>
      <c r="C17" s="48"/>
      <c r="D17" s="48"/>
      <c r="E17" s="48"/>
    </row>
    <row r="18" spans="2:5" x14ac:dyDescent="0.2">
      <c r="B18" s="48" t="s">
        <v>867</v>
      </c>
      <c r="C18" s="48"/>
      <c r="D18" s="48"/>
      <c r="E18" s="48"/>
    </row>
    <row r="19" spans="2:5" x14ac:dyDescent="0.2">
      <c r="B19" s="48" t="s">
        <v>868</v>
      </c>
      <c r="C19" s="48"/>
      <c r="D19" s="48"/>
      <c r="E19" s="48"/>
    </row>
    <row r="20" spans="2:5" x14ac:dyDescent="0.2">
      <c r="B20" s="48" t="s">
        <v>869</v>
      </c>
      <c r="C20" s="48"/>
      <c r="D20" s="48"/>
      <c r="E20" s="48"/>
    </row>
  </sheetData>
  <sheetProtection algorithmName="SHA-512" hashValue="gad57GZqVdztjFILP+25LgCaxjiJJtuL0NUf2oqn0whb5rEeABw0epmQn3y0/Uz/c3WVXsAJBXh8QmjQDSBW0Q==" saltValue="8nmLKyjMroMvuK4aF4Gk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2025-05-21T08:49:52Z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