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1353985A-5654-40FC-B484-1D7C6F6F98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63" i="1" l="1"/>
  <c r="Q563" i="1"/>
  <c r="X552" i="1"/>
  <c r="X551" i="1"/>
  <c r="BO550" i="1"/>
  <c r="BM550" i="1"/>
  <c r="Y550" i="1"/>
  <c r="X548" i="1"/>
  <c r="Y547" i="1"/>
  <c r="X547" i="1"/>
  <c r="BP546" i="1"/>
  <c r="BO546" i="1"/>
  <c r="BN546" i="1"/>
  <c r="BM546" i="1"/>
  <c r="Z546" i="1"/>
  <c r="Z547" i="1" s="1"/>
  <c r="Y546" i="1"/>
  <c r="Y548" i="1" s="1"/>
  <c r="X544" i="1"/>
  <c r="X543" i="1"/>
  <c r="BO542" i="1"/>
  <c r="BM542" i="1"/>
  <c r="Y542" i="1"/>
  <c r="X539" i="1"/>
  <c r="Y538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8" i="1" s="1"/>
  <c r="Y534" i="1"/>
  <c r="Y539" i="1" s="1"/>
  <c r="X532" i="1"/>
  <c r="X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Z526" i="1" s="1"/>
  <c r="Y524" i="1"/>
  <c r="Y527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Y514" i="1"/>
  <c r="X514" i="1"/>
  <c r="BP513" i="1"/>
  <c r="BO513" i="1"/>
  <c r="BN513" i="1"/>
  <c r="BM513" i="1"/>
  <c r="Z513" i="1"/>
  <c r="Y513" i="1"/>
  <c r="BP512" i="1"/>
  <c r="BO512" i="1"/>
  <c r="BN512" i="1"/>
  <c r="BM512" i="1"/>
  <c r="Z512" i="1"/>
  <c r="Y512" i="1"/>
  <c r="BP511" i="1"/>
  <c r="BO511" i="1"/>
  <c r="BN511" i="1"/>
  <c r="BM511" i="1"/>
  <c r="Z511" i="1"/>
  <c r="Z514" i="1" s="1"/>
  <c r="Y511" i="1"/>
  <c r="Y515" i="1" s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Y506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X484" i="1"/>
  <c r="Y483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484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29" i="1"/>
  <c r="Y428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Z397" i="1" s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Y359" i="1" s="1"/>
  <c r="P355" i="1"/>
  <c r="X353" i="1"/>
  <c r="Y352" i="1"/>
  <c r="X352" i="1"/>
  <c r="BP351" i="1"/>
  <c r="BO351" i="1"/>
  <c r="BN351" i="1"/>
  <c r="BM351" i="1"/>
  <c r="Z351" i="1"/>
  <c r="Z352" i="1" s="1"/>
  <c r="Y351" i="1"/>
  <c r="U563" i="1" s="1"/>
  <c r="P351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Y342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3" i="1"/>
  <c r="Y292" i="1"/>
  <c r="X292" i="1"/>
  <c r="BP291" i="1"/>
  <c r="BO291" i="1"/>
  <c r="BN291" i="1"/>
  <c r="BM291" i="1"/>
  <c r="Z291" i="1"/>
  <c r="Z292" i="1" s="1"/>
  <c r="Y291" i="1"/>
  <c r="Y293" i="1" s="1"/>
  <c r="P291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P563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P221" i="1"/>
  <c r="BO221" i="1"/>
  <c r="BN221" i="1"/>
  <c r="BM221" i="1"/>
  <c r="Z221" i="1"/>
  <c r="Y221" i="1"/>
  <c r="Y22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P193" i="1"/>
  <c r="BO193" i="1"/>
  <c r="BN193" i="1"/>
  <c r="BM193" i="1"/>
  <c r="Z193" i="1"/>
  <c r="Y193" i="1"/>
  <c r="Y195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Y156" i="1"/>
  <c r="X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Y151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Y135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3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3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5" i="1" s="1"/>
  <c r="BM22" i="1"/>
  <c r="X554" i="1" s="1"/>
  <c r="X556" i="1" s="1"/>
  <c r="Y22" i="1"/>
  <c r="B563" i="1" s="1"/>
  <c r="P22" i="1"/>
  <c r="H10" i="1"/>
  <c r="A9" i="1"/>
  <c r="F10" i="1" s="1"/>
  <c r="D7" i="1"/>
  <c r="Q6" i="1"/>
  <c r="P2" i="1"/>
  <c r="Z82" i="1" l="1"/>
  <c r="Z129" i="1"/>
  <c r="H9" i="1"/>
  <c r="A10" i="1"/>
  <c r="Y28" i="1"/>
  <c r="Y42" i="1"/>
  <c r="Y46" i="1"/>
  <c r="Y55" i="1"/>
  <c r="Y63" i="1"/>
  <c r="Y69" i="1"/>
  <c r="Y77" i="1"/>
  <c r="Y83" i="1"/>
  <c r="Y90" i="1"/>
  <c r="Y101" i="1"/>
  <c r="F563" i="1"/>
  <c r="Y109" i="1"/>
  <c r="BP104" i="1"/>
  <c r="BN104" i="1"/>
  <c r="BP106" i="1"/>
  <c r="BN106" i="1"/>
  <c r="Z106" i="1"/>
  <c r="BP118" i="1"/>
  <c r="BN118" i="1"/>
  <c r="Z118" i="1"/>
  <c r="BP122" i="1"/>
  <c r="BN122" i="1"/>
  <c r="Z122" i="1"/>
  <c r="Z124" i="1" s="1"/>
  <c r="BP139" i="1"/>
  <c r="BN139" i="1"/>
  <c r="Z139" i="1"/>
  <c r="Z140" i="1" s="1"/>
  <c r="Y141" i="1"/>
  <c r="Y146" i="1"/>
  <c r="BP143" i="1"/>
  <c r="BN143" i="1"/>
  <c r="Z143" i="1"/>
  <c r="Z145" i="1" s="1"/>
  <c r="BP166" i="1"/>
  <c r="BN166" i="1"/>
  <c r="Z166" i="1"/>
  <c r="Z174" i="1" s="1"/>
  <c r="BP170" i="1"/>
  <c r="BN170" i="1"/>
  <c r="Z170" i="1"/>
  <c r="Y174" i="1"/>
  <c r="Y184" i="1"/>
  <c r="BP183" i="1"/>
  <c r="BN183" i="1"/>
  <c r="Z183" i="1"/>
  <c r="Z184" i="1" s="1"/>
  <c r="Y185" i="1"/>
  <c r="J563" i="1"/>
  <c r="Y191" i="1"/>
  <c r="BP188" i="1"/>
  <c r="BN188" i="1"/>
  <c r="Z188" i="1"/>
  <c r="Z190" i="1" s="1"/>
  <c r="BP200" i="1"/>
  <c r="BN200" i="1"/>
  <c r="Z200" i="1"/>
  <c r="BP204" i="1"/>
  <c r="BN204" i="1"/>
  <c r="Z204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BP319" i="1"/>
  <c r="BN319" i="1"/>
  <c r="Z319" i="1"/>
  <c r="Y321" i="1"/>
  <c r="Y328" i="1"/>
  <c r="BP323" i="1"/>
  <c r="BN323" i="1"/>
  <c r="Z323" i="1"/>
  <c r="BP327" i="1"/>
  <c r="BN327" i="1"/>
  <c r="Z327" i="1"/>
  <c r="Y329" i="1"/>
  <c r="Y334" i="1"/>
  <c r="BP331" i="1"/>
  <c r="BN331" i="1"/>
  <c r="Z331" i="1"/>
  <c r="Z334" i="1" s="1"/>
  <c r="Y335" i="1"/>
  <c r="Z347" i="1"/>
  <c r="BP345" i="1"/>
  <c r="BN345" i="1"/>
  <c r="Z345" i="1"/>
  <c r="Y347" i="1"/>
  <c r="BP389" i="1"/>
  <c r="BN389" i="1"/>
  <c r="Z389" i="1"/>
  <c r="Z393" i="1" s="1"/>
  <c r="Y393" i="1"/>
  <c r="BP401" i="1"/>
  <c r="BN401" i="1"/>
  <c r="Z401" i="1"/>
  <c r="Y405" i="1"/>
  <c r="BP415" i="1"/>
  <c r="BN415" i="1"/>
  <c r="Z415" i="1"/>
  <c r="BP419" i="1"/>
  <c r="BN419" i="1"/>
  <c r="Z419" i="1"/>
  <c r="BP518" i="1"/>
  <c r="BN518" i="1"/>
  <c r="Z518" i="1"/>
  <c r="AC563" i="1"/>
  <c r="BP520" i="1"/>
  <c r="BN520" i="1"/>
  <c r="Z520" i="1"/>
  <c r="Y522" i="1"/>
  <c r="Y531" i="1"/>
  <c r="BP529" i="1"/>
  <c r="BN529" i="1"/>
  <c r="Z529" i="1"/>
  <c r="Y53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Y108" i="1"/>
  <c r="Z114" i="1"/>
  <c r="BP112" i="1"/>
  <c r="BN112" i="1"/>
  <c r="Z112" i="1"/>
  <c r="Y125" i="1"/>
  <c r="BP120" i="1"/>
  <c r="BN120" i="1"/>
  <c r="Z120" i="1"/>
  <c r="Y124" i="1"/>
  <c r="BP128" i="1"/>
  <c r="BN128" i="1"/>
  <c r="Z128" i="1"/>
  <c r="Y130" i="1"/>
  <c r="G563" i="1"/>
  <c r="Y136" i="1"/>
  <c r="BP133" i="1"/>
  <c r="BN133" i="1"/>
  <c r="Z133" i="1"/>
  <c r="Z135" i="1" s="1"/>
  <c r="Y140" i="1"/>
  <c r="Y145" i="1"/>
  <c r="Z156" i="1"/>
  <c r="BP154" i="1"/>
  <c r="BN154" i="1"/>
  <c r="Z154" i="1"/>
  <c r="Y175" i="1"/>
  <c r="BP168" i="1"/>
  <c r="BN168" i="1"/>
  <c r="Z168" i="1"/>
  <c r="BP172" i="1"/>
  <c r="BN172" i="1"/>
  <c r="Z172" i="1"/>
  <c r="Y190" i="1"/>
  <c r="BP194" i="1"/>
  <c r="BN194" i="1"/>
  <c r="Z194" i="1"/>
  <c r="Z195" i="1" s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Z218" i="1" s="1"/>
  <c r="Y218" i="1"/>
  <c r="BP222" i="1"/>
  <c r="BN222" i="1"/>
  <c r="Z222" i="1"/>
  <c r="Z223" i="1" s="1"/>
  <c r="Y224" i="1"/>
  <c r="K563" i="1"/>
  <c r="Y236" i="1"/>
  <c r="BP227" i="1"/>
  <c r="BN227" i="1"/>
  <c r="Z227" i="1"/>
  <c r="Z235" i="1" s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Z262" i="1" s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Z278" i="1" s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Z370" i="1" s="1"/>
  <c r="Y370" i="1"/>
  <c r="BP368" i="1"/>
  <c r="BN368" i="1"/>
  <c r="Z368" i="1"/>
  <c r="Z434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Z341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Z375" i="1" s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Z404" i="1" s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Y435" i="1"/>
  <c r="Y442" i="1"/>
  <c r="BP437" i="1"/>
  <c r="BN437" i="1"/>
  <c r="Z437" i="1"/>
  <c r="Z441" i="1" s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Z495" i="1" s="1"/>
  <c r="Y495" i="1"/>
  <c r="Z501" i="1"/>
  <c r="BP499" i="1"/>
  <c r="BN499" i="1"/>
  <c r="Z499" i="1"/>
  <c r="Y501" i="1"/>
  <c r="Z563" i="1"/>
  <c r="Y447" i="1"/>
  <c r="Z483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313" i="1" l="1"/>
  <c r="Y554" i="1"/>
  <c r="Z328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Y557" i="1"/>
  <c r="Y556" i="1" l="1"/>
  <c r="Z558" i="1"/>
</calcChain>
</file>

<file path=xl/sharedStrings.xml><?xml version="1.0" encoding="utf-8"?>
<sst xmlns="http://schemas.openxmlformats.org/spreadsheetml/2006/main" count="2480" uniqueCount="870">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</sst>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7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45796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Понедельник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20</v>
      </c>
      <c r="Q8" s="756">
        <v>0.375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21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22</v>
      </c>
      <c r="Q10" s="801"/>
      <c r="R10" s="802"/>
      <c r="U10" s="24" t="s">
        <v>23</v>
      </c>
      <c r="V10" s="666" t="s">
        <v>24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5"/>
      <c r="R11" s="746"/>
      <c r="U11" s="24" t="s">
        <v>27</v>
      </c>
      <c r="V11" s="898" t="s">
        <v>28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30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32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35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69</v>
      </c>
      <c r="X37" s="613">
        <v>180</v>
      </c>
      <c r="Y37" s="614">
        <f>IFERROR(IF(X37="",0,CEILING((X37/$H37),1)*$H37),"")</f>
        <v>183.60000000000002</v>
      </c>
      <c r="Z37" s="37">
        <f>IFERROR(IF(Y37=0,"",ROUNDUP(Y37/H37,0)*0.01898),"")</f>
        <v>0.32266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187.24999999999997</v>
      </c>
      <c r="BN37" s="64">
        <f>IFERROR(Y37*I37/H37,"0")</f>
        <v>190.995</v>
      </c>
      <c r="BO37" s="64">
        <f>IFERROR(1/J37*(X37/H37),"0")</f>
        <v>0.26041666666666663</v>
      </c>
      <c r="BP37" s="64">
        <f>IFERROR(1/J37*(Y37/H37),"0")</f>
        <v>0.265625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69</v>
      </c>
      <c r="X38" s="613">
        <v>140</v>
      </c>
      <c r="Y38" s="614">
        <f>IFERROR(IF(X38="",0,CEILING((X38/$H38),1)*$H38),"")</f>
        <v>140</v>
      </c>
      <c r="Z38" s="37">
        <f>IFERROR(IF(Y38=0,"",ROUNDUP(Y38/H38,0)*0.00902),"")</f>
        <v>0.31569999999999998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147.35</v>
      </c>
      <c r="BN38" s="64">
        <f>IFERROR(Y38*I38/H38,"0")</f>
        <v>147.35</v>
      </c>
      <c r="BO38" s="64">
        <f>IFERROR(1/J38*(X38/H38),"0")</f>
        <v>0.26515151515151514</v>
      </c>
      <c r="BP38" s="64">
        <f>IFERROR(1/J38*(Y38/H38),"0")</f>
        <v>0.26515151515151514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38" t="s">
        <v>87</v>
      </c>
      <c r="X41" s="615">
        <f>IFERROR(X37/H37,"0")+IFERROR(X38/H38,"0")+IFERROR(X39/H39,"0")+IFERROR(X40/H40,"0")</f>
        <v>51.666666666666664</v>
      </c>
      <c r="Y41" s="615">
        <f>IFERROR(Y37/H37,"0")+IFERROR(Y38/H38,"0")+IFERROR(Y39/H39,"0")+IFERROR(Y40/H40,"0")</f>
        <v>52</v>
      </c>
      <c r="Z41" s="615">
        <f>IFERROR(IF(Z37="",0,Z37),"0")+IFERROR(IF(Z38="",0,Z38),"0")+IFERROR(IF(Z39="",0,Z39),"0")+IFERROR(IF(Z40="",0,Z40),"0")</f>
        <v>0.63836000000000004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38" t="s">
        <v>69</v>
      </c>
      <c r="X42" s="615">
        <f>IFERROR(SUM(X37:X40),"0")</f>
        <v>320</v>
      </c>
      <c r="Y42" s="615">
        <f>IFERROR(SUM(Y37:Y40),"0")</f>
        <v>323.60000000000002</v>
      </c>
      <c r="Z42" s="38"/>
      <c r="AA42" s="616"/>
      <c r="AB42" s="616"/>
      <c r="AC42" s="616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105</v>
      </c>
      <c r="M50" s="34" t="s">
        <v>100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69</v>
      </c>
      <c r="X50" s="613">
        <v>400</v>
      </c>
      <c r="Y50" s="614">
        <f t="shared" si="6"/>
        <v>410.40000000000003</v>
      </c>
      <c r="Z50" s="37">
        <f>IFERROR(IF(Y50=0,"",ROUNDUP(Y50/H50,0)*0.01898),"")</f>
        <v>0.72123999999999999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416.11111111111109</v>
      </c>
      <c r="BN50" s="64">
        <f t="shared" si="8"/>
        <v>426.92999999999995</v>
      </c>
      <c r="BO50" s="64">
        <f t="shared" si="9"/>
        <v>0.57870370370370372</v>
      </c>
      <c r="BP50" s="64">
        <f t="shared" si="10"/>
        <v>0.59375</v>
      </c>
    </row>
    <row r="51" spans="1:68" ht="27" customHeight="1" x14ac:dyDescent="0.25">
      <c r="A51" s="54" t="s">
        <v>123</v>
      </c>
      <c r="B51" s="54" t="s">
        <v>124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126</v>
      </c>
      <c r="B52" s="54" t="s">
        <v>127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128</v>
      </c>
      <c r="B53" s="54" t="s">
        <v>129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130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105</v>
      </c>
      <c r="M54" s="34" t="s">
        <v>100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69</v>
      </c>
      <c r="X54" s="613">
        <v>450</v>
      </c>
      <c r="Y54" s="614">
        <f t="shared" si="6"/>
        <v>450</v>
      </c>
      <c r="Z54" s="37">
        <f>IFERROR(IF(Y54=0,"",ROUNDUP(Y54/H54,0)*0.00902),"")</f>
        <v>0.90200000000000002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471</v>
      </c>
      <c r="BN54" s="64">
        <f t="shared" si="8"/>
        <v>471</v>
      </c>
      <c r="BO54" s="64">
        <f t="shared" si="9"/>
        <v>0.75757575757575757</v>
      </c>
      <c r="BP54" s="64">
        <f t="shared" si="10"/>
        <v>0.75757575757575757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38" t="s">
        <v>87</v>
      </c>
      <c r="X55" s="615">
        <f>IFERROR(X49/H49,"0")+IFERROR(X50/H50,"0")+IFERROR(X51/H51,"0")+IFERROR(X52/H52,"0")+IFERROR(X53/H53,"0")+IFERROR(X54/H54,"0")</f>
        <v>137.03703703703704</v>
      </c>
      <c r="Y55" s="615">
        <f>IFERROR(Y49/H49,"0")+IFERROR(Y50/H50,"0")+IFERROR(Y51/H51,"0")+IFERROR(Y52/H52,"0")+IFERROR(Y53/H53,"0")+IFERROR(Y54/H54,"0")</f>
        <v>138</v>
      </c>
      <c r="Z55" s="615">
        <f>IFERROR(IF(Z49="",0,Z49),"0")+IFERROR(IF(Z50="",0,Z50),"0")+IFERROR(IF(Z51="",0,Z51),"0")+IFERROR(IF(Z52="",0,Z52),"0")+IFERROR(IF(Z53="",0,Z53),"0")+IFERROR(IF(Z54="",0,Z54),"0")</f>
        <v>1.62324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38" t="s">
        <v>69</v>
      </c>
      <c r="X56" s="615">
        <f>IFERROR(SUM(X49:X54),"0")</f>
        <v>850</v>
      </c>
      <c r="Y56" s="615">
        <f>IFERROR(SUM(Y49:Y54),"0")</f>
        <v>860.40000000000009</v>
      </c>
      <c r="Z56" s="38"/>
      <c r="AA56" s="616"/>
      <c r="AB56" s="616"/>
      <c r="AC56" s="616"/>
    </row>
    <row r="57" spans="1:68" ht="14.25" customHeight="1" x14ac:dyDescent="0.25">
      <c r="A57" s="622" t="s">
        <v>135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136</v>
      </c>
      <c r="B58" s="54" t="s">
        <v>137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69</v>
      </c>
      <c r="X58" s="613">
        <v>100</v>
      </c>
      <c r="Y58" s="614">
        <f>IFERROR(IF(X58="",0,CEILING((X58/$H58),1)*$H58),"")</f>
        <v>108</v>
      </c>
      <c r="Z58" s="37">
        <f>IFERROR(IF(Y58=0,"",ROUNDUP(Y58/H58,0)*0.01898),"")</f>
        <v>0.1898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customHeight="1" x14ac:dyDescent="0.25">
      <c r="A59" s="54" t="s">
        <v>139</v>
      </c>
      <c r="B59" s="54" t="s">
        <v>140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105</v>
      </c>
      <c r="M61" s="34" t="s">
        <v>100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69</v>
      </c>
      <c r="X61" s="613">
        <v>45</v>
      </c>
      <c r="Y61" s="614">
        <f>IFERROR(IF(X61="",0,CEILING((X61/$H61),1)*$H61),"")</f>
        <v>45.900000000000006</v>
      </c>
      <c r="Z61" s="37">
        <f>IFERROR(IF(Y61=0,"",ROUNDUP(Y61/H61,0)*0.00651),"")</f>
        <v>0.11067</v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47.999999999999993</v>
      </c>
      <c r="BN61" s="64">
        <f>IFERROR(Y61*I61/H61,"0")</f>
        <v>48.96</v>
      </c>
      <c r="BO61" s="64">
        <f>IFERROR(1/J61*(X61/H61),"0")</f>
        <v>9.1575091575091569E-2</v>
      </c>
      <c r="BP61" s="64">
        <f>IFERROR(1/J61*(Y61/H61),"0")</f>
        <v>9.3406593406593408E-2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38" t="s">
        <v>87</v>
      </c>
      <c r="X62" s="615">
        <f>IFERROR(X58/H58,"0")+IFERROR(X59/H59,"0")+IFERROR(X60/H60,"0")+IFERROR(X61/H61,"0")</f>
        <v>25.925925925925924</v>
      </c>
      <c r="Y62" s="615">
        <f>IFERROR(Y58/H58,"0")+IFERROR(Y59/H59,"0")+IFERROR(Y60/H60,"0")+IFERROR(Y61/H61,"0")</f>
        <v>27</v>
      </c>
      <c r="Z62" s="615">
        <f>IFERROR(IF(Z58="",0,Z58),"0")+IFERROR(IF(Z59="",0,Z59),"0")+IFERROR(IF(Z60="",0,Z60),"0")+IFERROR(IF(Z61="",0,Z61),"0")</f>
        <v>0.30047000000000001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38" t="s">
        <v>69</v>
      </c>
      <c r="X63" s="615">
        <f>IFERROR(SUM(X58:X61),"0")</f>
        <v>145</v>
      </c>
      <c r="Y63" s="615">
        <f>IFERROR(SUM(Y58:Y61),"0")</f>
        <v>153.9</v>
      </c>
      <c r="Z63" s="38"/>
      <c r="AA63" s="616"/>
      <c r="AB63" s="616"/>
      <c r="AC63" s="616"/>
    </row>
    <row r="64" spans="1:68" ht="14.25" customHeight="1" x14ac:dyDescent="0.25">
      <c r="A64" s="622" t="s">
        <v>146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147</v>
      </c>
      <c r="B65" s="54" t="s">
        <v>148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149</v>
      </c>
      <c r="L65" s="33"/>
      <c r="M65" s="34" t="s">
        <v>68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149</v>
      </c>
      <c r="L66" s="33"/>
      <c r="M66" s="34" t="s">
        <v>68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149</v>
      </c>
      <c r="L67" s="33"/>
      <c r="M67" s="34" t="s">
        <v>68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157</v>
      </c>
      <c r="B71" s="54" t="s">
        <v>158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69</v>
      </c>
      <c r="X73" s="613">
        <v>10</v>
      </c>
      <c r="Y73" s="614">
        <f t="shared" si="11"/>
        <v>16.8</v>
      </c>
      <c r="Z73" s="37">
        <f>IFERROR(IF(Y73=0,"",ROUNDUP(Y73/H73,0)*0.01898),"")</f>
        <v>3.7960000000000001E-2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10.603571428571428</v>
      </c>
      <c r="BN73" s="64">
        <f t="shared" si="13"/>
        <v>17.814</v>
      </c>
      <c r="BO73" s="64">
        <f t="shared" si="14"/>
        <v>1.8601190476190476E-2</v>
      </c>
      <c r="BP73" s="64">
        <f t="shared" si="15"/>
        <v>3.125E-2</v>
      </c>
    </row>
    <row r="74" spans="1:68" ht="16.5" customHeight="1" x14ac:dyDescent="0.25">
      <c r="A74" s="54" t="s">
        <v>166</v>
      </c>
      <c r="B74" s="54" t="s">
        <v>167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168</v>
      </c>
      <c r="B75" s="54" t="s">
        <v>169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170</v>
      </c>
      <c r="B76" s="54" t="s">
        <v>171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38" t="s">
        <v>87</v>
      </c>
      <c r="X77" s="615">
        <f>IFERROR(X71/H71,"0")+IFERROR(X72/H72,"0")+IFERROR(X73/H73,"0")+IFERROR(X74/H74,"0")+IFERROR(X75/H75,"0")+IFERROR(X76/H76,"0")</f>
        <v>1.1904761904761905</v>
      </c>
      <c r="Y77" s="615">
        <f>IFERROR(Y71/H71,"0")+IFERROR(Y72/H72,"0")+IFERROR(Y73/H73,"0")+IFERROR(Y74/H74,"0")+IFERROR(Y75/H75,"0")+IFERROR(Y76/H76,"0")</f>
        <v>2</v>
      </c>
      <c r="Z77" s="615">
        <f>IFERROR(IF(Z71="",0,Z71),"0")+IFERROR(IF(Z72="",0,Z72),"0")+IFERROR(IF(Z73="",0,Z73),"0")+IFERROR(IF(Z74="",0,Z74),"0")+IFERROR(IF(Z75="",0,Z75),"0")+IFERROR(IF(Z76="",0,Z76),"0")</f>
        <v>3.7960000000000001E-2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38" t="s">
        <v>69</v>
      </c>
      <c r="X78" s="615">
        <f>IFERROR(SUM(X71:X76),"0")</f>
        <v>10</v>
      </c>
      <c r="Y78" s="615">
        <f>IFERROR(SUM(Y71:Y76),"0")</f>
        <v>16.8</v>
      </c>
      <c r="Z78" s="38"/>
      <c r="AA78" s="616"/>
      <c r="AB78" s="616"/>
      <c r="AC78" s="616"/>
    </row>
    <row r="79" spans="1:68" ht="14.25" customHeight="1" x14ac:dyDescent="0.25">
      <c r="A79" s="622" t="s">
        <v>172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173</v>
      </c>
      <c r="B80" s="54" t="s">
        <v>174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130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69</v>
      </c>
      <c r="X80" s="613">
        <v>20</v>
      </c>
      <c r="Y80" s="614">
        <f>IFERROR(IF(X80="",0,CEILING((X80/$H80),1)*$H80),"")</f>
        <v>23.4</v>
      </c>
      <c r="Z80" s="37">
        <f>IFERROR(IF(Y80=0,"",ROUNDUP(Y80/H80,0)*0.01898),"")</f>
        <v>5.6940000000000004E-2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21.115384615384613</v>
      </c>
      <c r="BN80" s="64">
        <f>IFERROR(Y80*I80/H80,"0")</f>
        <v>24.704999999999998</v>
      </c>
      <c r="BO80" s="64">
        <f>IFERROR(1/J80*(X80/H80),"0")</f>
        <v>4.0064102564102567E-2</v>
      </c>
      <c r="BP80" s="64">
        <f>IFERROR(1/J80*(Y80/H80),"0")</f>
        <v>4.6875E-2</v>
      </c>
    </row>
    <row r="81" spans="1:68" ht="27" customHeight="1" x14ac:dyDescent="0.25">
      <c r="A81" s="54" t="s">
        <v>176</v>
      </c>
      <c r="B81" s="54" t="s">
        <v>177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38" t="s">
        <v>87</v>
      </c>
      <c r="X82" s="615">
        <f>IFERROR(X80/H80,"0")+IFERROR(X81/H81,"0")</f>
        <v>2.5641025641025643</v>
      </c>
      <c r="Y82" s="615">
        <f>IFERROR(Y80/H80,"0")+IFERROR(Y81/H81,"0")</f>
        <v>3</v>
      </c>
      <c r="Z82" s="615">
        <f>IFERROR(IF(Z80="",0,Z80),"0")+IFERROR(IF(Z81="",0,Z81),"0")</f>
        <v>5.6940000000000004E-2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38" t="s">
        <v>69</v>
      </c>
      <c r="X83" s="615">
        <f>IFERROR(SUM(X80:X81),"0")</f>
        <v>20</v>
      </c>
      <c r="Y83" s="615">
        <f>IFERROR(SUM(Y80:Y81),"0")</f>
        <v>23.4</v>
      </c>
      <c r="Z83" s="38"/>
      <c r="AA83" s="616"/>
      <c r="AB83" s="616"/>
      <c r="AC83" s="616"/>
    </row>
    <row r="84" spans="1:68" ht="16.5" customHeight="1" x14ac:dyDescent="0.25">
      <c r="A84" s="673" t="s">
        <v>179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180</v>
      </c>
      <c r="B86" s="54" t="s">
        <v>181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130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69</v>
      </c>
      <c r="X86" s="613">
        <v>200</v>
      </c>
      <c r="Y86" s="614">
        <f>IFERROR(IF(X86="",0,CEILING((X86/$H86),1)*$H86),"")</f>
        <v>205.20000000000002</v>
      </c>
      <c r="Z86" s="37">
        <f>IFERROR(IF(Y86=0,"",ROUNDUP(Y86/H86,0)*0.01898),"")</f>
        <v>0.36062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16.5" customHeight="1" x14ac:dyDescent="0.25">
      <c r="A87" s="54" t="s">
        <v>183</v>
      </c>
      <c r="B87" s="54" t="s">
        <v>184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130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69</v>
      </c>
      <c r="X88" s="613">
        <v>135</v>
      </c>
      <c r="Y88" s="614">
        <f>IFERROR(IF(X88="",0,CEILING((X88/$H88),1)*$H88),"")</f>
        <v>135</v>
      </c>
      <c r="Z88" s="37">
        <f>IFERROR(IF(Y88=0,"",ROUNDUP(Y88/H88,0)*0.00902),"")</f>
        <v>0.27060000000000001</v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141.30000000000001</v>
      </c>
      <c r="BN88" s="64">
        <f>IFERROR(Y88*I88/H88,"0")</f>
        <v>141.30000000000001</v>
      </c>
      <c r="BO88" s="64">
        <f>IFERROR(1/J88*(X88/H88),"0")</f>
        <v>0.22727272727272729</v>
      </c>
      <c r="BP88" s="64">
        <f>IFERROR(1/J88*(Y88/H88),"0")</f>
        <v>0.22727272727272729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38" t="s">
        <v>87</v>
      </c>
      <c r="X89" s="615">
        <f>IFERROR(X86/H86,"0")+IFERROR(X87/H87,"0")+IFERROR(X88/H88,"0")</f>
        <v>48.518518518518519</v>
      </c>
      <c r="Y89" s="615">
        <f>IFERROR(Y86/H86,"0")+IFERROR(Y87/H87,"0")+IFERROR(Y88/H88,"0")</f>
        <v>49</v>
      </c>
      <c r="Z89" s="615">
        <f>IFERROR(IF(Z86="",0,Z86),"0")+IFERROR(IF(Z87="",0,Z87),"0")+IFERROR(IF(Z88="",0,Z88),"0")</f>
        <v>0.63122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38" t="s">
        <v>69</v>
      </c>
      <c r="X90" s="615">
        <f>IFERROR(SUM(X86:X88),"0")</f>
        <v>335</v>
      </c>
      <c r="Y90" s="615">
        <f>IFERROR(SUM(Y86:Y88),"0")</f>
        <v>340.20000000000005</v>
      </c>
      <c r="Z90" s="38"/>
      <c r="AA90" s="616"/>
      <c r="AB90" s="616"/>
      <c r="AC90" s="616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188</v>
      </c>
      <c r="B92" s="54" t="s">
        <v>189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69</v>
      </c>
      <c r="X92" s="613">
        <v>100</v>
      </c>
      <c r="Y92" s="614">
        <f t="shared" ref="Y92:Y99" si="16">IFERROR(IF(X92="",0,CEILING((X92/$H92),1)*$H92),"")</f>
        <v>100.80000000000001</v>
      </c>
      <c r="Z92" s="37">
        <f>IFERROR(IF(Y92=0,"",ROUNDUP(Y92/H92,0)*0.01898),"")</f>
        <v>0.22776000000000002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customHeight="1" x14ac:dyDescent="0.25">
      <c r="A93" s="54" t="s">
        <v>188</v>
      </c>
      <c r="B93" s="54" t="s">
        <v>191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130</v>
      </c>
      <c r="N93" s="34"/>
      <c r="O93" s="33">
        <v>45</v>
      </c>
      <c r="P93" s="886" t="s">
        <v>192</v>
      </c>
      <c r="Q93" s="625"/>
      <c r="R93" s="625"/>
      <c r="S93" s="625"/>
      <c r="T93" s="626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188</v>
      </c>
      <c r="B94" s="54" t="s">
        <v>193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194</v>
      </c>
      <c r="B95" s="54" t="s">
        <v>195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197</v>
      </c>
      <c r="B96" s="54" t="s">
        <v>198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130</v>
      </c>
      <c r="N96" s="34"/>
      <c r="O96" s="33">
        <v>45</v>
      </c>
      <c r="P96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5"/>
      <c r="R96" s="625"/>
      <c r="S96" s="625"/>
      <c r="T96" s="626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5"/>
      <c r="R97" s="625"/>
      <c r="S97" s="625"/>
      <c r="T97" s="626"/>
      <c r="U97" s="35"/>
      <c r="V97" s="35"/>
      <c r="W97" s="36" t="s">
        <v>69</v>
      </c>
      <c r="X97" s="613">
        <v>360</v>
      </c>
      <c r="Y97" s="614">
        <f t="shared" si="16"/>
        <v>361.8</v>
      </c>
      <c r="Z97" s="37">
        <f>IFERROR(IF(Y97=0,"",ROUNDUP(Y97/H97,0)*0.00651),"")</f>
        <v>0.87234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393.59999999999997</v>
      </c>
      <c r="BN97" s="64">
        <f t="shared" si="18"/>
        <v>395.56799999999998</v>
      </c>
      <c r="BO97" s="64">
        <f t="shared" si="19"/>
        <v>0.73260073260073255</v>
      </c>
      <c r="BP97" s="64">
        <f t="shared" si="20"/>
        <v>0.73626373626373631</v>
      </c>
    </row>
    <row r="98" spans="1:68" ht="16.5" customHeight="1" x14ac:dyDescent="0.25">
      <c r="A98" s="54" t="s">
        <v>201</v>
      </c>
      <c r="B98" s="54" t="s">
        <v>202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204</v>
      </c>
      <c r="B99" s="54" t="s">
        <v>205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145.23809523809521</v>
      </c>
      <c r="Y100" s="615">
        <f>IFERROR(Y92/H92,"0")+IFERROR(Y93/H93,"0")+IFERROR(Y94/H94,"0")+IFERROR(Y95/H95,"0")+IFERROR(Y96/H96,"0")+IFERROR(Y97/H97,"0")+IFERROR(Y98/H98,"0")+IFERROR(Y99/H99,"0")</f>
        <v>146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1.1001000000000001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38" t="s">
        <v>69</v>
      </c>
      <c r="X101" s="615">
        <f>IFERROR(SUM(X92:X99),"0")</f>
        <v>460</v>
      </c>
      <c r="Y101" s="615">
        <f>IFERROR(SUM(Y92:Y99),"0")</f>
        <v>462.6</v>
      </c>
      <c r="Z101" s="38"/>
      <c r="AA101" s="616"/>
      <c r="AB101" s="616"/>
      <c r="AC101" s="616"/>
    </row>
    <row r="102" spans="1:68" ht="16.5" customHeight="1" x14ac:dyDescent="0.25">
      <c r="A102" s="673" t="s">
        <v>206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207</v>
      </c>
      <c r="B104" s="54" t="s">
        <v>208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69</v>
      </c>
      <c r="X104" s="613">
        <v>50</v>
      </c>
      <c r="Y104" s="614">
        <f>IFERROR(IF(X104="",0,CEILING((X104/$H104),1)*$H104),"")</f>
        <v>54</v>
      </c>
      <c r="Z104" s="37">
        <f>IFERROR(IF(Y104=0,"",ROUNDUP(Y104/H104,0)*0.01898),"")</f>
        <v>9.4899999999999998E-2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16.5" customHeight="1" x14ac:dyDescent="0.25">
      <c r="A105" s="54" t="s">
        <v>210</v>
      </c>
      <c r="B105" s="54" t="s">
        <v>211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/>
      <c r="M105" s="34" t="s">
        <v>106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69</v>
      </c>
      <c r="X106" s="613">
        <v>450</v>
      </c>
      <c r="Y106" s="614">
        <f>IFERROR(IF(X106="",0,CEILING((X106/$H106),1)*$H106),"")</f>
        <v>450</v>
      </c>
      <c r="Z106" s="37">
        <f>IFERROR(IF(Y106=0,"",ROUNDUP(Y106/H106,0)*0.00902),"")</f>
        <v>0.90200000000000002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customHeight="1" x14ac:dyDescent="0.25">
      <c r="A107" s="54" t="s">
        <v>214</v>
      </c>
      <c r="B107" s="54" t="s">
        <v>215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38" t="s">
        <v>87</v>
      </c>
      <c r="X108" s="615">
        <f>IFERROR(X104/H104,"0")+IFERROR(X105/H105,"0")+IFERROR(X106/H106,"0")+IFERROR(X107/H107,"0")</f>
        <v>104.62962962962963</v>
      </c>
      <c r="Y108" s="615">
        <f>IFERROR(Y104/H104,"0")+IFERROR(Y105/H105,"0")+IFERROR(Y106/H106,"0")+IFERROR(Y107/H107,"0")</f>
        <v>105</v>
      </c>
      <c r="Z108" s="615">
        <f>IFERROR(IF(Z104="",0,Z104),"0")+IFERROR(IF(Z105="",0,Z105),"0")+IFERROR(IF(Z106="",0,Z106),"0")+IFERROR(IF(Z107="",0,Z107),"0")</f>
        <v>0.99690000000000001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38" t="s">
        <v>69</v>
      </c>
      <c r="X109" s="615">
        <f>IFERROR(SUM(X104:X107),"0")</f>
        <v>500</v>
      </c>
      <c r="Y109" s="615">
        <f>IFERROR(SUM(Y104:Y107),"0")</f>
        <v>504</v>
      </c>
      <c r="Z109" s="38"/>
      <c r="AA109" s="616"/>
      <c r="AB109" s="616"/>
      <c r="AC109" s="616"/>
    </row>
    <row r="110" spans="1:68" ht="14.25" customHeight="1" x14ac:dyDescent="0.25">
      <c r="A110" s="622" t="s">
        <v>135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216</v>
      </c>
      <c r="B111" s="54" t="s">
        <v>217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149</v>
      </c>
      <c r="L112" s="33"/>
      <c r="M112" s="34" t="s">
        <v>100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223</v>
      </c>
      <c r="B117" s="54" t="s">
        <v>224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223</v>
      </c>
      <c r="B118" s="54" t="s">
        <v>226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130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69</v>
      </c>
      <c r="X119" s="613">
        <v>700</v>
      </c>
      <c r="Y119" s="614">
        <f t="shared" si="21"/>
        <v>705.6</v>
      </c>
      <c r="Z119" s="37">
        <f>IFERROR(IF(Y119=0,"",ROUNDUP(Y119/H119,0)*0.01898),"")</f>
        <v>1.59432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742.75</v>
      </c>
      <c r="BN119" s="64">
        <f t="shared" si="23"/>
        <v>748.69200000000001</v>
      </c>
      <c r="BO119" s="64">
        <f t="shared" si="24"/>
        <v>1.3020833333333333</v>
      </c>
      <c r="BP119" s="64">
        <f t="shared" si="25"/>
        <v>1.3125</v>
      </c>
    </row>
    <row r="120" spans="1:68" ht="27" customHeight="1" x14ac:dyDescent="0.25">
      <c r="A120" s="54" t="s">
        <v>229</v>
      </c>
      <c r="B120" s="54" t="s">
        <v>230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130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130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69</v>
      </c>
      <c r="X121" s="613">
        <v>405</v>
      </c>
      <c r="Y121" s="614">
        <f t="shared" si="21"/>
        <v>405</v>
      </c>
      <c r="Z121" s="37">
        <f>IFERROR(IF(Y121=0,"",ROUNDUP(Y121/H121,0)*0.00651),"")</f>
        <v>0.97650000000000003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442.79999999999995</v>
      </c>
      <c r="BN121" s="64">
        <f t="shared" si="23"/>
        <v>442.79999999999995</v>
      </c>
      <c r="BO121" s="64">
        <f t="shared" si="24"/>
        <v>0.82417582417582425</v>
      </c>
      <c r="BP121" s="64">
        <f t="shared" si="25"/>
        <v>0.82417582417582425</v>
      </c>
    </row>
    <row r="122" spans="1:68" ht="16.5" customHeight="1" x14ac:dyDescent="0.25">
      <c r="A122" s="54" t="s">
        <v>233</v>
      </c>
      <c r="B122" s="54" t="s">
        <v>234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69</v>
      </c>
      <c r="X122" s="613">
        <v>75</v>
      </c>
      <c r="Y122" s="614">
        <f t="shared" si="21"/>
        <v>75.600000000000009</v>
      </c>
      <c r="Z122" s="37">
        <f>IFERROR(IF(Y122=0,"",ROUNDUP(Y122/H122,0)*0.00651),"")</f>
        <v>0.27342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82.5</v>
      </c>
      <c r="BN122" s="64">
        <f t="shared" si="23"/>
        <v>83.160000000000011</v>
      </c>
      <c r="BO122" s="64">
        <f t="shared" si="24"/>
        <v>0.22893772893772893</v>
      </c>
      <c r="BP122" s="64">
        <f t="shared" si="25"/>
        <v>0.23076923076923084</v>
      </c>
    </row>
    <row r="123" spans="1:68" ht="27" customHeight="1" x14ac:dyDescent="0.25">
      <c r="A123" s="54" t="s">
        <v>236</v>
      </c>
      <c r="B123" s="54" t="s">
        <v>237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275</v>
      </c>
      <c r="Y124" s="615">
        <f>IFERROR(Y117/H117,"0")+IFERROR(Y118/H118,"0")+IFERROR(Y119/H119,"0")+IFERROR(Y120/H120,"0")+IFERROR(Y121/H121,"0")+IFERROR(Y122/H122,"0")+IFERROR(Y123/H123,"0")</f>
        <v>276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2.8442400000000001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38" t="s">
        <v>69</v>
      </c>
      <c r="X125" s="615">
        <f>IFERROR(SUM(X117:X123),"0")</f>
        <v>1180</v>
      </c>
      <c r="Y125" s="615">
        <f>IFERROR(SUM(Y117:Y123),"0")</f>
        <v>1186.1999999999998</v>
      </c>
      <c r="Z125" s="38"/>
      <c r="AA125" s="616"/>
      <c r="AB125" s="616"/>
      <c r="AC125" s="616"/>
    </row>
    <row r="126" spans="1:68" ht="14.25" customHeight="1" x14ac:dyDescent="0.25">
      <c r="A126" s="622" t="s">
        <v>172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239</v>
      </c>
      <c r="B127" s="54" t="s">
        <v>240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69</v>
      </c>
      <c r="X128" s="613">
        <v>26.4</v>
      </c>
      <c r="Y128" s="614">
        <f>IFERROR(IF(X128="",0,CEILING((X128/$H128),1)*$H128),"")</f>
        <v>27.72</v>
      </c>
      <c r="Z128" s="37">
        <f>IFERROR(IF(Y128=0,"",ROUNDUP(Y128/H128,0)*0.00651),"")</f>
        <v>9.1139999999999999E-2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29.84</v>
      </c>
      <c r="BN128" s="64">
        <f>IFERROR(Y128*I128/H128,"0")</f>
        <v>31.332000000000001</v>
      </c>
      <c r="BO128" s="64">
        <f>IFERROR(1/J128*(X128/H128),"0")</f>
        <v>7.3260073260073263E-2</v>
      </c>
      <c r="BP128" s="64">
        <f>IFERROR(1/J128*(Y128/H128),"0")</f>
        <v>7.6923076923076927E-2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38" t="s">
        <v>87</v>
      </c>
      <c r="X129" s="615">
        <f>IFERROR(X127/H127,"0")+IFERROR(X128/H128,"0")</f>
        <v>13.333333333333332</v>
      </c>
      <c r="Y129" s="615">
        <f>IFERROR(Y127/H127,"0")+IFERROR(Y128/H128,"0")</f>
        <v>14</v>
      </c>
      <c r="Z129" s="615">
        <f>IFERROR(IF(Z127="",0,Z127),"0")+IFERROR(IF(Z128="",0,Z128),"0")</f>
        <v>9.1139999999999999E-2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38" t="s">
        <v>69</v>
      </c>
      <c r="X130" s="615">
        <f>IFERROR(SUM(X127:X128),"0")</f>
        <v>26.4</v>
      </c>
      <c r="Y130" s="615">
        <f>IFERROR(SUM(Y127:Y128),"0")</f>
        <v>27.72</v>
      </c>
      <c r="Z130" s="38"/>
      <c r="AA130" s="616"/>
      <c r="AB130" s="616"/>
      <c r="AC130" s="616"/>
    </row>
    <row r="131" spans="1:68" ht="16.5" customHeight="1" x14ac:dyDescent="0.25">
      <c r="A131" s="673" t="s">
        <v>245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246</v>
      </c>
      <c r="B133" s="54" t="s">
        <v>247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246</v>
      </c>
      <c r="B134" s="54" t="s">
        <v>249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69</v>
      </c>
      <c r="X134" s="613">
        <v>40</v>
      </c>
      <c r="Y134" s="614">
        <f>IFERROR(IF(X134="",0,CEILING((X134/$H134),1)*$H134),"")</f>
        <v>41.6</v>
      </c>
      <c r="Z134" s="37">
        <f>IFERROR(IF(Y134=0,"",ROUNDUP(Y134/H134,0)*0.00651),"")</f>
        <v>8.4629999999999997E-2</v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42.249999999999993</v>
      </c>
      <c r="BN134" s="64">
        <f>IFERROR(Y134*I134/H134,"0")</f>
        <v>43.94</v>
      </c>
      <c r="BO134" s="64">
        <f>IFERROR(1/J134*(X134/H134),"0")</f>
        <v>6.8681318681318687E-2</v>
      </c>
      <c r="BP134" s="64">
        <f>IFERROR(1/J134*(Y134/H134),"0")</f>
        <v>7.1428571428571438E-2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38" t="s">
        <v>87</v>
      </c>
      <c r="X135" s="615">
        <f>IFERROR(X133/H133,"0")+IFERROR(X134/H134,"0")</f>
        <v>12.5</v>
      </c>
      <c r="Y135" s="615">
        <f>IFERROR(Y133/H133,"0")+IFERROR(Y134/H134,"0")</f>
        <v>13</v>
      </c>
      <c r="Z135" s="615">
        <f>IFERROR(IF(Z133="",0,Z133),"0")+IFERROR(IF(Z134="",0,Z134),"0")</f>
        <v>8.4629999999999997E-2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38" t="s">
        <v>69</v>
      </c>
      <c r="X136" s="615">
        <f>IFERROR(SUM(X133:X134),"0")</f>
        <v>40</v>
      </c>
      <c r="Y136" s="615">
        <f>IFERROR(SUM(Y133:Y134),"0")</f>
        <v>41.6</v>
      </c>
      <c r="Z136" s="38"/>
      <c r="AA136" s="616"/>
      <c r="AB136" s="616"/>
      <c r="AC136" s="616"/>
    </row>
    <row r="137" spans="1:68" ht="14.25" customHeight="1" x14ac:dyDescent="0.25">
      <c r="A137" s="622" t="s">
        <v>146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250</v>
      </c>
      <c r="B138" s="54" t="s">
        <v>251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69</v>
      </c>
      <c r="X139" s="613">
        <v>35</v>
      </c>
      <c r="Y139" s="614">
        <f>IFERROR(IF(X139="",0,CEILING((X139/$H139),1)*$H139),"")</f>
        <v>36.4</v>
      </c>
      <c r="Z139" s="37">
        <f>IFERROR(IF(Y139=0,"",ROUNDUP(Y139/H139,0)*0.00651),"")</f>
        <v>8.4629999999999997E-2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38.35</v>
      </c>
      <c r="BN139" s="64">
        <f>IFERROR(Y139*I139/H139,"0")</f>
        <v>39.884</v>
      </c>
      <c r="BO139" s="64">
        <f>IFERROR(1/J139*(X139/H139),"0")</f>
        <v>6.8681318681318687E-2</v>
      </c>
      <c r="BP139" s="64">
        <f>IFERROR(1/J139*(Y139/H139),"0")</f>
        <v>7.1428571428571438E-2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38" t="s">
        <v>87</v>
      </c>
      <c r="X140" s="615">
        <f>IFERROR(X138/H138,"0")+IFERROR(X139/H139,"0")</f>
        <v>12.5</v>
      </c>
      <c r="Y140" s="615">
        <f>IFERROR(Y138/H138,"0")+IFERROR(Y139/H139,"0")</f>
        <v>13</v>
      </c>
      <c r="Z140" s="615">
        <f>IFERROR(IF(Z138="",0,Z138),"0")+IFERROR(IF(Z139="",0,Z139),"0")</f>
        <v>8.4629999999999997E-2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38" t="s">
        <v>69</v>
      </c>
      <c r="X141" s="615">
        <f>IFERROR(SUM(X138:X139),"0")</f>
        <v>35</v>
      </c>
      <c r="Y141" s="615">
        <f>IFERROR(SUM(Y138:Y139),"0")</f>
        <v>36.4</v>
      </c>
      <c r="Z141" s="38"/>
      <c r="AA141" s="616"/>
      <c r="AB141" s="616"/>
      <c r="AC141" s="616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254</v>
      </c>
      <c r="B143" s="54" t="s">
        <v>255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69</v>
      </c>
      <c r="X144" s="613">
        <v>56.1</v>
      </c>
      <c r="Y144" s="614">
        <f>IFERROR(IF(X144="",0,CEILING((X144/$H144),1)*$H144),"")</f>
        <v>58.080000000000005</v>
      </c>
      <c r="Z144" s="37">
        <f>IFERROR(IF(Y144=0,"",ROUNDUP(Y144/H144,0)*0.00651),"")</f>
        <v>0.14322000000000001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61.795000000000002</v>
      </c>
      <c r="BN144" s="64">
        <f>IFERROR(Y144*I144/H144,"0")</f>
        <v>63.976000000000006</v>
      </c>
      <c r="BO144" s="64">
        <f>IFERROR(1/J144*(X144/H144),"0")</f>
        <v>0.11675824175824177</v>
      </c>
      <c r="BP144" s="64">
        <f>IFERROR(1/J144*(Y144/H144),"0")</f>
        <v>0.12087912087912089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38" t="s">
        <v>87</v>
      </c>
      <c r="X145" s="615">
        <f>IFERROR(X143/H143,"0")+IFERROR(X144/H144,"0")</f>
        <v>21.25</v>
      </c>
      <c r="Y145" s="615">
        <f>IFERROR(Y143/H143,"0")+IFERROR(Y144/H144,"0")</f>
        <v>22</v>
      </c>
      <c r="Z145" s="615">
        <f>IFERROR(IF(Z143="",0,Z143),"0")+IFERROR(IF(Z144="",0,Z144),"0")</f>
        <v>0.14322000000000001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38" t="s">
        <v>69</v>
      </c>
      <c r="X146" s="615">
        <f>IFERROR(SUM(X143:X144),"0")</f>
        <v>56.1</v>
      </c>
      <c r="Y146" s="615">
        <f>IFERROR(SUM(Y143:Y144),"0")</f>
        <v>58.080000000000005</v>
      </c>
      <c r="Z146" s="38"/>
      <c r="AA146" s="616"/>
      <c r="AB146" s="616"/>
      <c r="AC146" s="616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257</v>
      </c>
      <c r="B149" s="54" t="s">
        <v>258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2" t="s">
        <v>146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260</v>
      </c>
      <c r="B153" s="54" t="s">
        <v>261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263</v>
      </c>
      <c r="B154" s="54" t="s">
        <v>264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266</v>
      </c>
      <c r="B155" s="54" t="s">
        <v>267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customHeight="1" x14ac:dyDescent="0.2">
      <c r="A158" s="633" t="s">
        <v>269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270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135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271</v>
      </c>
      <c r="B161" s="54" t="s">
        <v>272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149</v>
      </c>
      <c r="L161" s="33"/>
      <c r="M161" s="34" t="s">
        <v>68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273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146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274</v>
      </c>
      <c r="B165" s="54" t="s">
        <v>275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69</v>
      </c>
      <c r="X165" s="613">
        <v>50</v>
      </c>
      <c r="Y165" s="614">
        <f t="shared" ref="Y165:Y173" si="26">IFERROR(IF(X165="",0,CEILING((X165/$H165),1)*$H165),"")</f>
        <v>50.400000000000006</v>
      </c>
      <c r="Z165" s="37">
        <f>IFERROR(IF(Y165=0,"",ROUNDUP(Y165/H165,0)*0.00902),"")</f>
        <v>0.10824</v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53.214285714285715</v>
      </c>
      <c r="BN165" s="64">
        <f t="shared" ref="BN165:BN173" si="28">IFERROR(Y165*I165/H165,"0")</f>
        <v>53.64</v>
      </c>
      <c r="BO165" s="64">
        <f t="shared" ref="BO165:BO173" si="29">IFERROR(1/J165*(X165/H165),"0")</f>
        <v>9.0187590187590191E-2</v>
      </c>
      <c r="BP165" s="64">
        <f t="shared" ref="BP165:BP173" si="30">IFERROR(1/J165*(Y165/H165),"0")</f>
        <v>9.0909090909090912E-2</v>
      </c>
    </row>
    <row r="166" spans="1:68" ht="27" customHeight="1" x14ac:dyDescent="0.25">
      <c r="A166" s="54" t="s">
        <v>277</v>
      </c>
      <c r="B166" s="54" t="s">
        <v>278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69</v>
      </c>
      <c r="X166" s="613">
        <v>20</v>
      </c>
      <c r="Y166" s="614">
        <f t="shared" si="26"/>
        <v>21</v>
      </c>
      <c r="Z166" s="37">
        <f>IFERROR(IF(Y166=0,"",ROUNDUP(Y166/H166,0)*0.00902),"")</f>
        <v>4.5100000000000001E-2</v>
      </c>
      <c r="AA166" s="56"/>
      <c r="AB166" s="57"/>
      <c r="AC166" s="213" t="s">
        <v>279</v>
      </c>
      <c r="AG166" s="64"/>
      <c r="AJ166" s="68"/>
      <c r="AK166" s="68">
        <v>0</v>
      </c>
      <c r="BB166" s="214" t="s">
        <v>1</v>
      </c>
      <c r="BM166" s="64">
        <f t="shared" si="27"/>
        <v>21.285714285714281</v>
      </c>
      <c r="BN166" s="64">
        <f t="shared" si="28"/>
        <v>22.349999999999998</v>
      </c>
      <c r="BO166" s="64">
        <f t="shared" si="29"/>
        <v>3.6075036075036072E-2</v>
      </c>
      <c r="BP166" s="64">
        <f t="shared" si="30"/>
        <v>3.787878787878788E-2</v>
      </c>
    </row>
    <row r="167" spans="1:68" ht="27" customHeight="1" x14ac:dyDescent="0.25">
      <c r="A167" s="54" t="s">
        <v>280</v>
      </c>
      <c r="B167" s="54" t="s">
        <v>281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69</v>
      </c>
      <c r="X167" s="613">
        <v>90</v>
      </c>
      <c r="Y167" s="614">
        <f t="shared" si="26"/>
        <v>92.4</v>
      </c>
      <c r="Z167" s="37">
        <f>IFERROR(IF(Y167=0,"",ROUNDUP(Y167/H167,0)*0.00902),"")</f>
        <v>0.19844000000000001</v>
      </c>
      <c r="AA167" s="56"/>
      <c r="AB167" s="57"/>
      <c r="AC167" s="215" t="s">
        <v>282</v>
      </c>
      <c r="AG167" s="64"/>
      <c r="AJ167" s="68"/>
      <c r="AK167" s="68">
        <v>0</v>
      </c>
      <c r="BB167" s="216" t="s">
        <v>1</v>
      </c>
      <c r="BM167" s="64">
        <f t="shared" si="27"/>
        <v>94.5</v>
      </c>
      <c r="BN167" s="64">
        <f t="shared" si="28"/>
        <v>97.02000000000001</v>
      </c>
      <c r="BO167" s="64">
        <f t="shared" si="29"/>
        <v>0.16233766233766234</v>
      </c>
      <c r="BP167" s="64">
        <f t="shared" si="30"/>
        <v>0.16666666666666669</v>
      </c>
    </row>
    <row r="168" spans="1:68" ht="27" customHeight="1" x14ac:dyDescent="0.25">
      <c r="A168" s="54" t="s">
        <v>283</v>
      </c>
      <c r="B168" s="54" t="s">
        <v>284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149</v>
      </c>
      <c r="L168" s="33"/>
      <c r="M168" s="34" t="s">
        <v>68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69</v>
      </c>
      <c r="X168" s="613">
        <v>105</v>
      </c>
      <c r="Y168" s="614">
        <f t="shared" si="26"/>
        <v>105</v>
      </c>
      <c r="Z168" s="37">
        <f>IFERROR(IF(Y168=0,"",ROUNDUP(Y168/H168,0)*0.00502),"")</f>
        <v>0.251</v>
      </c>
      <c r="AA168" s="56"/>
      <c r="AB168" s="57"/>
      <c r="AC168" s="217" t="s">
        <v>276</v>
      </c>
      <c r="AG168" s="64"/>
      <c r="AJ168" s="68"/>
      <c r="AK168" s="68">
        <v>0</v>
      </c>
      <c r="BB168" s="218" t="s">
        <v>1</v>
      </c>
      <c r="BM168" s="64">
        <f t="shared" si="27"/>
        <v>111.5</v>
      </c>
      <c r="BN168" s="64">
        <f t="shared" si="28"/>
        <v>111.5</v>
      </c>
      <c r="BO168" s="64">
        <f t="shared" si="29"/>
        <v>0.21367521367521369</v>
      </c>
      <c r="BP168" s="64">
        <f t="shared" si="30"/>
        <v>0.21367521367521369</v>
      </c>
    </row>
    <row r="169" spans="1:68" ht="27" customHeight="1" x14ac:dyDescent="0.25">
      <c r="A169" s="54" t="s">
        <v>285</v>
      </c>
      <c r="B169" s="54" t="s">
        <v>286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149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69</v>
      </c>
      <c r="X169" s="613">
        <v>91</v>
      </c>
      <c r="Y169" s="614">
        <f t="shared" si="26"/>
        <v>92.4</v>
      </c>
      <c r="Z169" s="37">
        <f>IFERROR(IF(Y169=0,"",ROUNDUP(Y169/H169,0)*0.00502),"")</f>
        <v>0.22088000000000002</v>
      </c>
      <c r="AA169" s="56"/>
      <c r="AB169" s="57"/>
      <c r="AC169" s="219" t="s">
        <v>279</v>
      </c>
      <c r="AG169" s="64"/>
      <c r="AJ169" s="68"/>
      <c r="AK169" s="68">
        <v>0</v>
      </c>
      <c r="BB169" s="220" t="s">
        <v>1</v>
      </c>
      <c r="BM169" s="64">
        <f t="shared" si="27"/>
        <v>96.633333333333326</v>
      </c>
      <c r="BN169" s="64">
        <f t="shared" si="28"/>
        <v>98.12</v>
      </c>
      <c r="BO169" s="64">
        <f t="shared" si="29"/>
        <v>0.18518518518518517</v>
      </c>
      <c r="BP169" s="64">
        <f t="shared" si="30"/>
        <v>0.18803418803418806</v>
      </c>
    </row>
    <row r="170" spans="1:68" ht="27" customHeight="1" x14ac:dyDescent="0.25">
      <c r="A170" s="54" t="s">
        <v>287</v>
      </c>
      <c r="B170" s="54" t="s">
        <v>288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149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289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290</v>
      </c>
      <c r="B171" s="54" t="s">
        <v>291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149</v>
      </c>
      <c r="L171" s="33"/>
      <c r="M171" s="34" t="s">
        <v>68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69</v>
      </c>
      <c r="X171" s="613">
        <v>157.5</v>
      </c>
      <c r="Y171" s="614">
        <f t="shared" si="26"/>
        <v>157.5</v>
      </c>
      <c r="Z171" s="37">
        <f>IFERROR(IF(Y171=0,"",ROUNDUP(Y171/H171,0)*0.00502),"")</f>
        <v>0.3765</v>
      </c>
      <c r="AA171" s="56"/>
      <c r="AB171" s="57"/>
      <c r="AC171" s="223" t="s">
        <v>282</v>
      </c>
      <c r="AG171" s="64"/>
      <c r="AJ171" s="68"/>
      <c r="AK171" s="68">
        <v>0</v>
      </c>
      <c r="BB171" s="224" t="s">
        <v>1</v>
      </c>
      <c r="BM171" s="64">
        <f t="shared" si="27"/>
        <v>165</v>
      </c>
      <c r="BN171" s="64">
        <f t="shared" si="28"/>
        <v>165</v>
      </c>
      <c r="BO171" s="64">
        <f t="shared" si="29"/>
        <v>0.32051282051282054</v>
      </c>
      <c r="BP171" s="64">
        <f t="shared" si="30"/>
        <v>0.32051282051282054</v>
      </c>
    </row>
    <row r="172" spans="1:68" ht="27" customHeight="1" x14ac:dyDescent="0.25">
      <c r="A172" s="54" t="s">
        <v>292</v>
      </c>
      <c r="B172" s="54" t="s">
        <v>293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282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294</v>
      </c>
      <c r="B173" s="54" t="s">
        <v>295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149</v>
      </c>
      <c r="L173" s="33"/>
      <c r="M173" s="34" t="s">
        <v>68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296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206.42857142857144</v>
      </c>
      <c r="Y174" s="615">
        <f>IFERROR(Y165/H165,"0")+IFERROR(Y166/H166,"0")+IFERROR(Y167/H167,"0")+IFERROR(Y168/H168,"0")+IFERROR(Y169/H169,"0")+IFERROR(Y170/H170,"0")+IFERROR(Y171/H171,"0")+IFERROR(Y172/H172,"0")+IFERROR(Y173/H173,"0")</f>
        <v>208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1.2001600000000001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38" t="s">
        <v>69</v>
      </c>
      <c r="X175" s="615">
        <f>IFERROR(SUM(X165:X173),"0")</f>
        <v>513.5</v>
      </c>
      <c r="Y175" s="615">
        <f>IFERROR(SUM(Y165:Y173),"0")</f>
        <v>518.70000000000005</v>
      </c>
      <c r="Z175" s="38"/>
      <c r="AA175" s="616"/>
      <c r="AB175" s="616"/>
      <c r="AC175" s="616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297</v>
      </c>
      <c r="B177" s="54" t="s">
        <v>298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299</v>
      </c>
      <c r="L177" s="33"/>
      <c r="M177" s="34" t="s">
        <v>300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302</v>
      </c>
      <c r="B178" s="54" t="s">
        <v>303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299</v>
      </c>
      <c r="L178" s="33"/>
      <c r="M178" s="34" t="s">
        <v>300</v>
      </c>
      <c r="N178" s="34"/>
      <c r="O178" s="33">
        <v>90</v>
      </c>
      <c r="P178" s="903" t="s">
        <v>304</v>
      </c>
      <c r="Q178" s="625"/>
      <c r="R178" s="625"/>
      <c r="S178" s="625"/>
      <c r="T178" s="626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305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306</v>
      </c>
      <c r="B179" s="54" t="s">
        <v>307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299</v>
      </c>
      <c r="L179" s="33"/>
      <c r="M179" s="34" t="s">
        <v>300</v>
      </c>
      <c r="N179" s="34"/>
      <c r="O179" s="33">
        <v>90</v>
      </c>
      <c r="P179" s="825" t="s">
        <v>308</v>
      </c>
      <c r="Q179" s="625"/>
      <c r="R179" s="625"/>
      <c r="S179" s="625"/>
      <c r="T179" s="626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305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2" t="s">
        <v>309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310</v>
      </c>
      <c r="B183" s="54" t="s">
        <v>311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299</v>
      </c>
      <c r="L183" s="33"/>
      <c r="M183" s="34" t="s">
        <v>300</v>
      </c>
      <c r="N183" s="34"/>
      <c r="O183" s="33">
        <v>90</v>
      </c>
      <c r="P183" s="913" t="s">
        <v>312</v>
      </c>
      <c r="Q183" s="625"/>
      <c r="R183" s="625"/>
      <c r="S183" s="625"/>
      <c r="T183" s="626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73" t="s">
        <v>313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314</v>
      </c>
      <c r="B188" s="54" t="s">
        <v>315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316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317</v>
      </c>
      <c r="B189" s="54" t="s">
        <v>318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316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135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319</v>
      </c>
      <c r="B193" s="54" t="s">
        <v>320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322</v>
      </c>
      <c r="B194" s="54" t="s">
        <v>323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321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146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324</v>
      </c>
      <c r="B198" s="54" t="s">
        <v>325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69</v>
      </c>
      <c r="X198" s="613">
        <v>150</v>
      </c>
      <c r="Y198" s="614">
        <f t="shared" ref="Y198:Y205" si="31">IFERROR(IF(X198="",0,CEILING((X198/$H198),1)*$H198),"")</f>
        <v>151.20000000000002</v>
      </c>
      <c r="Z198" s="37">
        <f>IFERROR(IF(Y198=0,"",ROUNDUP(Y198/H198,0)*0.00902),"")</f>
        <v>0.25256000000000001</v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155.83333333333331</v>
      </c>
      <c r="BN198" s="64">
        <f t="shared" ref="BN198:BN205" si="33">IFERROR(Y198*I198/H198,"0")</f>
        <v>157.08000000000001</v>
      </c>
      <c r="BO198" s="64">
        <f t="shared" ref="BO198:BO205" si="34">IFERROR(1/J198*(X198/H198),"0")</f>
        <v>0.21043771043771042</v>
      </c>
      <c r="BP198" s="64">
        <f t="shared" ref="BP198:BP205" si="35">IFERROR(1/J198*(Y198/H198),"0")</f>
        <v>0.21212121212121213</v>
      </c>
    </row>
    <row r="199" spans="1:68" ht="27" customHeight="1" x14ac:dyDescent="0.25">
      <c r="A199" s="54" t="s">
        <v>327</v>
      </c>
      <c r="B199" s="54" t="s">
        <v>328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69</v>
      </c>
      <c r="X199" s="613">
        <v>30</v>
      </c>
      <c r="Y199" s="614">
        <f t="shared" si="31"/>
        <v>32.400000000000006</v>
      </c>
      <c r="Z199" s="37">
        <f>IFERROR(IF(Y199=0,"",ROUNDUP(Y199/H199,0)*0.00902),"")</f>
        <v>5.4120000000000001E-2</v>
      </c>
      <c r="AA199" s="56"/>
      <c r="AB199" s="57"/>
      <c r="AC199" s="247" t="s">
        <v>329</v>
      </c>
      <c r="AG199" s="64"/>
      <c r="AJ199" s="68"/>
      <c r="AK199" s="68">
        <v>0</v>
      </c>
      <c r="BB199" s="248" t="s">
        <v>1</v>
      </c>
      <c r="BM199" s="64">
        <f t="shared" si="32"/>
        <v>31.166666666666668</v>
      </c>
      <c r="BN199" s="64">
        <f t="shared" si="33"/>
        <v>33.660000000000004</v>
      </c>
      <c r="BO199" s="64">
        <f t="shared" si="34"/>
        <v>4.208754208754209E-2</v>
      </c>
      <c r="BP199" s="64">
        <f t="shared" si="35"/>
        <v>4.5454545454545463E-2</v>
      </c>
    </row>
    <row r="200" spans="1:68" ht="27" customHeight="1" x14ac:dyDescent="0.25">
      <c r="A200" s="54" t="s">
        <v>330</v>
      </c>
      <c r="B200" s="54" t="s">
        <v>331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69</v>
      </c>
      <c r="X200" s="613">
        <v>150</v>
      </c>
      <c r="Y200" s="614">
        <f t="shared" si="31"/>
        <v>151.20000000000002</v>
      </c>
      <c r="Z200" s="37">
        <f>IFERROR(IF(Y200=0,"",ROUNDUP(Y200/H200,0)*0.00902),"")</f>
        <v>0.25256000000000001</v>
      </c>
      <c r="AA200" s="56"/>
      <c r="AB200" s="57"/>
      <c r="AC200" s="249" t="s">
        <v>332</v>
      </c>
      <c r="AG200" s="64"/>
      <c r="AJ200" s="68"/>
      <c r="AK200" s="68">
        <v>0</v>
      </c>
      <c r="BB200" s="250" t="s">
        <v>1</v>
      </c>
      <c r="BM200" s="64">
        <f t="shared" si="32"/>
        <v>155.83333333333331</v>
      </c>
      <c r="BN200" s="64">
        <f t="shared" si="33"/>
        <v>157.08000000000001</v>
      </c>
      <c r="BO200" s="64">
        <f t="shared" si="34"/>
        <v>0.21043771043771042</v>
      </c>
      <c r="BP200" s="64">
        <f t="shared" si="35"/>
        <v>0.21212121212121213</v>
      </c>
    </row>
    <row r="201" spans="1:68" ht="27" customHeight="1" x14ac:dyDescent="0.25">
      <c r="A201" s="54" t="s">
        <v>333</v>
      </c>
      <c r="B201" s="54" t="s">
        <v>334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69</v>
      </c>
      <c r="X201" s="613">
        <v>100</v>
      </c>
      <c r="Y201" s="614">
        <f t="shared" si="31"/>
        <v>102.60000000000001</v>
      </c>
      <c r="Z201" s="37">
        <f>IFERROR(IF(Y201=0,"",ROUNDUP(Y201/H201,0)*0.00902),"")</f>
        <v>0.17138</v>
      </c>
      <c r="AA201" s="56"/>
      <c r="AB201" s="57"/>
      <c r="AC201" s="251" t="s">
        <v>335</v>
      </c>
      <c r="AG201" s="64"/>
      <c r="AJ201" s="68"/>
      <c r="AK201" s="68">
        <v>0</v>
      </c>
      <c r="BB201" s="252" t="s">
        <v>1</v>
      </c>
      <c r="BM201" s="64">
        <f t="shared" si="32"/>
        <v>103.88888888888889</v>
      </c>
      <c r="BN201" s="64">
        <f t="shared" si="33"/>
        <v>106.59000000000002</v>
      </c>
      <c r="BO201" s="64">
        <f t="shared" si="34"/>
        <v>0.14029180695847362</v>
      </c>
      <c r="BP201" s="64">
        <f t="shared" si="35"/>
        <v>0.14393939393939395</v>
      </c>
    </row>
    <row r="202" spans="1:68" ht="27" customHeight="1" x14ac:dyDescent="0.25">
      <c r="A202" s="54" t="s">
        <v>336</v>
      </c>
      <c r="B202" s="54" t="s">
        <v>337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149</v>
      </c>
      <c r="L202" s="33"/>
      <c r="M202" s="34" t="s">
        <v>68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69</v>
      </c>
      <c r="X202" s="613">
        <v>90</v>
      </c>
      <c r="Y202" s="614">
        <f t="shared" si="31"/>
        <v>90</v>
      </c>
      <c r="Z202" s="37">
        <f>IFERROR(IF(Y202=0,"",ROUNDUP(Y202/H202,0)*0.00502),"")</f>
        <v>0.251</v>
      </c>
      <c r="AA202" s="56"/>
      <c r="AB202" s="57"/>
      <c r="AC202" s="253" t="s">
        <v>326</v>
      </c>
      <c r="AG202" s="64"/>
      <c r="AJ202" s="68"/>
      <c r="AK202" s="68">
        <v>0</v>
      </c>
      <c r="BB202" s="254" t="s">
        <v>1</v>
      </c>
      <c r="BM202" s="64">
        <f t="shared" si="32"/>
        <v>96.499999999999986</v>
      </c>
      <c r="BN202" s="64">
        <f t="shared" si="33"/>
        <v>96.499999999999986</v>
      </c>
      <c r="BO202" s="64">
        <f t="shared" si="34"/>
        <v>0.21367521367521369</v>
      </c>
      <c r="BP202" s="64">
        <f t="shared" si="35"/>
        <v>0.21367521367521369</v>
      </c>
    </row>
    <row r="203" spans="1:68" ht="27" customHeight="1" x14ac:dyDescent="0.25">
      <c r="A203" s="54" t="s">
        <v>338</v>
      </c>
      <c r="B203" s="54" t="s">
        <v>339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149</v>
      </c>
      <c r="L203" s="33"/>
      <c r="M203" s="34" t="s">
        <v>68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69</v>
      </c>
      <c r="X203" s="613">
        <v>30</v>
      </c>
      <c r="Y203" s="614">
        <f t="shared" si="31"/>
        <v>30.6</v>
      </c>
      <c r="Z203" s="37">
        <f>IFERROR(IF(Y203=0,"",ROUNDUP(Y203/H203,0)*0.00502),"")</f>
        <v>8.5339999999999999E-2</v>
      </c>
      <c r="AA203" s="56"/>
      <c r="AB203" s="57"/>
      <c r="AC203" s="255" t="s">
        <v>329</v>
      </c>
      <c r="AG203" s="64"/>
      <c r="AJ203" s="68"/>
      <c r="AK203" s="68">
        <v>0</v>
      </c>
      <c r="BB203" s="256" t="s">
        <v>1</v>
      </c>
      <c r="BM203" s="64">
        <f t="shared" si="32"/>
        <v>31.666666666666664</v>
      </c>
      <c r="BN203" s="64">
        <f t="shared" si="33"/>
        <v>32.299999999999997</v>
      </c>
      <c r="BO203" s="64">
        <f t="shared" si="34"/>
        <v>7.122507122507124E-2</v>
      </c>
      <c r="BP203" s="64">
        <f t="shared" si="35"/>
        <v>7.2649572649572655E-2</v>
      </c>
    </row>
    <row r="204" spans="1:68" ht="27" customHeight="1" x14ac:dyDescent="0.25">
      <c r="A204" s="54" t="s">
        <v>340</v>
      </c>
      <c r="B204" s="54" t="s">
        <v>341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149</v>
      </c>
      <c r="L204" s="33"/>
      <c r="M204" s="34" t="s">
        <v>68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69</v>
      </c>
      <c r="X204" s="613">
        <v>90</v>
      </c>
      <c r="Y204" s="614">
        <f t="shared" si="31"/>
        <v>90</v>
      </c>
      <c r="Z204" s="37">
        <f>IFERROR(IF(Y204=0,"",ROUNDUP(Y204/H204,0)*0.00502),"")</f>
        <v>0.251</v>
      </c>
      <c r="AA204" s="56"/>
      <c r="AB204" s="57"/>
      <c r="AC204" s="257" t="s">
        <v>332</v>
      </c>
      <c r="AG204" s="64"/>
      <c r="AJ204" s="68"/>
      <c r="AK204" s="68">
        <v>0</v>
      </c>
      <c r="BB204" s="258" t="s">
        <v>1</v>
      </c>
      <c r="BM204" s="64">
        <f t="shared" si="32"/>
        <v>95</v>
      </c>
      <c r="BN204" s="64">
        <f t="shared" si="33"/>
        <v>95</v>
      </c>
      <c r="BO204" s="64">
        <f t="shared" si="34"/>
        <v>0.21367521367521369</v>
      </c>
      <c r="BP204" s="64">
        <f t="shared" si="35"/>
        <v>0.21367521367521369</v>
      </c>
    </row>
    <row r="205" spans="1:68" ht="27" customHeight="1" x14ac:dyDescent="0.25">
      <c r="A205" s="54" t="s">
        <v>342</v>
      </c>
      <c r="B205" s="54" t="s">
        <v>343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149</v>
      </c>
      <c r="L205" s="33"/>
      <c r="M205" s="34" t="s">
        <v>68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69</v>
      </c>
      <c r="X205" s="613">
        <v>30</v>
      </c>
      <c r="Y205" s="614">
        <f t="shared" si="31"/>
        <v>30.6</v>
      </c>
      <c r="Z205" s="37">
        <f>IFERROR(IF(Y205=0,"",ROUNDUP(Y205/H205,0)*0.00502),"")</f>
        <v>8.5339999999999999E-2</v>
      </c>
      <c r="AA205" s="56"/>
      <c r="AB205" s="57"/>
      <c r="AC205" s="259" t="s">
        <v>335</v>
      </c>
      <c r="AG205" s="64"/>
      <c r="AJ205" s="68"/>
      <c r="AK205" s="68">
        <v>0</v>
      </c>
      <c r="BB205" s="260" t="s">
        <v>1</v>
      </c>
      <c r="BM205" s="64">
        <f t="shared" si="32"/>
        <v>31.666666666666664</v>
      </c>
      <c r="BN205" s="64">
        <f t="shared" si="33"/>
        <v>32.299999999999997</v>
      </c>
      <c r="BO205" s="64">
        <f t="shared" si="34"/>
        <v>7.122507122507124E-2</v>
      </c>
      <c r="BP205" s="64">
        <f t="shared" si="35"/>
        <v>7.2649572649572655E-2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212.96296296296293</v>
      </c>
      <c r="Y206" s="615">
        <f>IFERROR(Y198/H198,"0")+IFERROR(Y199/H199,"0")+IFERROR(Y200/H200,"0")+IFERROR(Y201/H201,"0")+IFERROR(Y202/H202,"0")+IFERROR(Y203/H203,"0")+IFERROR(Y204/H204,"0")+IFERROR(Y205/H205,"0")</f>
        <v>215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1.4032999999999998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38" t="s">
        <v>69</v>
      </c>
      <c r="X207" s="615">
        <f>IFERROR(SUM(X198:X205),"0")</f>
        <v>670</v>
      </c>
      <c r="Y207" s="615">
        <f>IFERROR(SUM(Y198:Y205),"0")</f>
        <v>678.60000000000014</v>
      </c>
      <c r="Z207" s="38"/>
      <c r="AA207" s="616"/>
      <c r="AB207" s="616"/>
      <c r="AC207" s="616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344</v>
      </c>
      <c r="B209" s="54" t="s">
        <v>345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346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347</v>
      </c>
      <c r="B210" s="54" t="s">
        <v>348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349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350</v>
      </c>
      <c r="B211" s="54" t="s">
        <v>351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69</v>
      </c>
      <c r="X211" s="613">
        <v>150</v>
      </c>
      <c r="Y211" s="614">
        <f t="shared" si="36"/>
        <v>156.6</v>
      </c>
      <c r="Z211" s="37">
        <f>IFERROR(IF(Y211=0,"",ROUNDUP(Y211/H211,0)*0.01898),"")</f>
        <v>0.34164</v>
      </c>
      <c r="AA211" s="56"/>
      <c r="AB211" s="57"/>
      <c r="AC211" s="265" t="s">
        <v>352</v>
      </c>
      <c r="AG211" s="64"/>
      <c r="AJ211" s="68"/>
      <c r="AK211" s="68">
        <v>0</v>
      </c>
      <c r="BB211" s="266" t="s">
        <v>1</v>
      </c>
      <c r="BM211" s="64">
        <f t="shared" si="37"/>
        <v>158.94827586206898</v>
      </c>
      <c r="BN211" s="64">
        <f t="shared" si="38"/>
        <v>165.94200000000001</v>
      </c>
      <c r="BO211" s="64">
        <f t="shared" si="39"/>
        <v>0.26939655172413796</v>
      </c>
      <c r="BP211" s="64">
        <f t="shared" si="40"/>
        <v>0.28125</v>
      </c>
    </row>
    <row r="212" spans="1:68" ht="27" customHeight="1" x14ac:dyDescent="0.25">
      <c r="A212" s="54" t="s">
        <v>353</v>
      </c>
      <c r="B212" s="54" t="s">
        <v>354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69</v>
      </c>
      <c r="X212" s="613">
        <v>260</v>
      </c>
      <c r="Y212" s="614">
        <f t="shared" si="36"/>
        <v>261.59999999999997</v>
      </c>
      <c r="Z212" s="37">
        <f t="shared" ref="Z212:Z217" si="41">IFERROR(IF(Y212=0,"",ROUNDUP(Y212/H212,0)*0.00651),"")</f>
        <v>0.70959000000000005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si="37"/>
        <v>289.25</v>
      </c>
      <c r="BN212" s="64">
        <f t="shared" si="38"/>
        <v>291.02999999999997</v>
      </c>
      <c r="BO212" s="64">
        <f t="shared" si="39"/>
        <v>0.59523809523809534</v>
      </c>
      <c r="BP212" s="64">
        <f t="shared" si="40"/>
        <v>0.59890109890109888</v>
      </c>
    </row>
    <row r="213" spans="1:68" ht="27" customHeight="1" x14ac:dyDescent="0.25">
      <c r="A213" s="54" t="s">
        <v>355</v>
      </c>
      <c r="B213" s="54" t="s">
        <v>356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130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357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358</v>
      </c>
      <c r="B214" s="54" t="s">
        <v>359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69</v>
      </c>
      <c r="X214" s="613">
        <v>320</v>
      </c>
      <c r="Y214" s="614">
        <f t="shared" si="36"/>
        <v>321.59999999999997</v>
      </c>
      <c r="Z214" s="37">
        <f t="shared" si="41"/>
        <v>0.87234</v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37"/>
        <v>353.60000000000008</v>
      </c>
      <c r="BN214" s="64">
        <f t="shared" si="38"/>
        <v>355.36799999999999</v>
      </c>
      <c r="BO214" s="64">
        <f t="shared" si="39"/>
        <v>0.73260073260073266</v>
      </c>
      <c r="BP214" s="64">
        <f t="shared" si="40"/>
        <v>0.73626373626373631</v>
      </c>
    </row>
    <row r="215" spans="1:68" ht="27" customHeight="1" x14ac:dyDescent="0.25">
      <c r="A215" s="54" t="s">
        <v>360</v>
      </c>
      <c r="B215" s="54" t="s">
        <v>361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352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362</v>
      </c>
      <c r="B216" s="54" t="s">
        <v>363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130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69</v>
      </c>
      <c r="X216" s="613">
        <v>80</v>
      </c>
      <c r="Y216" s="614">
        <f t="shared" si="36"/>
        <v>81.599999999999994</v>
      </c>
      <c r="Z216" s="37">
        <f t="shared" si="41"/>
        <v>0.22134000000000001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37"/>
        <v>88.40000000000002</v>
      </c>
      <c r="BN216" s="64">
        <f t="shared" si="38"/>
        <v>90.168000000000006</v>
      </c>
      <c r="BO216" s="64">
        <f t="shared" si="39"/>
        <v>0.18315018315018317</v>
      </c>
      <c r="BP216" s="64">
        <f t="shared" si="40"/>
        <v>0.18681318681318682</v>
      </c>
    </row>
    <row r="217" spans="1:68" ht="27" customHeight="1" x14ac:dyDescent="0.25">
      <c r="A217" s="54" t="s">
        <v>365</v>
      </c>
      <c r="B217" s="54" t="s">
        <v>366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69</v>
      </c>
      <c r="X217" s="613">
        <v>220</v>
      </c>
      <c r="Y217" s="614">
        <f t="shared" si="36"/>
        <v>220.79999999999998</v>
      </c>
      <c r="Z217" s="37">
        <f t="shared" si="41"/>
        <v>0.59892000000000001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37"/>
        <v>243.65</v>
      </c>
      <c r="BN217" s="64">
        <f t="shared" si="38"/>
        <v>244.536</v>
      </c>
      <c r="BO217" s="64">
        <f t="shared" si="39"/>
        <v>0.50366300366300376</v>
      </c>
      <c r="BP217" s="64">
        <f t="shared" si="40"/>
        <v>0.50549450549450559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383.90804597701151</v>
      </c>
      <c r="Y218" s="615">
        <f>IFERROR(Y209/H209,"0")+IFERROR(Y210/H210,"0")+IFERROR(Y211/H211,"0")+IFERROR(Y212/H212,"0")+IFERROR(Y213/H213,"0")+IFERROR(Y214/H214,"0")+IFERROR(Y215/H215,"0")+IFERROR(Y216/H216,"0")+IFERROR(Y217/H217,"0")</f>
        <v>387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2.7438300000000004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38" t="s">
        <v>69</v>
      </c>
      <c r="X219" s="615">
        <f>IFERROR(SUM(X209:X217),"0")</f>
        <v>1030</v>
      </c>
      <c r="Y219" s="615">
        <f>IFERROR(SUM(Y209:Y217),"0")</f>
        <v>1042.2</v>
      </c>
      <c r="Z219" s="38"/>
      <c r="AA219" s="616"/>
      <c r="AB219" s="616"/>
      <c r="AC219" s="616"/>
    </row>
    <row r="220" spans="1:68" ht="14.25" customHeight="1" x14ac:dyDescent="0.25">
      <c r="A220" s="622" t="s">
        <v>172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368</v>
      </c>
      <c r="B221" s="54" t="s">
        <v>369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130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371</v>
      </c>
      <c r="B222" s="54" t="s">
        <v>372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69</v>
      </c>
      <c r="X222" s="613">
        <v>32</v>
      </c>
      <c r="Y222" s="614">
        <f>IFERROR(IF(X222="",0,CEILING((X222/$H222),1)*$H222),"")</f>
        <v>33.6</v>
      </c>
      <c r="Z222" s="37">
        <f>IFERROR(IF(Y222=0,"",ROUNDUP(Y222/H222,0)*0.00651),"")</f>
        <v>9.1139999999999999E-2</v>
      </c>
      <c r="AA222" s="56"/>
      <c r="AB222" s="57"/>
      <c r="AC222" s="281" t="s">
        <v>373</v>
      </c>
      <c r="AG222" s="64"/>
      <c r="AJ222" s="68"/>
      <c r="AK222" s="68">
        <v>0</v>
      </c>
      <c r="BB222" s="282" t="s">
        <v>1</v>
      </c>
      <c r="BM222" s="64">
        <f>IFERROR(X222*I222/H222,"0")</f>
        <v>35.360000000000007</v>
      </c>
      <c r="BN222" s="64">
        <f>IFERROR(Y222*I222/H222,"0")</f>
        <v>37.128000000000007</v>
      </c>
      <c r="BO222" s="64">
        <f>IFERROR(1/J222*(X222/H222),"0")</f>
        <v>7.3260073260073263E-2</v>
      </c>
      <c r="BP222" s="64">
        <f>IFERROR(1/J222*(Y222/H222),"0")</f>
        <v>7.6923076923076941E-2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38" t="s">
        <v>87</v>
      </c>
      <c r="X223" s="615">
        <f>IFERROR(X221/H221,"0")+IFERROR(X222/H222,"0")</f>
        <v>13.333333333333334</v>
      </c>
      <c r="Y223" s="615">
        <f>IFERROR(Y221/H221,"0")+IFERROR(Y222/H222,"0")</f>
        <v>14.000000000000002</v>
      </c>
      <c r="Z223" s="615">
        <f>IFERROR(IF(Z221="",0,Z221),"0")+IFERROR(IF(Z222="",0,Z222),"0")</f>
        <v>9.1139999999999999E-2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38" t="s">
        <v>69</v>
      </c>
      <c r="X224" s="615">
        <f>IFERROR(SUM(X221:X222),"0")</f>
        <v>32</v>
      </c>
      <c r="Y224" s="615">
        <f>IFERROR(SUM(Y221:Y222),"0")</f>
        <v>33.6</v>
      </c>
      <c r="Z224" s="38"/>
      <c r="AA224" s="616"/>
      <c r="AB224" s="616"/>
      <c r="AC224" s="616"/>
    </row>
    <row r="225" spans="1:68" ht="16.5" customHeight="1" x14ac:dyDescent="0.25">
      <c r="A225" s="673" t="s">
        <v>374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375</v>
      </c>
      <c r="B227" s="54" t="s">
        <v>376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377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375</v>
      </c>
      <c r="B228" s="54" t="s">
        <v>378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379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380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381</v>
      </c>
      <c r="B229" s="54" t="s">
        <v>382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383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384</v>
      </c>
      <c r="B230" s="54" t="s">
        <v>385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69</v>
      </c>
      <c r="X230" s="613">
        <v>50</v>
      </c>
      <c r="Y230" s="614">
        <f t="shared" si="42"/>
        <v>58</v>
      </c>
      <c r="Z230" s="37">
        <f>IFERROR(IF(Y230=0,"",ROUNDUP(Y230/H230,0)*0.01898),"")</f>
        <v>9.4899999999999998E-2</v>
      </c>
      <c r="AA230" s="56"/>
      <c r="AB230" s="57"/>
      <c r="AC230" s="289" t="s">
        <v>386</v>
      </c>
      <c r="AG230" s="64"/>
      <c r="AJ230" s="68"/>
      <c r="AK230" s="68">
        <v>0</v>
      </c>
      <c r="BB230" s="290" t="s">
        <v>1</v>
      </c>
      <c r="BM230" s="64">
        <f t="shared" si="43"/>
        <v>51.875</v>
      </c>
      <c r="BN230" s="64">
        <f t="shared" si="44"/>
        <v>60.174999999999997</v>
      </c>
      <c r="BO230" s="64">
        <f t="shared" si="45"/>
        <v>6.7349137931034489E-2</v>
      </c>
      <c r="BP230" s="64">
        <f t="shared" si="46"/>
        <v>7.8125E-2</v>
      </c>
    </row>
    <row r="231" spans="1:68" ht="27" customHeight="1" x14ac:dyDescent="0.25">
      <c r="A231" s="54" t="s">
        <v>384</v>
      </c>
      <c r="B231" s="54" t="s">
        <v>387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379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380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388</v>
      </c>
      <c r="B232" s="54" t="s">
        <v>389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377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390</v>
      </c>
      <c r="B233" s="54" t="s">
        <v>391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383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392</v>
      </c>
      <c r="B234" s="54" t="s">
        <v>393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69</v>
      </c>
      <c r="X234" s="613">
        <v>60</v>
      </c>
      <c r="Y234" s="614">
        <f t="shared" si="42"/>
        <v>60</v>
      </c>
      <c r="Z234" s="37">
        <f>IFERROR(IF(Y234=0,"",ROUNDUP(Y234/H234,0)*0.00902),"")</f>
        <v>0.1353</v>
      </c>
      <c r="AA234" s="56"/>
      <c r="AB234" s="57"/>
      <c r="AC234" s="297" t="s">
        <v>386</v>
      </c>
      <c r="AG234" s="64"/>
      <c r="AJ234" s="68"/>
      <c r="AK234" s="68">
        <v>0</v>
      </c>
      <c r="BB234" s="298" t="s">
        <v>1</v>
      </c>
      <c r="BM234" s="64">
        <f t="shared" si="43"/>
        <v>63.15</v>
      </c>
      <c r="BN234" s="64">
        <f t="shared" si="44"/>
        <v>63.15</v>
      </c>
      <c r="BO234" s="64">
        <f t="shared" si="45"/>
        <v>0.11363636363636365</v>
      </c>
      <c r="BP234" s="64">
        <f t="shared" si="46"/>
        <v>0.11363636363636365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19.310344827586206</v>
      </c>
      <c r="Y235" s="615">
        <f>IFERROR(Y227/H227,"0")+IFERROR(Y228/H228,"0")+IFERROR(Y229/H229,"0")+IFERROR(Y230/H230,"0")+IFERROR(Y231/H231,"0")+IFERROR(Y232/H232,"0")+IFERROR(Y233/H233,"0")+IFERROR(Y234/H234,"0")</f>
        <v>20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0.23020000000000002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38" t="s">
        <v>69</v>
      </c>
      <c r="X236" s="615">
        <f>IFERROR(SUM(X227:X234),"0")</f>
        <v>110</v>
      </c>
      <c r="Y236" s="615">
        <f>IFERROR(SUM(Y227:Y234),"0")</f>
        <v>118</v>
      </c>
      <c r="Z236" s="38"/>
      <c r="AA236" s="616"/>
      <c r="AB236" s="616"/>
      <c r="AC236" s="616"/>
    </row>
    <row r="237" spans="1:68" ht="14.25" customHeight="1" x14ac:dyDescent="0.25">
      <c r="A237" s="622" t="s">
        <v>135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394</v>
      </c>
      <c r="B238" s="54" t="s">
        <v>395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149</v>
      </c>
      <c r="L238" s="33"/>
      <c r="M238" s="34" t="s">
        <v>106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396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394</v>
      </c>
      <c r="B239" s="54" t="s">
        <v>397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149</v>
      </c>
      <c r="L239" s="33"/>
      <c r="M239" s="34" t="s">
        <v>106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396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398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399</v>
      </c>
      <c r="B243" s="54" t="s">
        <v>400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299</v>
      </c>
      <c r="L243" s="33"/>
      <c r="M243" s="34" t="s">
        <v>300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69</v>
      </c>
      <c r="X243" s="613">
        <v>3.6</v>
      </c>
      <c r="Y243" s="614">
        <f>IFERROR(IF(X243="",0,CEILING((X243/$H243),1)*$H243),"")</f>
        <v>4.32</v>
      </c>
      <c r="Z243" s="37">
        <f>IFERROR(IF(Y243=0,"",ROUNDUP(Y243/H243,0)*0.0059),"")</f>
        <v>1.18E-2</v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3.916666666666667</v>
      </c>
      <c r="BN243" s="64">
        <f>IFERROR(Y243*I243/H243,"0")</f>
        <v>4.7</v>
      </c>
      <c r="BO243" s="64">
        <f>IFERROR(1/J243*(X243/H243),"0")</f>
        <v>7.7160493827160481E-3</v>
      </c>
      <c r="BP243" s="64">
        <f>IFERROR(1/J243*(Y243/H243),"0")</f>
        <v>9.2592592592592587E-3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38" t="s">
        <v>87</v>
      </c>
      <c r="X244" s="615">
        <f>IFERROR(X243/H243,"0")</f>
        <v>1.6666666666666665</v>
      </c>
      <c r="Y244" s="615">
        <f>IFERROR(Y243/H243,"0")</f>
        <v>2</v>
      </c>
      <c r="Z244" s="615">
        <f>IFERROR(IF(Z243="",0,Z243),"0")</f>
        <v>1.18E-2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38" t="s">
        <v>69</v>
      </c>
      <c r="X245" s="615">
        <f>IFERROR(SUM(X243:X243),"0")</f>
        <v>3.6</v>
      </c>
      <c r="Y245" s="615">
        <f>IFERROR(SUM(Y243:Y243),"0")</f>
        <v>4.32</v>
      </c>
      <c r="Z245" s="38"/>
      <c r="AA245" s="616"/>
      <c r="AB245" s="616"/>
      <c r="AC245" s="616"/>
    </row>
    <row r="246" spans="1:68" ht="14.25" customHeight="1" x14ac:dyDescent="0.25">
      <c r="A246" s="622" t="s">
        <v>402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403</v>
      </c>
      <c r="B247" s="54" t="s">
        <v>404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299</v>
      </c>
      <c r="L247" s="33"/>
      <c r="M247" s="34" t="s">
        <v>300</v>
      </c>
      <c r="N247" s="34"/>
      <c r="O247" s="33">
        <v>90</v>
      </c>
      <c r="P247" s="901" t="s">
        <v>405</v>
      </c>
      <c r="Q247" s="625"/>
      <c r="R247" s="625"/>
      <c r="S247" s="625"/>
      <c r="T247" s="626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407</v>
      </c>
      <c r="B248" s="54" t="s">
        <v>408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299</v>
      </c>
      <c r="L248" s="33"/>
      <c r="M248" s="34" t="s">
        <v>300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406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409</v>
      </c>
      <c r="B249" s="54" t="s">
        <v>410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299</v>
      </c>
      <c r="L249" s="33"/>
      <c r="M249" s="34" t="s">
        <v>300</v>
      </c>
      <c r="N249" s="34"/>
      <c r="O249" s="33">
        <v>90</v>
      </c>
      <c r="P249" s="649" t="s">
        <v>411</v>
      </c>
      <c r="Q249" s="625"/>
      <c r="R249" s="625"/>
      <c r="S249" s="625"/>
      <c r="T249" s="626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406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412</v>
      </c>
      <c r="B250" s="54" t="s">
        <v>413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299</v>
      </c>
      <c r="L250" s="33"/>
      <c r="M250" s="34" t="s">
        <v>300</v>
      </c>
      <c r="N250" s="34"/>
      <c r="O250" s="33">
        <v>90</v>
      </c>
      <c r="P250" s="730" t="s">
        <v>414</v>
      </c>
      <c r="Q250" s="625"/>
      <c r="R250" s="625"/>
      <c r="S250" s="625"/>
      <c r="T250" s="626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406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415</v>
      </c>
      <c r="B251" s="54" t="s">
        <v>416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299</v>
      </c>
      <c r="L251" s="33"/>
      <c r="M251" s="34" t="s">
        <v>300</v>
      </c>
      <c r="N251" s="34"/>
      <c r="O251" s="33">
        <v>90</v>
      </c>
      <c r="P251" s="851" t="s">
        <v>417</v>
      </c>
      <c r="Q251" s="625"/>
      <c r="R251" s="625"/>
      <c r="S251" s="625"/>
      <c r="T251" s="626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406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73" t="s">
        <v>418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419</v>
      </c>
      <c r="B256" s="54" t="s">
        <v>420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421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422</v>
      </c>
      <c r="B257" s="54" t="s">
        <v>423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379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424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422</v>
      </c>
      <c r="B258" s="54" t="s">
        <v>425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426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customHeight="1" x14ac:dyDescent="0.25">
      <c r="A259" s="54" t="s">
        <v>427</v>
      </c>
      <c r="B259" s="54" t="s">
        <v>428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429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430</v>
      </c>
      <c r="B260" s="54" t="s">
        <v>431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432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433</v>
      </c>
      <c r="B261" s="54" t="s">
        <v>434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435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customHeight="1" x14ac:dyDescent="0.25">
      <c r="A264" s="673" t="s">
        <v>436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437</v>
      </c>
      <c r="B266" s="54" t="s">
        <v>438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439</v>
      </c>
      <c r="B267" s="54" t="s">
        <v>440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441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442</v>
      </c>
      <c r="B268" s="54" t="s">
        <v>443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444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445</v>
      </c>
      <c r="B269" s="54" t="s">
        <v>446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884" t="s">
        <v>447</v>
      </c>
      <c r="Q269" s="625"/>
      <c r="R269" s="625"/>
      <c r="S269" s="625"/>
      <c r="T269" s="626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448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449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450</v>
      </c>
      <c r="B274" s="54" t="s">
        <v>451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452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453</v>
      </c>
      <c r="B275" s="54" t="s">
        <v>454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130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69</v>
      </c>
      <c r="X275" s="613">
        <v>160</v>
      </c>
      <c r="Y275" s="614">
        <f>IFERROR(IF(X275="",0,CEILING((X275/$H275),1)*$H275),"")</f>
        <v>160.79999999999998</v>
      </c>
      <c r="Z275" s="37">
        <f>IFERROR(IF(Y275=0,"",ROUNDUP(Y275/H275,0)*0.00651),"")</f>
        <v>0.43617</v>
      </c>
      <c r="AA275" s="56"/>
      <c r="AB275" s="57"/>
      <c r="AC275" s="337" t="s">
        <v>455</v>
      </c>
      <c r="AG275" s="64"/>
      <c r="AJ275" s="68"/>
      <c r="AK275" s="68">
        <v>0</v>
      </c>
      <c r="BB275" s="338" t="s">
        <v>1</v>
      </c>
      <c r="BM275" s="64">
        <f>IFERROR(X275*I275/H275,"0")</f>
        <v>176.80000000000004</v>
      </c>
      <c r="BN275" s="64">
        <f>IFERROR(Y275*I275/H275,"0")</f>
        <v>177.684</v>
      </c>
      <c r="BO275" s="64">
        <f>IFERROR(1/J275*(X275/H275),"0")</f>
        <v>0.36630036630036633</v>
      </c>
      <c r="BP275" s="64">
        <f>IFERROR(1/J275*(Y275/H275),"0")</f>
        <v>0.36813186813186816</v>
      </c>
    </row>
    <row r="276" spans="1:68" ht="37.5" customHeight="1" x14ac:dyDescent="0.25">
      <c r="A276" s="54" t="s">
        <v>456</v>
      </c>
      <c r="B276" s="54" t="s">
        <v>457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69</v>
      </c>
      <c r="X276" s="613">
        <v>240</v>
      </c>
      <c r="Y276" s="614">
        <f>IFERROR(IF(X276="",0,CEILING((X276/$H276),1)*$H276),"")</f>
        <v>240</v>
      </c>
      <c r="Z276" s="37">
        <f>IFERROR(IF(Y276=0,"",ROUNDUP(Y276/H276,0)*0.00651),"")</f>
        <v>0.65100000000000002</v>
      </c>
      <c r="AA276" s="56"/>
      <c r="AB276" s="57"/>
      <c r="AC276" s="339" t="s">
        <v>458</v>
      </c>
      <c r="AG276" s="64"/>
      <c r="AJ276" s="68" t="s">
        <v>107</v>
      </c>
      <c r="AK276" s="68">
        <v>436.8</v>
      </c>
      <c r="BB276" s="340" t="s">
        <v>1</v>
      </c>
      <c r="BM276" s="64">
        <f>IFERROR(X276*I276/H276,"0")</f>
        <v>258.00000000000006</v>
      </c>
      <c r="BN276" s="64">
        <f>IFERROR(Y276*I276/H276,"0")</f>
        <v>258.00000000000006</v>
      </c>
      <c r="BO276" s="64">
        <f>IFERROR(1/J276*(X276/H276),"0")</f>
        <v>0.5494505494505495</v>
      </c>
      <c r="BP276" s="64">
        <f>IFERROR(1/J276*(Y276/H276),"0")</f>
        <v>0.5494505494505495</v>
      </c>
    </row>
    <row r="277" spans="1:68" ht="27" customHeight="1" x14ac:dyDescent="0.25">
      <c r="A277" s="54" t="s">
        <v>459</v>
      </c>
      <c r="B277" s="54" t="s">
        <v>460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452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38" t="s">
        <v>87</v>
      </c>
      <c r="X278" s="615">
        <f>IFERROR(X274/H274,"0")+IFERROR(X275/H275,"0")+IFERROR(X276/H276,"0")+IFERROR(X277/H277,"0")</f>
        <v>166.66666666666669</v>
      </c>
      <c r="Y278" s="615">
        <f>IFERROR(Y274/H274,"0")+IFERROR(Y275/H275,"0")+IFERROR(Y276/H276,"0")+IFERROR(Y277/H277,"0")</f>
        <v>167</v>
      </c>
      <c r="Z278" s="615">
        <f>IFERROR(IF(Z274="",0,Z274),"0")+IFERROR(IF(Z275="",0,Z275),"0")+IFERROR(IF(Z276="",0,Z276),"0")+IFERROR(IF(Z277="",0,Z277),"0")</f>
        <v>1.08717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38" t="s">
        <v>69</v>
      </c>
      <c r="X279" s="615">
        <f>IFERROR(SUM(X274:X277),"0")</f>
        <v>400</v>
      </c>
      <c r="Y279" s="615">
        <f>IFERROR(SUM(Y274:Y277),"0")</f>
        <v>400.79999999999995</v>
      </c>
      <c r="Z279" s="38"/>
      <c r="AA279" s="616"/>
      <c r="AB279" s="616"/>
      <c r="AC279" s="616"/>
    </row>
    <row r="280" spans="1:68" ht="16.5" customHeight="1" x14ac:dyDescent="0.25">
      <c r="A280" s="673" t="s">
        <v>461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146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462</v>
      </c>
      <c r="B282" s="54" t="s">
        <v>463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149</v>
      </c>
      <c r="L282" s="33"/>
      <c r="M282" s="34" t="s">
        <v>68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464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465</v>
      </c>
      <c r="B286" s="54" t="s">
        <v>466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468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469</v>
      </c>
      <c r="B291" s="54" t="s">
        <v>470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471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472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146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473</v>
      </c>
      <c r="B296" s="54" t="s">
        <v>474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149</v>
      </c>
      <c r="L296" s="33"/>
      <c r="M296" s="34" t="s">
        <v>68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69</v>
      </c>
      <c r="X296" s="613">
        <v>175</v>
      </c>
      <c r="Y296" s="614">
        <f>IFERROR(IF(X296="",0,CEILING((X296/$H296),1)*$H296),"")</f>
        <v>176.4</v>
      </c>
      <c r="Z296" s="37">
        <f>IFERROR(IF(Y296=0,"",ROUNDUP(Y296/H296,0)*0.00502),"")</f>
        <v>0.42168</v>
      </c>
      <c r="AA296" s="56"/>
      <c r="AB296" s="57"/>
      <c r="AC296" s="349" t="s">
        <v>475</v>
      </c>
      <c r="AG296" s="64"/>
      <c r="AJ296" s="68"/>
      <c r="AK296" s="68">
        <v>0</v>
      </c>
      <c r="BB296" s="350" t="s">
        <v>1</v>
      </c>
      <c r="BM296" s="64">
        <f>IFERROR(X296*I296/H296,"0")</f>
        <v>183.33333333333334</v>
      </c>
      <c r="BN296" s="64">
        <f>IFERROR(Y296*I296/H296,"0")</f>
        <v>184.8</v>
      </c>
      <c r="BO296" s="64">
        <f>IFERROR(1/J296*(X296/H296),"0")</f>
        <v>0.35612535612535612</v>
      </c>
      <c r="BP296" s="64">
        <f>IFERROR(1/J296*(Y296/H296),"0")</f>
        <v>0.35897435897435903</v>
      </c>
    </row>
    <row r="297" spans="1:68" ht="37.5" customHeight="1" x14ac:dyDescent="0.25">
      <c r="A297" s="54" t="s">
        <v>476</v>
      </c>
      <c r="B297" s="54" t="s">
        <v>477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149</v>
      </c>
      <c r="L297" s="33"/>
      <c r="M297" s="34" t="s">
        <v>68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475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38" t="s">
        <v>87</v>
      </c>
      <c r="X298" s="615">
        <f>IFERROR(X296/H296,"0")+IFERROR(X297/H297,"0")</f>
        <v>83.333333333333329</v>
      </c>
      <c r="Y298" s="615">
        <f>IFERROR(Y296/H296,"0")+IFERROR(Y297/H297,"0")</f>
        <v>84</v>
      </c>
      <c r="Z298" s="615">
        <f>IFERROR(IF(Z296="",0,Z296),"0")+IFERROR(IF(Z297="",0,Z297),"0")</f>
        <v>0.42168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38" t="s">
        <v>69</v>
      </c>
      <c r="X299" s="615">
        <f>IFERROR(SUM(X296:X297),"0")</f>
        <v>175</v>
      </c>
      <c r="Y299" s="615">
        <f>IFERROR(SUM(Y296:Y297),"0")</f>
        <v>176.4</v>
      </c>
      <c r="Z299" s="38"/>
      <c r="AA299" s="616"/>
      <c r="AB299" s="616"/>
      <c r="AC299" s="616"/>
    </row>
    <row r="300" spans="1:68" ht="16.5" customHeight="1" x14ac:dyDescent="0.25">
      <c r="A300" s="673" t="s">
        <v>478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479</v>
      </c>
      <c r="B302" s="54" t="s">
        <v>480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481</v>
      </c>
      <c r="AB302" s="57"/>
      <c r="AC302" s="353" t="s">
        <v>482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483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484</v>
      </c>
      <c r="B307" s="54" t="s">
        <v>485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486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379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489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487</v>
      </c>
      <c r="B309" s="54" t="s">
        <v>490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491</v>
      </c>
      <c r="M309" s="34" t="s">
        <v>106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492</v>
      </c>
      <c r="AG309" s="64"/>
      <c r="AJ309" s="68" t="s">
        <v>493</v>
      </c>
      <c r="AK309" s="68">
        <v>86.4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492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customHeight="1" x14ac:dyDescent="0.25">
      <c r="A315" s="622" t="s">
        <v>146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149</v>
      </c>
      <c r="L319" s="33"/>
      <c r="M319" s="34" t="s">
        <v>68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130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customHeight="1" x14ac:dyDescent="0.25">
      <c r="A330" s="622" t="s">
        <v>172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69</v>
      </c>
      <c r="X331" s="613">
        <v>20</v>
      </c>
      <c r="Y331" s="614">
        <f>IFERROR(IF(X331="",0,CEILING((X331/$H331),1)*$H331),"")</f>
        <v>25.200000000000003</v>
      </c>
      <c r="Z331" s="37">
        <f>IFERROR(IF(Y331=0,"",ROUNDUP(Y331/H331,0)*0.01898),"")</f>
        <v>5.6940000000000004E-2</v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21.235714285714284</v>
      </c>
      <c r="BN331" s="64">
        <f>IFERROR(Y331*I331/H331,"0")</f>
        <v>26.757000000000001</v>
      </c>
      <c r="BO331" s="64">
        <f>IFERROR(1/J331*(X331/H331),"0")</f>
        <v>3.7202380952380952E-2</v>
      </c>
      <c r="BP331" s="64">
        <f>IFERROR(1/J331*(Y331/H331),"0")</f>
        <v>4.6875E-2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69</v>
      </c>
      <c r="X332" s="613">
        <v>500</v>
      </c>
      <c r="Y332" s="614">
        <f>IFERROR(IF(X332="",0,CEILING((X332/$H332),1)*$H332),"")</f>
        <v>507</v>
      </c>
      <c r="Z332" s="37">
        <f>IFERROR(IF(Y332=0,"",ROUNDUP(Y332/H332,0)*0.01898),"")</f>
        <v>1.2337</v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533.26923076923083</v>
      </c>
      <c r="BN332" s="64">
        <f>IFERROR(Y332*I332/H332,"0")</f>
        <v>540.73500000000001</v>
      </c>
      <c r="BO332" s="64">
        <f>IFERROR(1/J332*(X332/H332),"0")</f>
        <v>1.0016025641025641</v>
      </c>
      <c r="BP332" s="64">
        <f>IFERROR(1/J332*(Y332/H332),"0")</f>
        <v>1.015625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130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69</v>
      </c>
      <c r="X333" s="613">
        <v>20</v>
      </c>
      <c r="Y333" s="614">
        <f>IFERROR(IF(X333="",0,CEILING((X333/$H333),1)*$H333),"")</f>
        <v>25.200000000000003</v>
      </c>
      <c r="Z333" s="37">
        <f>IFERROR(IF(Y333=0,"",ROUNDUP(Y333/H333,0)*0.01898),"")</f>
        <v>5.6940000000000004E-2</v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21.235714285714284</v>
      </c>
      <c r="BN333" s="64">
        <f>IFERROR(Y333*I333/H333,"0")</f>
        <v>26.757000000000001</v>
      </c>
      <c r="BO333" s="64">
        <f>IFERROR(1/J333*(X333/H333),"0")</f>
        <v>3.7202380952380952E-2</v>
      </c>
      <c r="BP333" s="64">
        <f>IFERROR(1/J333*(Y333/H333),"0")</f>
        <v>4.6875E-2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38" t="s">
        <v>87</v>
      </c>
      <c r="X334" s="615">
        <f>IFERROR(X331/H331,"0")+IFERROR(X332/H332,"0")+IFERROR(X333/H333,"0")</f>
        <v>68.864468864468861</v>
      </c>
      <c r="Y334" s="615">
        <f>IFERROR(Y331/H331,"0")+IFERROR(Y332/H332,"0")+IFERROR(Y333/H333,"0")</f>
        <v>71</v>
      </c>
      <c r="Z334" s="615">
        <f>IFERROR(IF(Z331="",0,Z331),"0")+IFERROR(IF(Z332="",0,Z332),"0")+IFERROR(IF(Z333="",0,Z333),"0")</f>
        <v>1.34758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38" t="s">
        <v>69</v>
      </c>
      <c r="X335" s="615">
        <f>IFERROR(SUM(X331:X333),"0")</f>
        <v>540</v>
      </c>
      <c r="Y335" s="615">
        <f>IFERROR(SUM(Y331:Y333),"0")</f>
        <v>557.40000000000009</v>
      </c>
      <c r="Z335" s="38"/>
      <c r="AA335" s="616"/>
      <c r="AB335" s="616"/>
      <c r="AC335" s="616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0" t="s">
        <v>539</v>
      </c>
      <c r="Q337" s="625"/>
      <c r="R337" s="625"/>
      <c r="S337" s="625"/>
      <c r="T337" s="626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1" t="s">
        <v>543</v>
      </c>
      <c r="Q338" s="625"/>
      <c r="R338" s="625"/>
      <c r="S338" s="625"/>
      <c r="T338" s="626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146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69</v>
      </c>
      <c r="X351" s="613">
        <v>12</v>
      </c>
      <c r="Y351" s="614">
        <f>IFERROR(IF(X351="",0,CEILING((X351/$H351),1)*$H351),"")</f>
        <v>12.6</v>
      </c>
      <c r="Z351" s="37">
        <f>IFERROR(IF(Y351=0,"",ROUNDUP(Y351/H351,0)*0.00651),"")</f>
        <v>4.5569999999999999E-2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13.52</v>
      </c>
      <c r="BN351" s="64">
        <f>IFERROR(Y351*I351/H351,"0")</f>
        <v>14.196</v>
      </c>
      <c r="BO351" s="64">
        <f>IFERROR(1/J351*(X351/H351),"0")</f>
        <v>3.6630036630036632E-2</v>
      </c>
      <c r="BP351" s="64">
        <f>IFERROR(1/J351*(Y351/H351),"0")</f>
        <v>3.8461538461538464E-2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38" t="s">
        <v>87</v>
      </c>
      <c r="X352" s="615">
        <f>IFERROR(X351/H351,"0")</f>
        <v>6.6666666666666661</v>
      </c>
      <c r="Y352" s="615">
        <f>IFERROR(Y351/H351,"0")</f>
        <v>7</v>
      </c>
      <c r="Z352" s="615">
        <f>IFERROR(IF(Z351="",0,Z351),"0")</f>
        <v>4.5569999999999999E-2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38" t="s">
        <v>69</v>
      </c>
      <c r="X353" s="615">
        <f>IFERROR(SUM(X351:X351),"0")</f>
        <v>12</v>
      </c>
      <c r="Y353" s="615">
        <f>IFERROR(SUM(Y351:Y351),"0")</f>
        <v>12.6</v>
      </c>
      <c r="Z353" s="38"/>
      <c r="AA353" s="616"/>
      <c r="AB353" s="616"/>
      <c r="AC353" s="616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130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69</v>
      </c>
      <c r="X356" s="613">
        <v>1225</v>
      </c>
      <c r="Y356" s="614">
        <f>IFERROR(IF(X356="",0,CEILING((X356/$H356),1)*$H356),"")</f>
        <v>1226.4000000000001</v>
      </c>
      <c r="Z356" s="37">
        <f>IFERROR(IF(Y356=0,"",ROUNDUP(Y356/H356,0)*0.00651),"")</f>
        <v>3.8018399999999999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1371.9999999999998</v>
      </c>
      <c r="BN356" s="64">
        <f>IFERROR(Y356*I356/H356,"0")</f>
        <v>1373.568</v>
      </c>
      <c r="BO356" s="64">
        <f>IFERROR(1/J356*(X356/H356),"0")</f>
        <v>3.2051282051282048</v>
      </c>
      <c r="BP356" s="64">
        <f>IFERROR(1/J356*(Y356/H356),"0")</f>
        <v>3.2087912087912089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130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69</v>
      </c>
      <c r="X357" s="613">
        <v>350</v>
      </c>
      <c r="Y357" s="614">
        <f>IFERROR(IF(X357="",0,CEILING((X357/$H357),1)*$H357),"")</f>
        <v>350.7</v>
      </c>
      <c r="Z357" s="37">
        <f>IFERROR(IF(Y357=0,"",ROUNDUP(Y357/H357,0)*0.00651),"")</f>
        <v>1.08717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390</v>
      </c>
      <c r="BN357" s="64">
        <f>IFERROR(Y357*I357/H357,"0")</f>
        <v>390.78</v>
      </c>
      <c r="BO357" s="64">
        <f>IFERROR(1/J357*(X357/H357),"0")</f>
        <v>0.91575091575091572</v>
      </c>
      <c r="BP357" s="64">
        <f>IFERROR(1/J357*(Y357/H357),"0")</f>
        <v>0.91758241758241765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38" t="s">
        <v>87</v>
      </c>
      <c r="X358" s="615">
        <f>IFERROR(X355/H355,"0")+IFERROR(X356/H356,"0")+IFERROR(X357/H357,"0")</f>
        <v>749.99999999999989</v>
      </c>
      <c r="Y358" s="615">
        <f>IFERROR(Y355/H355,"0")+IFERROR(Y356/H356,"0")+IFERROR(Y357/H357,"0")</f>
        <v>751</v>
      </c>
      <c r="Z358" s="615">
        <f>IFERROR(IF(Z355="",0,Z355),"0")+IFERROR(IF(Z356="",0,Z356),"0")+IFERROR(IF(Z357="",0,Z357),"0")</f>
        <v>4.8890099999999999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38" t="s">
        <v>69</v>
      </c>
      <c r="X359" s="615">
        <f>IFERROR(SUM(X355:X357),"0")</f>
        <v>1575</v>
      </c>
      <c r="Y359" s="615">
        <f>IFERROR(SUM(Y355:Y357),"0")</f>
        <v>1577.1000000000001</v>
      </c>
      <c r="Z359" s="38"/>
      <c r="AA359" s="616"/>
      <c r="AB359" s="616"/>
      <c r="AC359" s="616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105</v>
      </c>
      <c r="M363" s="34" t="s">
        <v>68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69</v>
      </c>
      <c r="X363" s="613">
        <v>900</v>
      </c>
      <c r="Y363" s="614">
        <f t="shared" ref="Y363:Y369" si="57">IFERROR(IF(X363="",0,CEILING((X363/$H363),1)*$H363),"")</f>
        <v>900</v>
      </c>
      <c r="Z363" s="37">
        <f>IFERROR(IF(Y363=0,"",ROUNDUP(Y363/H363,0)*0.02175),"")</f>
        <v>1.3049999999999999</v>
      </c>
      <c r="AA363" s="56"/>
      <c r="AB363" s="57"/>
      <c r="AC363" s="413" t="s">
        <v>576</v>
      </c>
      <c r="AG363" s="64"/>
      <c r="AJ363" s="68" t="s">
        <v>107</v>
      </c>
      <c r="AK363" s="68">
        <v>720</v>
      </c>
      <c r="BB363" s="414" t="s">
        <v>1</v>
      </c>
      <c r="BM363" s="64">
        <f t="shared" ref="BM363:BM369" si="58">IFERROR(X363*I363/H363,"0")</f>
        <v>928.8</v>
      </c>
      <c r="BN363" s="64">
        <f t="shared" ref="BN363:BN369" si="59">IFERROR(Y363*I363/H363,"0")</f>
        <v>928.8</v>
      </c>
      <c r="BO363" s="64">
        <f t="shared" ref="BO363:BO369" si="60">IFERROR(1/J363*(X363/H363),"0")</f>
        <v>1.25</v>
      </c>
      <c r="BP363" s="64">
        <f t="shared" ref="BP363:BP369" si="61">IFERROR(1/J363*(Y363/H363),"0")</f>
        <v>1.25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105</v>
      </c>
      <c r="M364" s="34" t="s">
        <v>68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69</v>
      </c>
      <c r="X364" s="613">
        <v>900</v>
      </c>
      <c r="Y364" s="614">
        <f t="shared" si="57"/>
        <v>900</v>
      </c>
      <c r="Z364" s="37">
        <f>IFERROR(IF(Y364=0,"",ROUNDUP(Y364/H364,0)*0.02175),"")</f>
        <v>1.3049999999999999</v>
      </c>
      <c r="AA364" s="56"/>
      <c r="AB364" s="57"/>
      <c r="AC364" s="415" t="s">
        <v>579</v>
      </c>
      <c r="AG364" s="64"/>
      <c r="AJ364" s="68" t="s">
        <v>107</v>
      </c>
      <c r="AK364" s="68">
        <v>720</v>
      </c>
      <c r="BB364" s="416" t="s">
        <v>1</v>
      </c>
      <c r="BM364" s="64">
        <f t="shared" si="58"/>
        <v>928.8</v>
      </c>
      <c r="BN364" s="64">
        <f t="shared" si="59"/>
        <v>928.8</v>
      </c>
      <c r="BO364" s="64">
        <f t="shared" si="60"/>
        <v>1.25</v>
      </c>
      <c r="BP364" s="64">
        <f t="shared" si="61"/>
        <v>1.25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130</v>
      </c>
      <c r="N365" s="34"/>
      <c r="O365" s="33">
        <v>60</v>
      </c>
      <c r="P365" s="9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5"/>
      <c r="R365" s="625"/>
      <c r="S365" s="625"/>
      <c r="T365" s="626"/>
      <c r="U365" s="35"/>
      <c r="V365" s="35"/>
      <c r="W365" s="36" t="s">
        <v>69</v>
      </c>
      <c r="X365" s="613">
        <v>260</v>
      </c>
      <c r="Y365" s="614">
        <f t="shared" si="57"/>
        <v>270</v>
      </c>
      <c r="Z365" s="37">
        <f>IFERROR(IF(Y365=0,"",ROUNDUP(Y365/H365,0)*0.02175),"")</f>
        <v>0.39149999999999996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268.32</v>
      </c>
      <c r="BN365" s="64">
        <f t="shared" si="59"/>
        <v>278.64000000000004</v>
      </c>
      <c r="BO365" s="64">
        <f t="shared" si="60"/>
        <v>0.36111111111111105</v>
      </c>
      <c r="BP365" s="64">
        <f t="shared" si="61"/>
        <v>0.375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105</v>
      </c>
      <c r="M366" s="34" t="s">
        <v>68</v>
      </c>
      <c r="N366" s="34"/>
      <c r="O366" s="33">
        <v>60</v>
      </c>
      <c r="P36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5"/>
      <c r="R366" s="625"/>
      <c r="S366" s="625"/>
      <c r="T366" s="626"/>
      <c r="U366" s="35"/>
      <c r="V366" s="35"/>
      <c r="W366" s="36" t="s">
        <v>69</v>
      </c>
      <c r="X366" s="613">
        <v>2700</v>
      </c>
      <c r="Y366" s="614">
        <f t="shared" si="57"/>
        <v>2700</v>
      </c>
      <c r="Z366" s="37">
        <f>IFERROR(IF(Y366=0,"",ROUNDUP(Y366/H366,0)*0.02175),"")</f>
        <v>3.9149999999999996</v>
      </c>
      <c r="AA366" s="56"/>
      <c r="AB366" s="57"/>
      <c r="AC366" s="419" t="s">
        <v>585</v>
      </c>
      <c r="AG366" s="64"/>
      <c r="AJ366" s="68" t="s">
        <v>107</v>
      </c>
      <c r="AK366" s="68">
        <v>720</v>
      </c>
      <c r="BB366" s="420" t="s">
        <v>1</v>
      </c>
      <c r="BM366" s="64">
        <f t="shared" si="58"/>
        <v>2786.4</v>
      </c>
      <c r="BN366" s="64">
        <f t="shared" si="59"/>
        <v>2786.4</v>
      </c>
      <c r="BO366" s="64">
        <f t="shared" si="60"/>
        <v>3.75</v>
      </c>
      <c r="BP366" s="64">
        <f t="shared" si="61"/>
        <v>3.75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69</v>
      </c>
      <c r="X369" s="613">
        <v>15</v>
      </c>
      <c r="Y369" s="614">
        <f t="shared" si="57"/>
        <v>15</v>
      </c>
      <c r="Z369" s="37">
        <f>IFERROR(IF(Y369=0,"",ROUNDUP(Y369/H369,0)*0.00902),"")</f>
        <v>2.7060000000000001E-2</v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15.63</v>
      </c>
      <c r="BN369" s="64">
        <f t="shared" si="59"/>
        <v>15.63</v>
      </c>
      <c r="BO369" s="64">
        <f t="shared" si="60"/>
        <v>2.2727272727272728E-2</v>
      </c>
      <c r="BP369" s="64">
        <f t="shared" si="61"/>
        <v>2.2727272727272728E-2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320.33333333333337</v>
      </c>
      <c r="Y370" s="615">
        <f>IFERROR(Y363/H363,"0")+IFERROR(Y364/H364,"0")+IFERROR(Y365/H365,"0")+IFERROR(Y366/H366,"0")+IFERROR(Y367/H367,"0")+IFERROR(Y368/H368,"0")+IFERROR(Y369/H369,"0")</f>
        <v>321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6.9435599999999988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38" t="s">
        <v>69</v>
      </c>
      <c r="X371" s="615">
        <f>IFERROR(SUM(X363:X369),"0")</f>
        <v>4775</v>
      </c>
      <c r="Y371" s="615">
        <f>IFERROR(SUM(Y363:Y369),"0")</f>
        <v>4785</v>
      </c>
      <c r="Z371" s="38"/>
      <c r="AA371" s="616"/>
      <c r="AB371" s="616"/>
      <c r="AC371" s="616"/>
    </row>
    <row r="372" spans="1:68" ht="14.25" customHeight="1" x14ac:dyDescent="0.25">
      <c r="A372" s="622" t="s">
        <v>135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105</v>
      </c>
      <c r="M373" s="34" t="s">
        <v>100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69</v>
      </c>
      <c r="X373" s="613">
        <v>1400</v>
      </c>
      <c r="Y373" s="614">
        <f>IFERROR(IF(X373="",0,CEILING((X373/$H373),1)*$H373),"")</f>
        <v>1410</v>
      </c>
      <c r="Z373" s="37">
        <f>IFERROR(IF(Y373=0,"",ROUNDUP(Y373/H373,0)*0.02175),"")</f>
        <v>2.0444999999999998</v>
      </c>
      <c r="AA373" s="56"/>
      <c r="AB373" s="57"/>
      <c r="AC373" s="427" t="s">
        <v>595</v>
      </c>
      <c r="AG373" s="64"/>
      <c r="AJ373" s="68" t="s">
        <v>107</v>
      </c>
      <c r="AK373" s="68">
        <v>720</v>
      </c>
      <c r="BB373" s="428" t="s">
        <v>1</v>
      </c>
      <c r="BM373" s="64">
        <f>IFERROR(X373*I373/H373,"0")</f>
        <v>1444.8</v>
      </c>
      <c r="BN373" s="64">
        <f>IFERROR(Y373*I373/H373,"0")</f>
        <v>1455.12</v>
      </c>
      <c r="BO373" s="64">
        <f>IFERROR(1/J373*(X373/H373),"0")</f>
        <v>1.9444444444444442</v>
      </c>
      <c r="BP373" s="64">
        <f>IFERROR(1/J373*(Y373/H373),"0")</f>
        <v>1.9583333333333333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38" t="s">
        <v>87</v>
      </c>
      <c r="X375" s="615">
        <f>IFERROR(X373/H373,"0")+IFERROR(X374/H374,"0")</f>
        <v>93.333333333333329</v>
      </c>
      <c r="Y375" s="615">
        <f>IFERROR(Y373/H373,"0")+IFERROR(Y374/H374,"0")</f>
        <v>94</v>
      </c>
      <c r="Z375" s="615">
        <f>IFERROR(IF(Z373="",0,Z373),"0")+IFERROR(IF(Z374="",0,Z374),"0")</f>
        <v>2.0444999999999998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38" t="s">
        <v>69</v>
      </c>
      <c r="X376" s="615">
        <f>IFERROR(SUM(X373:X374),"0")</f>
        <v>1400</v>
      </c>
      <c r="Y376" s="615">
        <f>IFERROR(SUM(Y373:Y374),"0")</f>
        <v>1410</v>
      </c>
      <c r="Z376" s="38"/>
      <c r="AA376" s="616"/>
      <c r="AB376" s="616"/>
      <c r="AC376" s="616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69</v>
      </c>
      <c r="X379" s="613">
        <v>30</v>
      </c>
      <c r="Y379" s="614">
        <f>IFERROR(IF(X379="",0,CEILING((X379/$H379),1)*$H379),"")</f>
        <v>36</v>
      </c>
      <c r="Z379" s="37">
        <f>IFERROR(IF(Y379=0,"",ROUNDUP(Y379/H379,0)*0.01898),"")</f>
        <v>7.5920000000000001E-2</v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31.73</v>
      </c>
      <c r="BN379" s="64">
        <f>IFERROR(Y379*I379/H379,"0")</f>
        <v>38.076000000000001</v>
      </c>
      <c r="BO379" s="64">
        <f>IFERROR(1/J379*(X379/H379),"0")</f>
        <v>5.2083333333333336E-2</v>
      </c>
      <c r="BP379" s="64">
        <f>IFERROR(1/J379*(Y379/H379),"0")</f>
        <v>6.25E-2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38" t="s">
        <v>87</v>
      </c>
      <c r="X380" s="615">
        <f>IFERROR(X378/H378,"0")+IFERROR(X379/H379,"0")</f>
        <v>3.3333333333333335</v>
      </c>
      <c r="Y380" s="615">
        <f>IFERROR(Y378/H378,"0")+IFERROR(Y379/H379,"0")</f>
        <v>4</v>
      </c>
      <c r="Z380" s="615">
        <f>IFERROR(IF(Z378="",0,Z378),"0")+IFERROR(IF(Z379="",0,Z379),"0")</f>
        <v>7.5920000000000001E-2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38" t="s">
        <v>69</v>
      </c>
      <c r="X381" s="615">
        <f>IFERROR(SUM(X378:X379),"0")</f>
        <v>30</v>
      </c>
      <c r="Y381" s="615">
        <f>IFERROR(SUM(Y378:Y379),"0")</f>
        <v>36</v>
      </c>
      <c r="Z381" s="38"/>
      <c r="AA381" s="616"/>
      <c r="AB381" s="616"/>
      <c r="AC381" s="616"/>
    </row>
    <row r="382" spans="1:68" ht="14.25" customHeight="1" x14ac:dyDescent="0.25">
      <c r="A382" s="622" t="s">
        <v>172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69</v>
      </c>
      <c r="X383" s="613">
        <v>40</v>
      </c>
      <c r="Y383" s="614">
        <f>IFERROR(IF(X383="",0,CEILING((X383/$H383),1)*$H383),"")</f>
        <v>45</v>
      </c>
      <c r="Z383" s="37">
        <f>IFERROR(IF(Y383=0,"",ROUNDUP(Y383/H383,0)*0.01898),"")</f>
        <v>9.4899999999999998E-2</v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42.306666666666665</v>
      </c>
      <c r="BN383" s="64">
        <f>IFERROR(Y383*I383/H383,"0")</f>
        <v>47.594999999999999</v>
      </c>
      <c r="BO383" s="64">
        <f>IFERROR(1/J383*(X383/H383),"0")</f>
        <v>6.9444444444444448E-2</v>
      </c>
      <c r="BP383" s="64">
        <f>IFERROR(1/J383*(Y383/H383),"0")</f>
        <v>7.8125E-2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38" t="s">
        <v>87</v>
      </c>
      <c r="X384" s="615">
        <f>IFERROR(X383/H383,"0")</f>
        <v>4.4444444444444446</v>
      </c>
      <c r="Y384" s="615">
        <f>IFERROR(Y383/H383,"0")</f>
        <v>5</v>
      </c>
      <c r="Z384" s="615">
        <f>IFERROR(IF(Z383="",0,Z383),"0")</f>
        <v>9.4899999999999998E-2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38" t="s">
        <v>69</v>
      </c>
      <c r="X385" s="615">
        <f>IFERROR(SUM(X383:X383),"0")</f>
        <v>40</v>
      </c>
      <c r="Y385" s="615">
        <f>IFERROR(SUM(Y383:Y383),"0")</f>
        <v>45</v>
      </c>
      <c r="Z385" s="38"/>
      <c r="AA385" s="616"/>
      <c r="AB385" s="616"/>
      <c r="AC385" s="616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69</v>
      </c>
      <c r="X391" s="613">
        <v>50</v>
      </c>
      <c r="Y391" s="614">
        <f>IFERROR(IF(X391="",0,CEILING((X391/$H391),1)*$H391),"")</f>
        <v>60</v>
      </c>
      <c r="Z391" s="37">
        <f>IFERROR(IF(Y391=0,"",ROUNDUP(Y391/H391,0)*0.01898),"")</f>
        <v>9.4899999999999998E-2</v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51.8125</v>
      </c>
      <c r="BN391" s="64">
        <f>IFERROR(Y391*I391/H391,"0")</f>
        <v>62.175000000000004</v>
      </c>
      <c r="BO391" s="64">
        <f>IFERROR(1/J391*(X391/H391),"0")</f>
        <v>6.5104166666666671E-2</v>
      </c>
      <c r="BP391" s="64">
        <f>IFERROR(1/J391*(Y391/H391),"0")</f>
        <v>7.8125E-2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38" t="s">
        <v>87</v>
      </c>
      <c r="X393" s="615">
        <f>IFERROR(X388/H388,"0")+IFERROR(X389/H389,"0")+IFERROR(X390/H390,"0")+IFERROR(X391/H391,"0")+IFERROR(X392/H392,"0")</f>
        <v>4.166666666666667</v>
      </c>
      <c r="Y393" s="615">
        <f>IFERROR(Y388/H388,"0")+IFERROR(Y389/H389,"0")+IFERROR(Y390/H390,"0")+IFERROR(Y391/H391,"0")+IFERROR(Y392/H392,"0")</f>
        <v>5</v>
      </c>
      <c r="Z393" s="615">
        <f>IFERROR(IF(Z388="",0,Z388),"0")+IFERROR(IF(Z389="",0,Z389),"0")+IFERROR(IF(Z390="",0,Z390),"0")+IFERROR(IF(Z391="",0,Z391),"0")+IFERROR(IF(Z392="",0,Z392),"0")</f>
        <v>9.4899999999999998E-2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38" t="s">
        <v>69</v>
      </c>
      <c r="X394" s="615">
        <f>IFERROR(SUM(X388:X392),"0")</f>
        <v>50</v>
      </c>
      <c r="Y394" s="615">
        <f>IFERROR(SUM(Y388:Y392),"0")</f>
        <v>60</v>
      </c>
      <c r="Z394" s="38"/>
      <c r="AA394" s="616"/>
      <c r="AB394" s="616"/>
      <c r="AC394" s="616"/>
    </row>
    <row r="395" spans="1:68" ht="14.25" customHeight="1" x14ac:dyDescent="0.25">
      <c r="A395" s="622" t="s">
        <v>146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69</v>
      </c>
      <c r="X400" s="613">
        <v>20</v>
      </c>
      <c r="Y400" s="614">
        <f>IFERROR(IF(X400="",0,CEILING((X400/$H400),1)*$H400),"")</f>
        <v>27</v>
      </c>
      <c r="Z400" s="37">
        <f>IFERROR(IF(Y400=0,"",ROUNDUP(Y400/H400,0)*0.01898),"")</f>
        <v>5.6940000000000004E-2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21.153333333333332</v>
      </c>
      <c r="BN400" s="64">
        <f>IFERROR(Y400*I400/H400,"0")</f>
        <v>28.556999999999999</v>
      </c>
      <c r="BO400" s="64">
        <f>IFERROR(1/J400*(X400/H400),"0")</f>
        <v>3.4722222222222224E-2</v>
      </c>
      <c r="BP400" s="64">
        <f>IFERROR(1/J400*(Y400/H400),"0")</f>
        <v>4.6875E-2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38" t="s">
        <v>87</v>
      </c>
      <c r="X404" s="615">
        <f>IFERROR(X400/H400,"0")+IFERROR(X401/H401,"0")+IFERROR(X402/H402,"0")+IFERROR(X403/H403,"0")</f>
        <v>2.2222222222222223</v>
      </c>
      <c r="Y404" s="615">
        <f>IFERROR(Y400/H400,"0")+IFERROR(Y401/H401,"0")+IFERROR(Y402/H402,"0")+IFERROR(Y403/H403,"0")</f>
        <v>3</v>
      </c>
      <c r="Z404" s="615">
        <f>IFERROR(IF(Z400="",0,Z400),"0")+IFERROR(IF(Z401="",0,Z401),"0")+IFERROR(IF(Z402="",0,Z402),"0")+IFERROR(IF(Z403="",0,Z403),"0")</f>
        <v>5.6940000000000004E-2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38" t="s">
        <v>69</v>
      </c>
      <c r="X405" s="615">
        <f>IFERROR(SUM(X400:X403),"0")</f>
        <v>20</v>
      </c>
      <c r="Y405" s="615">
        <f>IFERROR(SUM(Y400:Y403),"0")</f>
        <v>27</v>
      </c>
      <c r="Z405" s="38"/>
      <c r="AA405" s="616"/>
      <c r="AB405" s="616"/>
      <c r="AC405" s="616"/>
    </row>
    <row r="406" spans="1:68" ht="14.25" customHeight="1" x14ac:dyDescent="0.25">
      <c r="A406" s="622" t="s">
        <v>172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146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149</v>
      </c>
      <c r="L417" s="33"/>
      <c r="M417" s="34" t="s">
        <v>68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149</v>
      </c>
      <c r="L418" s="33"/>
      <c r="M418" s="34" t="s">
        <v>68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69</v>
      </c>
      <c r="X418" s="613">
        <v>17.5</v>
      </c>
      <c r="Y418" s="614">
        <f t="shared" si="62"/>
        <v>18.900000000000002</v>
      </c>
      <c r="Z418" s="37">
        <f t="shared" si="67"/>
        <v>4.5179999999999998E-2</v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18.583333333333332</v>
      </c>
      <c r="BN418" s="64">
        <f t="shared" si="64"/>
        <v>20.07</v>
      </c>
      <c r="BO418" s="64">
        <f t="shared" si="65"/>
        <v>3.5612535612535613E-2</v>
      </c>
      <c r="BP418" s="64">
        <f t="shared" si="66"/>
        <v>3.8461538461538464E-2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149</v>
      </c>
      <c r="L419" s="33"/>
      <c r="M419" s="34" t="s">
        <v>68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69</v>
      </c>
      <c r="X419" s="613">
        <v>7</v>
      </c>
      <c r="Y419" s="614">
        <f t="shared" si="62"/>
        <v>8.4</v>
      </c>
      <c r="Z419" s="37">
        <f t="shared" si="67"/>
        <v>2.0080000000000001E-2</v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7.4333333333333327</v>
      </c>
      <c r="BN419" s="64">
        <f t="shared" si="64"/>
        <v>8.92</v>
      </c>
      <c r="BO419" s="64">
        <f t="shared" si="65"/>
        <v>1.4245014245014245E-2</v>
      </c>
      <c r="BP419" s="64">
        <f t="shared" si="66"/>
        <v>1.7094017094017096E-2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149</v>
      </c>
      <c r="L420" s="33"/>
      <c r="M420" s="34" t="s">
        <v>68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149</v>
      </c>
      <c r="L421" s="33"/>
      <c r="M421" s="34" t="s">
        <v>68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69</v>
      </c>
      <c r="X421" s="613">
        <v>35</v>
      </c>
      <c r="Y421" s="614">
        <f t="shared" si="62"/>
        <v>35.700000000000003</v>
      </c>
      <c r="Z421" s="37">
        <f t="shared" si="67"/>
        <v>8.5339999999999999E-2</v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37.166666666666664</v>
      </c>
      <c r="BN421" s="64">
        <f t="shared" si="64"/>
        <v>37.910000000000004</v>
      </c>
      <c r="BO421" s="64">
        <f t="shared" si="65"/>
        <v>7.1225071225071226E-2</v>
      </c>
      <c r="BP421" s="64">
        <f t="shared" si="66"/>
        <v>7.2649572649572655E-2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149</v>
      </c>
      <c r="L422" s="33"/>
      <c r="M422" s="34" t="s">
        <v>68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28.333333333333329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30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0.15060000000000001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38" t="s">
        <v>69</v>
      </c>
      <c r="X424" s="615">
        <f>IFERROR(SUM(X413:X422),"0")</f>
        <v>59.5</v>
      </c>
      <c r="Y424" s="615">
        <f>IFERROR(SUM(Y413:Y422),"0")</f>
        <v>63.000000000000007</v>
      </c>
      <c r="Z424" s="38"/>
      <c r="AA424" s="616"/>
      <c r="AB424" s="616"/>
      <c r="AC424" s="616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135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146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149</v>
      </c>
      <c r="L438" s="33"/>
      <c r="M438" s="34" t="s">
        <v>68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149</v>
      </c>
      <c r="L439" s="33"/>
      <c r="M439" s="34" t="s">
        <v>68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149</v>
      </c>
      <c r="L440" s="33"/>
      <c r="M440" s="34" t="s">
        <v>68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146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149</v>
      </c>
      <c r="L445" s="33"/>
      <c r="M445" s="34" t="s">
        <v>68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69</v>
      </c>
      <c r="X446" s="613">
        <v>32</v>
      </c>
      <c r="Y446" s="614">
        <f>IFERROR(IF(X446="",0,CEILING((X446/$H446),1)*$H446),"")</f>
        <v>32.4</v>
      </c>
      <c r="Z446" s="37">
        <f>IFERROR(IF(Y446=0,"",ROUNDUP(Y446/H446,0)*0.00651),"")</f>
        <v>0.17577000000000001</v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56.000000000000007</v>
      </c>
      <c r="BN446" s="64">
        <f>IFERROR(Y446*I446/H446,"0")</f>
        <v>56.70000000000001</v>
      </c>
      <c r="BO446" s="64">
        <f>IFERROR(1/J446*(X446/H446),"0")</f>
        <v>0.14652014652014653</v>
      </c>
      <c r="BP446" s="64">
        <f>IFERROR(1/J446*(Y446/H446),"0")</f>
        <v>0.14835164835164835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38" t="s">
        <v>87</v>
      </c>
      <c r="X447" s="615">
        <f>IFERROR(X445/H445,"0")+IFERROR(X446/H446,"0")</f>
        <v>26.666666666666668</v>
      </c>
      <c r="Y447" s="615">
        <f>IFERROR(Y445/H445,"0")+IFERROR(Y446/H446,"0")</f>
        <v>27</v>
      </c>
      <c r="Z447" s="615">
        <f>IFERROR(IF(Z445="",0,Z445),"0")+IFERROR(IF(Z446="",0,Z446),"0")</f>
        <v>0.17577000000000001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38" t="s">
        <v>69</v>
      </c>
      <c r="X448" s="615">
        <f>IFERROR(SUM(X445:X446),"0")</f>
        <v>32</v>
      </c>
      <c r="Y448" s="615">
        <f>IFERROR(SUM(Y445:Y446),"0")</f>
        <v>32.4</v>
      </c>
      <c r="Z448" s="38"/>
      <c r="AA448" s="616"/>
      <c r="AB448" s="616"/>
      <c r="AC448" s="616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146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172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69</v>
      </c>
      <c r="X461" s="613">
        <v>150</v>
      </c>
      <c r="Y461" s="614">
        <f t="shared" ref="Y461:Y476" si="68">IFERROR(IF(X461="",0,CEILING((X461/$H461),1)*$H461),"")</f>
        <v>153.12</v>
      </c>
      <c r="Z461" s="37">
        <f t="shared" ref="Z461:Z466" si="69">IFERROR(IF(Y461=0,"",ROUNDUP(Y461/H461,0)*0.01196),"")</f>
        <v>0.34683999999999998</v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160.22727272727272</v>
      </c>
      <c r="BN461" s="64">
        <f t="shared" ref="BN461:BN476" si="71">IFERROR(Y461*I461/H461,"0")</f>
        <v>163.56</v>
      </c>
      <c r="BO461" s="64">
        <f t="shared" ref="BO461:BO476" si="72">IFERROR(1/J461*(X461/H461),"0")</f>
        <v>0.27316433566433568</v>
      </c>
      <c r="BP461" s="64">
        <f t="shared" ref="BP461:BP476" si="73">IFERROR(1/J461*(Y461/H461),"0")</f>
        <v>0.27884615384615385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69</v>
      </c>
      <c r="X463" s="613">
        <v>100</v>
      </c>
      <c r="Y463" s="614">
        <f t="shared" si="68"/>
        <v>100.32000000000001</v>
      </c>
      <c r="Z463" s="37">
        <f t="shared" si="69"/>
        <v>0.22724</v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106.81818181818181</v>
      </c>
      <c r="BN463" s="64">
        <f t="shared" si="71"/>
        <v>107.16</v>
      </c>
      <c r="BO463" s="64">
        <f t="shared" si="72"/>
        <v>0.18210955710955709</v>
      </c>
      <c r="BP463" s="64">
        <f t="shared" si="73"/>
        <v>0.18269230769230771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69</v>
      </c>
      <c r="X465" s="613">
        <v>120</v>
      </c>
      <c r="Y465" s="614">
        <f t="shared" si="68"/>
        <v>121.44000000000001</v>
      </c>
      <c r="Z465" s="37">
        <f t="shared" si="69"/>
        <v>0.27507999999999999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128.18181818181816</v>
      </c>
      <c r="BN465" s="64">
        <f t="shared" si="71"/>
        <v>129.72</v>
      </c>
      <c r="BO465" s="64">
        <f t="shared" si="72"/>
        <v>0.21853146853146854</v>
      </c>
      <c r="BP465" s="64">
        <f t="shared" si="73"/>
        <v>0.22115384615384617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4301011778</v>
      </c>
      <c r="D468" s="617">
        <v>4680115880603</v>
      </c>
      <c r="E468" s="618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5"/>
      <c r="V468" s="35"/>
      <c r="W468" s="36" t="s">
        <v>69</v>
      </c>
      <c r="X468" s="613">
        <v>78</v>
      </c>
      <c r="Y468" s="614">
        <f t="shared" si="68"/>
        <v>79.2</v>
      </c>
      <c r="Z468" s="37">
        <f>IFERROR(IF(Y468=0,"",ROUNDUP(Y468/H468,0)*0.00902),"")</f>
        <v>0.19844000000000001</v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82.55</v>
      </c>
      <c r="BN468" s="64">
        <f t="shared" si="71"/>
        <v>83.820000000000007</v>
      </c>
      <c r="BO468" s="64">
        <f t="shared" si="72"/>
        <v>0.16414141414141414</v>
      </c>
      <c r="BP468" s="64">
        <f t="shared" si="73"/>
        <v>0.16666666666666669</v>
      </c>
    </row>
    <row r="469" spans="1:68" ht="27" customHeight="1" x14ac:dyDescent="0.25">
      <c r="A469" s="54" t="s">
        <v>723</v>
      </c>
      <c r="B469" s="54" t="s">
        <v>725</v>
      </c>
      <c r="C469" s="32">
        <v>4301012035</v>
      </c>
      <c r="D469" s="617">
        <v>4680115880603</v>
      </c>
      <c r="E469" s="618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4301011784</v>
      </c>
      <c r="D474" s="617">
        <v>4607091389982</v>
      </c>
      <c r="E474" s="618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104</v>
      </c>
      <c r="L474" s="33"/>
      <c r="M474" s="34" t="s">
        <v>100</v>
      </c>
      <c r="N474" s="34"/>
      <c r="O474" s="33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69</v>
      </c>
      <c r="X474" s="613">
        <v>132</v>
      </c>
      <c r="Y474" s="614">
        <f t="shared" si="68"/>
        <v>133.20000000000002</v>
      </c>
      <c r="Z474" s="37">
        <f>IFERROR(IF(Y474=0,"",ROUNDUP(Y474/H474,0)*0.00902),"")</f>
        <v>0.33374000000000004</v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139.69999999999999</v>
      </c>
      <c r="BN474" s="64">
        <f t="shared" si="71"/>
        <v>140.97000000000003</v>
      </c>
      <c r="BO474" s="64">
        <f t="shared" si="72"/>
        <v>0.27777777777777779</v>
      </c>
      <c r="BP474" s="64">
        <f t="shared" si="73"/>
        <v>0.28030303030303039</v>
      </c>
    </row>
    <row r="475" spans="1:68" ht="27" customHeight="1" x14ac:dyDescent="0.25">
      <c r="A475" s="54" t="s">
        <v>734</v>
      </c>
      <c r="B475" s="54" t="s">
        <v>736</v>
      </c>
      <c r="C475" s="32">
        <v>4301012034</v>
      </c>
      <c r="D475" s="617">
        <v>4607091389982</v>
      </c>
      <c r="E475" s="618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104</v>
      </c>
      <c r="L475" s="33"/>
      <c r="M475" s="34" t="s">
        <v>100</v>
      </c>
      <c r="N475" s="34"/>
      <c r="O475" s="33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128.40909090909091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130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1.3813399999999998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38" t="s">
        <v>69</v>
      </c>
      <c r="X478" s="615">
        <f>IFERROR(SUM(X461:X476),"0")</f>
        <v>580</v>
      </c>
      <c r="Y478" s="615">
        <f>IFERROR(SUM(Y461:Y476),"0")</f>
        <v>587.28</v>
      </c>
      <c r="Z478" s="38"/>
      <c r="AA478" s="616"/>
      <c r="AB478" s="616"/>
      <c r="AC478" s="616"/>
    </row>
    <row r="479" spans="1:68" ht="14.25" customHeight="1" x14ac:dyDescent="0.25">
      <c r="A479" s="622" t="s">
        <v>135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69</v>
      </c>
      <c r="X480" s="613">
        <v>120</v>
      </c>
      <c r="Y480" s="614">
        <f>IFERROR(IF(X480="",0,CEILING((X480/$H480),1)*$H480),"")</f>
        <v>121.44000000000001</v>
      </c>
      <c r="Z480" s="37">
        <f>IFERROR(IF(Y480=0,"",ROUNDUP(Y480/H480,0)*0.01196),"")</f>
        <v>0.27507999999999999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128.18181818181816</v>
      </c>
      <c r="BN480" s="64">
        <f>IFERROR(Y480*I480/H480,"0")</f>
        <v>129.72</v>
      </c>
      <c r="BO480" s="64">
        <f>IFERROR(1/J480*(X480/H480),"0")</f>
        <v>0.21853146853146854</v>
      </c>
      <c r="BP480" s="64">
        <f>IFERROR(1/J480*(Y480/H480),"0")</f>
        <v>0.22115384615384617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38" t="s">
        <v>87</v>
      </c>
      <c r="X483" s="615">
        <f>IFERROR(X480/H480,"0")+IFERROR(X481/H481,"0")+IFERROR(X482/H482,"0")</f>
        <v>22.727272727272727</v>
      </c>
      <c r="Y483" s="615">
        <f>IFERROR(Y480/H480,"0")+IFERROR(Y481/H481,"0")+IFERROR(Y482/H482,"0")</f>
        <v>23</v>
      </c>
      <c r="Z483" s="615">
        <f>IFERROR(IF(Z480="",0,Z480),"0")+IFERROR(IF(Z481="",0,Z481),"0")+IFERROR(IF(Z482="",0,Z482),"0")</f>
        <v>0.27507999999999999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38" t="s">
        <v>69</v>
      </c>
      <c r="X484" s="615">
        <f>IFERROR(SUM(X480:X482),"0")</f>
        <v>120</v>
      </c>
      <c r="Y484" s="615">
        <f>IFERROR(SUM(Y480:Y482),"0")</f>
        <v>121.44000000000001</v>
      </c>
      <c r="Z484" s="38"/>
      <c r="AA484" s="616"/>
      <c r="AB484" s="616"/>
      <c r="AC484" s="616"/>
    </row>
    <row r="485" spans="1:68" ht="14.25" customHeight="1" x14ac:dyDescent="0.25">
      <c r="A485" s="622" t="s">
        <v>146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69</v>
      </c>
      <c r="X486" s="613">
        <v>20</v>
      </c>
      <c r="Y486" s="614">
        <f t="shared" ref="Y486:Y494" si="74">IFERROR(IF(X486="",0,CEILING((X486/$H486),1)*$H486),"")</f>
        <v>21.12</v>
      </c>
      <c r="Z486" s="37">
        <f>IFERROR(IF(Y486=0,"",ROUNDUP(Y486/H486,0)*0.01196),"")</f>
        <v>4.7840000000000001E-2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21.363636363636363</v>
      </c>
      <c r="BN486" s="64">
        <f t="shared" ref="BN486:BN494" si="76">IFERROR(Y486*I486/H486,"0")</f>
        <v>22.56</v>
      </c>
      <c r="BO486" s="64">
        <f t="shared" ref="BO486:BO494" si="77">IFERROR(1/J486*(X486/H486),"0")</f>
        <v>3.6421911421911424E-2</v>
      </c>
      <c r="BP486" s="64">
        <f t="shared" ref="BP486:BP494" si="78">IFERROR(1/J486*(Y486/H486),"0")</f>
        <v>3.8461538461538464E-2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69</v>
      </c>
      <c r="X487" s="613">
        <v>40</v>
      </c>
      <c r="Y487" s="614">
        <f t="shared" si="74"/>
        <v>42.24</v>
      </c>
      <c r="Z487" s="37">
        <f>IFERROR(IF(Y487=0,"",ROUNDUP(Y487/H487,0)*0.01196),"")</f>
        <v>9.5680000000000001E-2</v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42.727272727272727</v>
      </c>
      <c r="BN487" s="64">
        <f t="shared" si="76"/>
        <v>45.12</v>
      </c>
      <c r="BO487" s="64">
        <f t="shared" si="77"/>
        <v>7.2843822843822847E-2</v>
      </c>
      <c r="BP487" s="64">
        <f t="shared" si="78"/>
        <v>7.6923076923076927E-2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69</v>
      </c>
      <c r="X488" s="613">
        <v>120</v>
      </c>
      <c r="Y488" s="614">
        <f t="shared" si="74"/>
        <v>121.44000000000001</v>
      </c>
      <c r="Z488" s="37">
        <f>IFERROR(IF(Y488=0,"",ROUNDUP(Y488/H488,0)*0.01196),"")</f>
        <v>0.27507999999999999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128.18181818181816</v>
      </c>
      <c r="BN488" s="64">
        <f t="shared" si="76"/>
        <v>129.72</v>
      </c>
      <c r="BO488" s="64">
        <f t="shared" si="77"/>
        <v>0.21853146853146854</v>
      </c>
      <c r="BP488" s="64">
        <f t="shared" si="78"/>
        <v>0.22115384615384617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69</v>
      </c>
      <c r="X490" s="613">
        <v>42</v>
      </c>
      <c r="Y490" s="614">
        <f t="shared" si="74"/>
        <v>43.199999999999996</v>
      </c>
      <c r="Z490" s="37">
        <f>IFERROR(IF(Y490=0,"",ROUNDUP(Y490/H490,0)*0.00902),"")</f>
        <v>8.1180000000000002E-2</v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60.637500000000003</v>
      </c>
      <c r="BN490" s="64">
        <f t="shared" si="76"/>
        <v>62.37</v>
      </c>
      <c r="BO490" s="64">
        <f t="shared" si="77"/>
        <v>6.6287878787878785E-2</v>
      </c>
      <c r="BP490" s="64">
        <f t="shared" si="78"/>
        <v>6.8181818181818177E-2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69</v>
      </c>
      <c r="X492" s="613">
        <v>12</v>
      </c>
      <c r="Y492" s="614">
        <f t="shared" si="74"/>
        <v>14.399999999999999</v>
      </c>
      <c r="Z492" s="37">
        <f>IFERROR(IF(Y492=0,"",ROUNDUP(Y492/H492,0)*0.00902),"")</f>
        <v>2.7060000000000001E-2</v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16.725000000000001</v>
      </c>
      <c r="BN492" s="64">
        <f t="shared" si="76"/>
        <v>20.07</v>
      </c>
      <c r="BO492" s="64">
        <f t="shared" si="77"/>
        <v>1.893939393939394E-2</v>
      </c>
      <c r="BP492" s="64">
        <f t="shared" si="78"/>
        <v>2.2727272727272728E-2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69</v>
      </c>
      <c r="X493" s="613">
        <v>60</v>
      </c>
      <c r="Y493" s="614">
        <f t="shared" si="74"/>
        <v>62.4</v>
      </c>
      <c r="Z493" s="37">
        <f>IFERROR(IF(Y493=0,"",ROUNDUP(Y493/H493,0)*0.00902),"")</f>
        <v>0.11726</v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83.625000000000014</v>
      </c>
      <c r="BN493" s="64">
        <f t="shared" si="76"/>
        <v>86.970000000000013</v>
      </c>
      <c r="BO493" s="64">
        <f t="shared" si="77"/>
        <v>9.4696969696969696E-2</v>
      </c>
      <c r="BP493" s="64">
        <f t="shared" si="78"/>
        <v>9.8484848484848481E-2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57.840909090909093</v>
      </c>
      <c r="Y495" s="615">
        <f>IFERROR(Y486/H486,"0")+IFERROR(Y487/H487,"0")+IFERROR(Y488/H488,"0")+IFERROR(Y489/H489,"0")+IFERROR(Y490/H490,"0")+IFERROR(Y491/H491,"0")+IFERROR(Y492/H492,"0")+IFERROR(Y493/H493,"0")+IFERROR(Y494/H494,"0")</f>
        <v>60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0.64410000000000001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38" t="s">
        <v>69</v>
      </c>
      <c r="X496" s="615">
        <f>IFERROR(SUM(X486:X494),"0")</f>
        <v>294</v>
      </c>
      <c r="Y496" s="615">
        <f>IFERROR(SUM(Y486:Y494),"0")</f>
        <v>304.8</v>
      </c>
      <c r="Z496" s="38"/>
      <c r="AA496" s="616"/>
      <c r="AB496" s="616"/>
      <c r="AC496" s="616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172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19" t="s">
        <v>782</v>
      </c>
      <c r="Q511" s="625"/>
      <c r="R511" s="625"/>
      <c r="S511" s="625"/>
      <c r="T511" s="626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52" t="s">
        <v>786</v>
      </c>
      <c r="Q512" s="625"/>
      <c r="R512" s="625"/>
      <c r="S512" s="625"/>
      <c r="T512" s="626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5" t="s">
        <v>790</v>
      </c>
      <c r="Q513" s="625"/>
      <c r="R513" s="625"/>
      <c r="S513" s="625"/>
      <c r="T513" s="626"/>
      <c r="U513" s="35"/>
      <c r="V513" s="35"/>
      <c r="W513" s="36" t="s">
        <v>69</v>
      </c>
      <c r="X513" s="613">
        <v>10</v>
      </c>
      <c r="Y513" s="614">
        <f>IFERROR(IF(X513="",0,CEILING((X513/$H513),1)*$H513),"")</f>
        <v>12</v>
      </c>
      <c r="Z513" s="37">
        <f>IFERROR(IF(Y513=0,"",ROUNDUP(Y513/H513,0)*0.01898),"")</f>
        <v>1.898E-2</v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10.362500000000001</v>
      </c>
      <c r="BN513" s="64">
        <f>IFERROR(Y513*I513/H513,"0")</f>
        <v>12.435</v>
      </c>
      <c r="BO513" s="64">
        <f>IFERROR(1/J513*(X513/H513),"0")</f>
        <v>1.3020833333333334E-2</v>
      </c>
      <c r="BP513" s="64">
        <f>IFERROR(1/J513*(Y513/H513),"0")</f>
        <v>1.5625E-2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38" t="s">
        <v>87</v>
      </c>
      <c r="X514" s="615">
        <f>IFERROR(X511/H511,"0")+IFERROR(X512/H512,"0")+IFERROR(X513/H513,"0")</f>
        <v>0.83333333333333337</v>
      </c>
      <c r="Y514" s="615">
        <f>IFERROR(Y511/H511,"0")+IFERROR(Y512/H512,"0")+IFERROR(Y513/H513,"0")</f>
        <v>1</v>
      </c>
      <c r="Z514" s="615">
        <f>IFERROR(IF(Z511="",0,Z511),"0")+IFERROR(IF(Z512="",0,Z512),"0")+IFERROR(IF(Z513="",0,Z513),"0")</f>
        <v>1.898E-2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38" t="s">
        <v>69</v>
      </c>
      <c r="X515" s="615">
        <f>IFERROR(SUM(X511:X513),"0")</f>
        <v>10</v>
      </c>
      <c r="Y515" s="615">
        <f>IFERROR(SUM(Y511:Y513),"0")</f>
        <v>12</v>
      </c>
      <c r="Z515" s="38"/>
      <c r="AA515" s="616"/>
      <c r="AB515" s="616"/>
      <c r="AC515" s="616"/>
    </row>
    <row r="516" spans="1:68" ht="14.25" customHeight="1" x14ac:dyDescent="0.25">
      <c r="A516" s="622" t="s">
        <v>135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33" t="s">
        <v>794</v>
      </c>
      <c r="Q517" s="625"/>
      <c r="R517" s="625"/>
      <c r="S517" s="625"/>
      <c r="T517" s="626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5" t="s">
        <v>797</v>
      </c>
      <c r="Q518" s="625"/>
      <c r="R518" s="625"/>
      <c r="S518" s="625"/>
      <c r="T518" s="626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4" t="s">
        <v>801</v>
      </c>
      <c r="Q519" s="625"/>
      <c r="R519" s="625"/>
      <c r="S519" s="625"/>
      <c r="T519" s="626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5"/>
      <c r="R520" s="625"/>
      <c r="S520" s="625"/>
      <c r="T520" s="626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146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4" t="s">
        <v>808</v>
      </c>
      <c r="Q524" s="625"/>
      <c r="R524" s="625"/>
      <c r="S524" s="625"/>
      <c r="T524" s="626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79" t="s">
        <v>812</v>
      </c>
      <c r="Q525" s="625"/>
      <c r="R525" s="625"/>
      <c r="S525" s="625"/>
      <c r="T525" s="626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4301052046</v>
      </c>
      <c r="D529" s="617">
        <v>4640242180533</v>
      </c>
      <c r="E529" s="618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99</v>
      </c>
      <c r="L529" s="33"/>
      <c r="M529" s="34" t="s">
        <v>130</v>
      </c>
      <c r="N529" s="34"/>
      <c r="O529" s="33">
        <v>45</v>
      </c>
      <c r="P529" s="764" t="s">
        <v>816</v>
      </c>
      <c r="Q529" s="625"/>
      <c r="R529" s="625"/>
      <c r="S529" s="625"/>
      <c r="T529" s="626"/>
      <c r="U529" s="35"/>
      <c r="V529" s="35"/>
      <c r="W529" s="36" t="s">
        <v>69</v>
      </c>
      <c r="X529" s="613">
        <v>800</v>
      </c>
      <c r="Y529" s="614">
        <f>IFERROR(IF(X529="",0,CEILING((X529/$H529),1)*$H529),"")</f>
        <v>801</v>
      </c>
      <c r="Z529" s="37">
        <f>IFERROR(IF(Y529=0,"",ROUNDUP(Y529/H529,0)*0.01898),"")</f>
        <v>1.6892199999999999</v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846.13333333333333</v>
      </c>
      <c r="BN529" s="64">
        <f>IFERROR(Y529*I529/H529,"0")</f>
        <v>847.19100000000003</v>
      </c>
      <c r="BO529" s="64">
        <f>IFERROR(1/J529*(X529/H529),"0")</f>
        <v>1.3888888888888888</v>
      </c>
      <c r="BP529" s="64">
        <f>IFERROR(1/J529*(Y529/H529),"0")</f>
        <v>1.390625</v>
      </c>
    </row>
    <row r="530" spans="1:68" ht="27" customHeight="1" x14ac:dyDescent="0.25">
      <c r="A530" s="54" t="s">
        <v>814</v>
      </c>
      <c r="B530" s="54" t="s">
        <v>818</v>
      </c>
      <c r="C530" s="32">
        <v>4301051887</v>
      </c>
      <c r="D530" s="617">
        <v>4640242180533</v>
      </c>
      <c r="E530" s="618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99</v>
      </c>
      <c r="L530" s="33"/>
      <c r="M530" s="34" t="s">
        <v>106</v>
      </c>
      <c r="N530" s="34"/>
      <c r="O530" s="33">
        <v>45</v>
      </c>
      <c r="P530" s="854" t="s">
        <v>816</v>
      </c>
      <c r="Q530" s="625"/>
      <c r="R530" s="625"/>
      <c r="S530" s="625"/>
      <c r="T530" s="626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38" t="s">
        <v>87</v>
      </c>
      <c r="X531" s="615">
        <f>IFERROR(X529/H529,"0")+IFERROR(X530/H530,"0")</f>
        <v>88.888888888888886</v>
      </c>
      <c r="Y531" s="615">
        <f>IFERROR(Y529/H529,"0")+IFERROR(Y530/H530,"0")</f>
        <v>89</v>
      </c>
      <c r="Z531" s="615">
        <f>IFERROR(IF(Z529="",0,Z529),"0")+IFERROR(IF(Z530="",0,Z530),"0")</f>
        <v>1.6892199999999999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38" t="s">
        <v>69</v>
      </c>
      <c r="X532" s="615">
        <f>IFERROR(SUM(X529:X530),"0")</f>
        <v>800</v>
      </c>
      <c r="Y532" s="615">
        <f>IFERROR(SUM(Y529:Y530),"0")</f>
        <v>801</v>
      </c>
      <c r="Z532" s="38"/>
      <c r="AA532" s="616"/>
      <c r="AB532" s="616"/>
      <c r="AC532" s="616"/>
    </row>
    <row r="533" spans="1:68" ht="14.25" customHeight="1" x14ac:dyDescent="0.25">
      <c r="A533" s="622" t="s">
        <v>172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4301060485</v>
      </c>
      <c r="D534" s="617">
        <v>4640242180120</v>
      </c>
      <c r="E534" s="618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99</v>
      </c>
      <c r="L534" s="33"/>
      <c r="M534" s="34" t="s">
        <v>106</v>
      </c>
      <c r="N534" s="34"/>
      <c r="O534" s="33">
        <v>40</v>
      </c>
      <c r="P534" s="969" t="s">
        <v>821</v>
      </c>
      <c r="Q534" s="625"/>
      <c r="R534" s="625"/>
      <c r="S534" s="625"/>
      <c r="T534" s="626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4301060496</v>
      </c>
      <c r="D535" s="617">
        <v>4640242180120</v>
      </c>
      <c r="E535" s="618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99</v>
      </c>
      <c r="L535" s="33"/>
      <c r="M535" s="34" t="s">
        <v>130</v>
      </c>
      <c r="N535" s="34"/>
      <c r="O535" s="33">
        <v>40</v>
      </c>
      <c r="P535" s="845" t="s">
        <v>824</v>
      </c>
      <c r="Q535" s="625"/>
      <c r="R535" s="625"/>
      <c r="S535" s="625"/>
      <c r="T535" s="626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4301060486</v>
      </c>
      <c r="D536" s="617">
        <v>4640242180137</v>
      </c>
      <c r="E536" s="618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99</v>
      </c>
      <c r="L536" s="33"/>
      <c r="M536" s="34" t="s">
        <v>106</v>
      </c>
      <c r="N536" s="34"/>
      <c r="O536" s="33">
        <v>40</v>
      </c>
      <c r="P536" s="939" t="s">
        <v>827</v>
      </c>
      <c r="Q536" s="625"/>
      <c r="R536" s="625"/>
      <c r="S536" s="625"/>
      <c r="T536" s="626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4301060498</v>
      </c>
      <c r="D537" s="617">
        <v>4640242180137</v>
      </c>
      <c r="E537" s="618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99</v>
      </c>
      <c r="L537" s="33"/>
      <c r="M537" s="34" t="s">
        <v>130</v>
      </c>
      <c r="N537" s="34"/>
      <c r="O537" s="33">
        <v>40</v>
      </c>
      <c r="P537" s="709" t="s">
        <v>830</v>
      </c>
      <c r="Q537" s="625"/>
      <c r="R537" s="625"/>
      <c r="S537" s="625"/>
      <c r="T537" s="626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06" t="s">
        <v>834</v>
      </c>
      <c r="Q542" s="625"/>
      <c r="R542" s="625"/>
      <c r="S542" s="625"/>
      <c r="T542" s="626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135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737" t="s">
        <v>838</v>
      </c>
      <c r="Q546" s="625"/>
      <c r="R546" s="625"/>
      <c r="S546" s="625"/>
      <c r="T546" s="626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146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686" t="s">
        <v>842</v>
      </c>
      <c r="Q550" s="625"/>
      <c r="R550" s="625"/>
      <c r="S550" s="625"/>
      <c r="T550" s="626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17249.099999999999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17439.54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38" t="s">
        <v>69</v>
      </c>
      <c r="X554" s="615">
        <f>IFERROR(SUM(BM22:BM550),"0")</f>
        <v>18313.47466974596</v>
      </c>
      <c r="Y554" s="615">
        <f>IFERROR(SUM(BN22:BN550),"0")</f>
        <v>18516.816999999999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38" t="s">
        <v>847</v>
      </c>
      <c r="X555" s="39">
        <f>ROUNDUP(SUM(BO22:BO550),0)</f>
        <v>31</v>
      </c>
      <c r="Y555" s="39">
        <f>ROUNDUP(SUM(BP22:BP550),0)</f>
        <v>31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38" t="s">
        <v>69</v>
      </c>
      <c r="X556" s="615">
        <f>GrossWeightTotal+PalletQtyTotal*25</f>
        <v>19088.47466974596</v>
      </c>
      <c r="Y556" s="615">
        <f>GrossWeightTotalR+PalletQtyTotalR*25</f>
        <v>19291.816999999999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3546.0276741138809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3578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35.750300000000003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269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610" t="s">
        <v>702</v>
      </c>
      <c r="AC560" s="641" t="s">
        <v>779</v>
      </c>
      <c r="AD560" s="705"/>
      <c r="AF560" s="61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179</v>
      </c>
      <c r="F561" s="641" t="s">
        <v>206</v>
      </c>
      <c r="G561" s="641" t="s">
        <v>245</v>
      </c>
      <c r="H561" s="641" t="s">
        <v>94</v>
      </c>
      <c r="I561" s="641" t="s">
        <v>270</v>
      </c>
      <c r="J561" s="641" t="s">
        <v>313</v>
      </c>
      <c r="K561" s="641" t="s">
        <v>374</v>
      </c>
      <c r="L561" s="641" t="s">
        <v>418</v>
      </c>
      <c r="M561" s="641" t="s">
        <v>436</v>
      </c>
      <c r="N561" s="611"/>
      <c r="O561" s="641" t="s">
        <v>449</v>
      </c>
      <c r="P561" s="641" t="s">
        <v>461</v>
      </c>
      <c r="Q561" s="641" t="s">
        <v>468</v>
      </c>
      <c r="R561" s="641" t="s">
        <v>472</v>
      </c>
      <c r="S561" s="641" t="s">
        <v>478</v>
      </c>
      <c r="T561" s="641" t="s">
        <v>483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323.60000000000002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1054.5000000000002</v>
      </c>
      <c r="E563" s="47">
        <f>IFERROR(Y86*1,"0")+IFERROR(Y87*1,"0")+IFERROR(Y88*1,"0")+IFERROR(Y92*1,"0")+IFERROR(Y93*1,"0")+IFERROR(Y94*1,"0")+IFERROR(Y95*1,"0")+IFERROR(Y96*1,"0")+IFERROR(Y97*1,"0")+IFERROR(Y98*1,"0")+IFERROR(Y99*1,"0")</f>
        <v>802.80000000000007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1717.9199999999998</v>
      </c>
      <c r="G563" s="47">
        <f>IFERROR(Y133*1,"0")+IFERROR(Y134*1,"0")+IFERROR(Y138*1,"0")+IFERROR(Y139*1,"0")+IFERROR(Y143*1,"0")+IFERROR(Y144*1,"0")</f>
        <v>136.08000000000001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518.70000000000005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1754.3999999999999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122.32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400.79999999999995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176.4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557.40000000000009</v>
      </c>
      <c r="U563" s="47">
        <f>IFERROR(Y351*1,"0")+IFERROR(Y355*1,"0")+IFERROR(Y356*1,"0")+IFERROR(Y357*1,"0")</f>
        <v>1589.7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6276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87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63.000000000000007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32.4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1013.5200000000001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813</v>
      </c>
      <c r="AD563" s="47">
        <f>IFERROR(Y542*1,"0")+IFERROR(Y546*1,"0")+IFERROR(Y550*1,"0")</f>
        <v>0</v>
      </c>
      <c r="AF563" s="61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76 X363:X364 X366 X373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2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2025-05-21T09:14:23Z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