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9101248-9499-492E-AB82-995C3F0B95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66" i="1" l="1"/>
  <c r="Z133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Z256" i="1" s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Z344" i="1" s="1"/>
  <c r="Y351" i="1"/>
  <c r="Z36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16" i="1" l="1"/>
  <c r="Y538" i="1"/>
  <c r="Z493" i="1"/>
  <c r="Z337" i="1"/>
  <c r="Z222" i="1"/>
  <c r="Z512" i="1"/>
  <c r="Z266" i="1"/>
  <c r="Z239" i="1"/>
  <c r="Z210" i="1"/>
  <c r="Z93" i="1"/>
  <c r="Z72" i="1"/>
  <c r="Z59" i="1"/>
  <c r="Z541" i="1" s="1"/>
  <c r="Z32" i="1"/>
  <c r="Y540" i="1"/>
  <c r="Y537" i="1"/>
  <c r="Y539" i="1" s="1"/>
  <c r="Z522" i="1"/>
  <c r="Z112" i="1"/>
  <c r="Z104" i="1"/>
  <c r="Y536" i="1"/>
</calcChain>
</file>

<file path=xl/sharedStrings.xml><?xml version="1.0" encoding="utf-8"?>
<sst xmlns="http://schemas.openxmlformats.org/spreadsheetml/2006/main" count="2385" uniqueCount="836">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</sst>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45802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Воскресенье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0.375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100</v>
      </c>
      <c r="Y41" s="59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140</v>
      </c>
      <c r="Y42" s="592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44.25925925925926</v>
      </c>
      <c r="Y45" s="593">
        <f>IFERROR(Y41/H41,"0")+IFERROR(Y42/H42,"0")+IFERROR(Y43/H43,"0")+IFERROR(Y44/H44,"0")</f>
        <v>45</v>
      </c>
      <c r="Z45" s="593">
        <f>IFERROR(IF(Z41="",0,Z41),"0")+IFERROR(IF(Z42="",0,Z42),"0")+IFERROR(IF(Z43="",0,Z43),"0")+IFERROR(IF(Z44="",0,Z44),"0")</f>
        <v>0.50549999999999995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240</v>
      </c>
      <c r="Y46" s="593">
        <f>IFERROR(SUM(Y41:Y44),"0")</f>
        <v>248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360</v>
      </c>
      <c r="Y58" s="592">
        <f t="shared" si="6"/>
        <v>360</v>
      </c>
      <c r="Z58" s="36">
        <f>IFERROR(IF(Y58=0,"",ROUNDUP(Y58/H58,0)*0.00902),"")</f>
        <v>0.72160000000000002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376.79999999999995</v>
      </c>
      <c r="BN58" s="64">
        <f t="shared" si="8"/>
        <v>376.79999999999995</v>
      </c>
      <c r="BO58" s="64">
        <f t="shared" si="9"/>
        <v>0.60606060606060608</v>
      </c>
      <c r="BP58" s="64">
        <f t="shared" si="10"/>
        <v>0.60606060606060608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80</v>
      </c>
      <c r="Y59" s="593">
        <f>IFERROR(Y53/H53,"0")+IFERROR(Y54/H54,"0")+IFERROR(Y55/H55,"0")+IFERROR(Y56/H56,"0")+IFERROR(Y57/H57,"0")+IFERROR(Y58/H58,"0")</f>
        <v>80</v>
      </c>
      <c r="Z59" s="593">
        <f>IFERROR(IF(Z53="",0,Z53),"0")+IFERROR(IF(Z54="",0,Z54),"0")+IFERROR(IF(Z55="",0,Z55),"0")+IFERROR(IF(Z56="",0,Z56),"0")+IFERROR(IF(Z57="",0,Z57),"0")+IFERROR(IF(Z58="",0,Z58),"0")</f>
        <v>0.72160000000000002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360</v>
      </c>
      <c r="Y60" s="593">
        <f>IFERROR(SUM(Y53:Y58),"0")</f>
        <v>360</v>
      </c>
      <c r="Z60" s="37"/>
      <c r="AA60" s="594"/>
      <c r="AB60" s="594"/>
      <c r="AC60" s="594"/>
    </row>
    <row r="61" spans="1:68" ht="14.25" customHeight="1" x14ac:dyDescent="0.25">
      <c r="A61" s="609" t="s">
        <v>141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148</v>
      </c>
      <c r="B64" s="54" t="s">
        <v>149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27</v>
      </c>
      <c r="Y65" s="592">
        <f>IFERROR(IF(X65="",0,CEILING((X65/$H65),1)*$H65),"")</f>
        <v>27</v>
      </c>
      <c r="Z65" s="36">
        <f>IFERROR(IF(Y65=0,"",ROUNDUP(Y65/H65,0)*0.00651),"")</f>
        <v>6.5100000000000005E-2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28.799999999999994</v>
      </c>
      <c r="BN65" s="64">
        <f>IFERROR(Y65*I65/H65,"0")</f>
        <v>28.799999999999994</v>
      </c>
      <c r="BO65" s="64">
        <f>IFERROR(1/J65*(X65/H65),"0")</f>
        <v>5.4945054945054951E-2</v>
      </c>
      <c r="BP65" s="64">
        <f>IFERROR(1/J65*(Y65/H65),"0")</f>
        <v>5.4945054945054951E-2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10</v>
      </c>
      <c r="Y66" s="593">
        <f>IFERROR(Y62/H62,"0")+IFERROR(Y63/H63,"0")+IFERROR(Y64/H64,"0")+IFERROR(Y65/H65,"0")</f>
        <v>10</v>
      </c>
      <c r="Z66" s="593">
        <f>IFERROR(IF(Z62="",0,Z62),"0")+IFERROR(IF(Z63="",0,Z63),"0")+IFERROR(IF(Z64="",0,Z64),"0")+IFERROR(IF(Z65="",0,Z65),"0")</f>
        <v>6.5100000000000005E-2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27</v>
      </c>
      <c r="Y67" s="593">
        <f>IFERROR(SUM(Y62:Y65),"0")</f>
        <v>27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152</v>
      </c>
      <c r="B69" s="54" t="s">
        <v>153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158</v>
      </c>
      <c r="B71" s="54" t="s">
        <v>159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10</v>
      </c>
      <c r="Y77" s="592">
        <f t="shared" si="11"/>
        <v>16.8</v>
      </c>
      <c r="Z77" s="36">
        <f>IFERROR(IF(Y77=0,"",ROUNDUP(Y77/H77,0)*0.01898),"")</f>
        <v>3.7960000000000001E-2</v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10.603571428571428</v>
      </c>
      <c r="BN77" s="64">
        <f t="shared" si="13"/>
        <v>17.814</v>
      </c>
      <c r="BO77" s="64">
        <f t="shared" si="14"/>
        <v>1.8601190476190476E-2</v>
      </c>
      <c r="BP77" s="64">
        <f t="shared" si="15"/>
        <v>3.125E-2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1.1904761904761905</v>
      </c>
      <c r="Y81" s="593">
        <f>IFERROR(Y75/H75,"0")+IFERROR(Y76/H76,"0")+IFERROR(Y77/H77,"0")+IFERROR(Y78/H78,"0")+IFERROR(Y79/H79,"0")+IFERROR(Y80/H80,"0")</f>
        <v>2</v>
      </c>
      <c r="Z81" s="593">
        <f>IFERROR(IF(Z75="",0,Z75),"0")+IFERROR(IF(Z76="",0,Z76),"0")+IFERROR(IF(Z77="",0,Z77),"0")+IFERROR(IF(Z78="",0,Z78),"0")+IFERROR(IF(Z79="",0,Z79),"0")+IFERROR(IF(Z80="",0,Z80),"0")</f>
        <v>3.7960000000000001E-2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10</v>
      </c>
      <c r="Y82" s="593">
        <f>IFERROR(SUM(Y75:Y80),"0")</f>
        <v>16.8</v>
      </c>
      <c r="Z82" s="37"/>
      <c r="AA82" s="594"/>
      <c r="AB82" s="594"/>
      <c r="AC82" s="594"/>
    </row>
    <row r="83" spans="1:68" ht="14.25" customHeight="1" x14ac:dyDescent="0.25">
      <c r="A83" s="609" t="s">
        <v>176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50</v>
      </c>
      <c r="Y84" s="592">
        <f>IFERROR(IF(X84="",0,CEILING((X84/$H84),1)*$H84),"")</f>
        <v>54.6</v>
      </c>
      <c r="Z84" s="36">
        <f>IFERROR(IF(Y84=0,"",ROUNDUP(Y84/H84,0)*0.01898),"")</f>
        <v>0.13286000000000001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52.78846153846154</v>
      </c>
      <c r="BN84" s="64">
        <f>IFERROR(Y84*I84/H84,"0")</f>
        <v>57.644999999999996</v>
      </c>
      <c r="BO84" s="64">
        <f>IFERROR(1/J84*(X84/H84),"0")</f>
        <v>0.10016025641025642</v>
      </c>
      <c r="BP84" s="64">
        <f>IFERROR(1/J84*(Y84/H84),"0")</f>
        <v>0.109375</v>
      </c>
    </row>
    <row r="85" spans="1:68" ht="27" customHeight="1" x14ac:dyDescent="0.25">
      <c r="A85" s="54" t="s">
        <v>180</v>
      </c>
      <c r="B85" s="54" t="s">
        <v>181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6.4102564102564106</v>
      </c>
      <c r="Y86" s="593">
        <f>IFERROR(Y84/H84,"0")+IFERROR(Y85/H85,"0")</f>
        <v>7</v>
      </c>
      <c r="Z86" s="593">
        <f>IFERROR(IF(Z84="",0,Z84),"0")+IFERROR(IF(Z85="",0,Z85),"0")</f>
        <v>0.13286000000000001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50</v>
      </c>
      <c r="Y87" s="593">
        <f>IFERROR(SUM(Y84:Y85),"0")</f>
        <v>54.6</v>
      </c>
      <c r="Z87" s="37"/>
      <c r="AA87" s="594"/>
      <c r="AB87" s="594"/>
      <c r="AC87" s="594"/>
    </row>
    <row r="88" spans="1:68" ht="16.5" customHeight="1" x14ac:dyDescent="0.25">
      <c r="A88" s="605" t="s">
        <v>183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100</v>
      </c>
      <c r="Y90" s="592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customHeight="1" x14ac:dyDescent="0.25">
      <c r="A91" s="54" t="s">
        <v>187</v>
      </c>
      <c r="B91" s="54" t="s">
        <v>188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9.2592592592592595</v>
      </c>
      <c r="Y93" s="593">
        <f>IFERROR(Y90/H90,"0")+IFERROR(Y91/H91,"0")+IFERROR(Y92/H92,"0")</f>
        <v>10</v>
      </c>
      <c r="Z93" s="593">
        <f>IFERROR(IF(Z90="",0,Z90),"0")+IFERROR(IF(Z91="",0,Z91),"0")+IFERROR(IF(Z92="",0,Z92),"0")</f>
        <v>0.1898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100</v>
      </c>
      <c r="Y94" s="593">
        <f>IFERROR(SUM(Y90:Y92),"0")</f>
        <v>108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customHeight="1" x14ac:dyDescent="0.25">
      <c r="A97" s="54" t="s">
        <v>192</v>
      </c>
      <c r="B97" s="54" t="s">
        <v>195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93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192</v>
      </c>
      <c r="B98" s="54" t="s">
        <v>197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201</v>
      </c>
      <c r="B100" s="54" t="s">
        <v>202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360</v>
      </c>
      <c r="Y101" s="592">
        <f t="shared" si="16"/>
        <v>361.8</v>
      </c>
      <c r="Z101" s="36">
        <f>IFERROR(IF(Y101=0,"",ROUNDUP(Y101/H101,0)*0.00651),"")</f>
        <v>0.87234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393.59999999999997</v>
      </c>
      <c r="BN101" s="64">
        <f t="shared" si="18"/>
        <v>395.56799999999998</v>
      </c>
      <c r="BO101" s="64">
        <f t="shared" si="19"/>
        <v>0.73260073260073255</v>
      </c>
      <c r="BP101" s="64">
        <f t="shared" si="20"/>
        <v>0.73626373626373631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208</v>
      </c>
      <c r="B103" s="54" t="s">
        <v>209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145.23809523809521</v>
      </c>
      <c r="Y104" s="593">
        <f>IFERROR(Y96/H96,"0")+IFERROR(Y97/H97,"0")+IFERROR(Y98/H98,"0")+IFERROR(Y99/H99,"0")+IFERROR(Y100/H100,"0")+IFERROR(Y101/H101,"0")+IFERROR(Y102/H102,"0")+IFERROR(Y103/H103,"0")</f>
        <v>146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1.1001000000000001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460</v>
      </c>
      <c r="Y105" s="593">
        <f>IFERROR(SUM(Y96:Y103),"0")</f>
        <v>462.6</v>
      </c>
      <c r="Z105" s="37"/>
      <c r="AA105" s="594"/>
      <c r="AB105" s="594"/>
      <c r="AC105" s="594"/>
    </row>
    <row r="106" spans="1:68" ht="16.5" customHeight="1" x14ac:dyDescent="0.25">
      <c r="A106" s="605" t="s">
        <v>210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180</v>
      </c>
      <c r="Y110" s="592">
        <f>IFERROR(IF(X110="",0,CEILING((X110/$H110),1)*$H110),"")</f>
        <v>180</v>
      </c>
      <c r="Z110" s="36">
        <f>IFERROR(IF(Y110=0,"",ROUNDUP(Y110/H110,0)*0.00902),"")</f>
        <v>0.36080000000000001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188.39999999999998</v>
      </c>
      <c r="BN110" s="64">
        <f>IFERROR(Y110*I110/H110,"0")</f>
        <v>188.39999999999998</v>
      </c>
      <c r="BO110" s="64">
        <f>IFERROR(1/J110*(X110/H110),"0")</f>
        <v>0.30303030303030304</v>
      </c>
      <c r="BP110" s="64">
        <f>IFERROR(1/J110*(Y110/H110),"0")</f>
        <v>0.30303030303030304</v>
      </c>
    </row>
    <row r="111" spans="1:68" ht="16.5" customHeight="1" x14ac:dyDescent="0.25">
      <c r="A111" s="54" t="s">
        <v>218</v>
      </c>
      <c r="B111" s="54" t="s">
        <v>219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40</v>
      </c>
      <c r="Y112" s="593">
        <f>IFERROR(Y108/H108,"0")+IFERROR(Y109/H109,"0")+IFERROR(Y110/H110,"0")+IFERROR(Y111/H111,"0")</f>
        <v>40</v>
      </c>
      <c r="Z112" s="593">
        <f>IFERROR(IF(Z108="",0,Z108),"0")+IFERROR(IF(Z109="",0,Z109),"0")+IFERROR(IF(Z110="",0,Z110),"0")+IFERROR(IF(Z111="",0,Z111),"0")</f>
        <v>0.36080000000000001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180</v>
      </c>
      <c r="Y113" s="593">
        <f>IFERROR(SUM(Y108:Y111),"0")</f>
        <v>180</v>
      </c>
      <c r="Z113" s="37"/>
      <c r="AA113" s="594"/>
      <c r="AB113" s="594"/>
      <c r="AC113" s="594"/>
    </row>
    <row r="114" spans="1:68" ht="14.25" customHeight="1" x14ac:dyDescent="0.25">
      <c r="A114" s="609" t="s">
        <v>141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220</v>
      </c>
      <c r="B115" s="54" t="s">
        <v>221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223</v>
      </c>
      <c r="B116" s="54" t="s">
        <v>224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225</v>
      </c>
      <c r="B117" s="54" t="s">
        <v>226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227</v>
      </c>
      <c r="B121" s="54" t="s">
        <v>228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227</v>
      </c>
      <c r="B122" s="54" t="s">
        <v>230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600</v>
      </c>
      <c r="Y123" s="592">
        <f t="shared" si="21"/>
        <v>604.80000000000007</v>
      </c>
      <c r="Z123" s="36">
        <f>IFERROR(IF(Y123=0,"",ROUNDUP(Y123/H123,0)*0.01898),"")</f>
        <v>1.36656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636.64285714285711</v>
      </c>
      <c r="BN123" s="64">
        <f t="shared" si="23"/>
        <v>641.7360000000001</v>
      </c>
      <c r="BO123" s="64">
        <f t="shared" si="24"/>
        <v>1.1160714285714286</v>
      </c>
      <c r="BP123" s="64">
        <f t="shared" si="25"/>
        <v>1.125</v>
      </c>
    </row>
    <row r="124" spans="1:68" ht="27" customHeight="1" x14ac:dyDescent="0.25">
      <c r="A124" s="54" t="s">
        <v>233</v>
      </c>
      <c r="B124" s="54" t="s">
        <v>234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360</v>
      </c>
      <c r="Y125" s="592">
        <f t="shared" si="21"/>
        <v>361.8</v>
      </c>
      <c r="Z125" s="36">
        <f>IFERROR(IF(Y125=0,"",ROUNDUP(Y125/H125,0)*0.00651),"")</f>
        <v>0.87234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393.59999999999997</v>
      </c>
      <c r="BN125" s="64">
        <f t="shared" si="23"/>
        <v>395.56799999999998</v>
      </c>
      <c r="BO125" s="64">
        <f t="shared" si="24"/>
        <v>0.73260073260073255</v>
      </c>
      <c r="BP125" s="64">
        <f t="shared" si="25"/>
        <v>0.73626373626373631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75</v>
      </c>
      <c r="Y126" s="592">
        <f t="shared" si="21"/>
        <v>75.600000000000009</v>
      </c>
      <c r="Z126" s="36">
        <f>IFERROR(IF(Y126=0,"",ROUNDUP(Y126/H126,0)*0.00651),"")</f>
        <v>0.27342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82.5</v>
      </c>
      <c r="BN126" s="64">
        <f t="shared" si="23"/>
        <v>83.160000000000011</v>
      </c>
      <c r="BO126" s="64">
        <f t="shared" si="24"/>
        <v>0.22893772893772893</v>
      </c>
      <c r="BP126" s="64">
        <f t="shared" si="25"/>
        <v>0.23076923076923084</v>
      </c>
    </row>
    <row r="127" spans="1:68" ht="27" customHeight="1" x14ac:dyDescent="0.25">
      <c r="A127" s="54" t="s">
        <v>240</v>
      </c>
      <c r="B127" s="54" t="s">
        <v>241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246.42857142857142</v>
      </c>
      <c r="Y128" s="593">
        <f>IFERROR(Y121/H121,"0")+IFERROR(Y122/H122,"0")+IFERROR(Y123/H123,"0")+IFERROR(Y124/H124,"0")+IFERROR(Y125/H125,"0")+IFERROR(Y126/H126,"0")+IFERROR(Y127/H127,"0")</f>
        <v>248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2.5123199999999999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1035</v>
      </c>
      <c r="Y129" s="593">
        <f>IFERROR(SUM(Y121:Y127),"0")</f>
        <v>1042.2</v>
      </c>
      <c r="Z129" s="37"/>
      <c r="AA129" s="594"/>
      <c r="AB129" s="594"/>
      <c r="AC129" s="594"/>
    </row>
    <row r="130" spans="1:68" ht="14.25" customHeight="1" x14ac:dyDescent="0.25">
      <c r="A130" s="609" t="s">
        <v>176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243</v>
      </c>
      <c r="B131" s="54" t="s">
        <v>244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16.5</v>
      </c>
      <c r="Y132" s="592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8.3333333333333339</v>
      </c>
      <c r="Y133" s="593">
        <f>IFERROR(Y131/H131,"0")+IFERROR(Y132/H132,"0")</f>
        <v>9</v>
      </c>
      <c r="Z133" s="593">
        <f>IFERROR(IF(Z131="",0,Z131),"0")+IFERROR(IF(Z132="",0,Z132),"0")</f>
        <v>5.8590000000000003E-2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16.5</v>
      </c>
      <c r="Y134" s="593">
        <f>IFERROR(SUM(Y131:Y132),"0")</f>
        <v>17.82</v>
      </c>
      <c r="Z134" s="37"/>
      <c r="AA134" s="594"/>
      <c r="AB134" s="594"/>
      <c r="AC134" s="594"/>
    </row>
    <row r="135" spans="1:68" ht="16.5" customHeight="1" x14ac:dyDescent="0.25">
      <c r="A135" s="605" t="s">
        <v>249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250</v>
      </c>
      <c r="B137" s="54" t="s">
        <v>251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56</v>
      </c>
      <c r="Y138" s="592">
        <f>IFERROR(IF(X138="",0,CEILING((X138/$H138),1)*$H138),"")</f>
        <v>57.6</v>
      </c>
      <c r="Z138" s="36">
        <f>IFERROR(IF(Y138=0,"",ROUNDUP(Y138/H138,0)*0.00651),"")</f>
        <v>0.11718000000000001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59.15</v>
      </c>
      <c r="BN138" s="64">
        <f>IFERROR(Y138*I138/H138,"0")</f>
        <v>60.839999999999996</v>
      </c>
      <c r="BO138" s="64">
        <f>IFERROR(1/J138*(X138/H138),"0")</f>
        <v>9.6153846153846159E-2</v>
      </c>
      <c r="BP138" s="64">
        <f>IFERROR(1/J138*(Y138/H138),"0")</f>
        <v>9.8901098901098911E-2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17.5</v>
      </c>
      <c r="Y139" s="593">
        <f>IFERROR(Y137/H137,"0")+IFERROR(Y138/H138,"0")</f>
        <v>18</v>
      </c>
      <c r="Z139" s="593">
        <f>IFERROR(IF(Z137="",0,Z137),"0")+IFERROR(IF(Z138="",0,Z138),"0")</f>
        <v>0.11718000000000001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56</v>
      </c>
      <c r="Y140" s="593">
        <f>IFERROR(SUM(Y137:Y138),"0")</f>
        <v>57.6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254</v>
      </c>
      <c r="B142" s="54" t="s">
        <v>255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70</v>
      </c>
      <c r="Y143" s="592">
        <f>IFERROR(IF(X143="",0,CEILING((X143/$H143),1)*$H143),"")</f>
        <v>70</v>
      </c>
      <c r="Z143" s="36">
        <f>IFERROR(IF(Y143=0,"",ROUNDUP(Y143/H143,0)*0.00651),"")</f>
        <v>0.16275000000000001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76.7</v>
      </c>
      <c r="BN143" s="64">
        <f>IFERROR(Y143*I143/H143,"0")</f>
        <v>76.7</v>
      </c>
      <c r="BO143" s="64">
        <f>IFERROR(1/J143*(X143/H143),"0")</f>
        <v>0.13736263736263737</v>
      </c>
      <c r="BP143" s="64">
        <f>IFERROR(1/J143*(Y143/H143),"0")</f>
        <v>0.13736263736263737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25</v>
      </c>
      <c r="Y144" s="593">
        <f>IFERROR(Y142/H142,"0")+IFERROR(Y143/H143,"0")</f>
        <v>25</v>
      </c>
      <c r="Z144" s="593">
        <f>IFERROR(IF(Z142="",0,Z142),"0")+IFERROR(IF(Z143="",0,Z143),"0")</f>
        <v>0.16275000000000001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70</v>
      </c>
      <c r="Y145" s="593">
        <f>IFERROR(SUM(Y142:Y143),"0")</f>
        <v>70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258</v>
      </c>
      <c r="B147" s="54" t="s">
        <v>259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99</v>
      </c>
      <c r="Y148" s="592">
        <f>IFERROR(IF(X148="",0,CEILING((X148/$H148),1)*$H148),"")</f>
        <v>100.32000000000001</v>
      </c>
      <c r="Z148" s="36">
        <f>IFERROR(IF(Y148=0,"",ROUNDUP(Y148/H148,0)*0.00651),"")</f>
        <v>0.24738000000000002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109.05</v>
      </c>
      <c r="BN148" s="64">
        <f>IFERROR(Y148*I148/H148,"0")</f>
        <v>110.504</v>
      </c>
      <c r="BO148" s="64">
        <f>IFERROR(1/J148*(X148/H148),"0")</f>
        <v>0.20604395604395606</v>
      </c>
      <c r="BP148" s="64">
        <f>IFERROR(1/J148*(Y148/H148),"0")</f>
        <v>0.2087912087912088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37.5</v>
      </c>
      <c r="Y149" s="593">
        <f>IFERROR(Y147/H147,"0")+IFERROR(Y148/H148,"0")</f>
        <v>38</v>
      </c>
      <c r="Z149" s="593">
        <f>IFERROR(IF(Z147="",0,Z147),"0")+IFERROR(IF(Z148="",0,Z148),"0")</f>
        <v>0.24738000000000002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99</v>
      </c>
      <c r="Y150" s="593">
        <f>IFERROR(SUM(Y147:Y148),"0")</f>
        <v>100.32000000000001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261</v>
      </c>
      <c r="B153" s="54" t="s">
        <v>262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264</v>
      </c>
      <c r="B157" s="54" t="s">
        <v>265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267</v>
      </c>
      <c r="B158" s="54" t="s">
        <v>268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273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274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141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275</v>
      </c>
      <c r="B165" s="54" t="s">
        <v>276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30</v>
      </c>
      <c r="Y169" s="592">
        <f t="shared" ref="Y169:Y177" si="26">IFERROR(IF(X169="",0,CEILING((X169/$H169),1)*$H169),"")</f>
        <v>33.6</v>
      </c>
      <c r="Z169" s="36">
        <f>IFERROR(IF(Y169=0,"",ROUNDUP(Y169/H169,0)*0.00902),"")</f>
        <v>7.2160000000000002E-2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31.928571428571427</v>
      </c>
      <c r="BN169" s="64">
        <f t="shared" ref="BN169:BN177" si="28">IFERROR(Y169*I169/H169,"0")</f>
        <v>35.76</v>
      </c>
      <c r="BO169" s="64">
        <f t="shared" ref="BO169:BO177" si="29">IFERROR(1/J169*(X169/H169),"0")</f>
        <v>5.4112554112554112E-2</v>
      </c>
      <c r="BP169" s="64">
        <f t="shared" ref="BP169:BP177" si="30">IFERROR(1/J169*(Y169/H169),"0")</f>
        <v>6.0606060606060608E-2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30</v>
      </c>
      <c r="Y170" s="592">
        <f t="shared" si="26"/>
        <v>33.6</v>
      </c>
      <c r="Z170" s="36">
        <f>IFERROR(IF(Y170=0,"",ROUNDUP(Y170/H170,0)*0.00902),"")</f>
        <v>7.2160000000000002E-2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31.928571428571427</v>
      </c>
      <c r="BN170" s="64">
        <f t="shared" si="28"/>
        <v>35.76</v>
      </c>
      <c r="BO170" s="64">
        <f t="shared" si="29"/>
        <v>5.4112554112554112E-2</v>
      </c>
      <c r="BP170" s="64">
        <f t="shared" si="30"/>
        <v>6.0606060606060608E-2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90</v>
      </c>
      <c r="Y171" s="592">
        <f t="shared" si="26"/>
        <v>92.4</v>
      </c>
      <c r="Z171" s="36">
        <f>IFERROR(IF(Y171=0,"",ROUNDUP(Y171/H171,0)*0.00902),"")</f>
        <v>0.19844000000000001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94.5</v>
      </c>
      <c r="BN171" s="64">
        <f t="shared" si="28"/>
        <v>97.02000000000001</v>
      </c>
      <c r="BO171" s="64">
        <f t="shared" si="29"/>
        <v>0.16233766233766234</v>
      </c>
      <c r="BP171" s="64">
        <f t="shared" si="30"/>
        <v>0.16666666666666669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70</v>
      </c>
      <c r="Y172" s="59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122.5</v>
      </c>
      <c r="Y173" s="592">
        <f t="shared" si="26"/>
        <v>123.9</v>
      </c>
      <c r="Z173" s="36">
        <f>IFERROR(IF(Y173=0,"",ROUNDUP(Y173/H173,0)*0.00502),"")</f>
        <v>0.29618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130.08333333333334</v>
      </c>
      <c r="BN173" s="64">
        <f t="shared" si="28"/>
        <v>131.57</v>
      </c>
      <c r="BO173" s="64">
        <f t="shared" si="29"/>
        <v>0.2492877492877493</v>
      </c>
      <c r="BP173" s="64">
        <f t="shared" si="30"/>
        <v>0.25213675213675218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157.5</v>
      </c>
      <c r="Y175" s="592">
        <f t="shared" si="26"/>
        <v>157.5</v>
      </c>
      <c r="Z175" s="36">
        <f>IFERROR(IF(Y175=0,"",ROUNDUP(Y175/H175,0)*0.00502),"")</f>
        <v>0.3765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165</v>
      </c>
      <c r="BN175" s="64">
        <f t="shared" si="28"/>
        <v>165</v>
      </c>
      <c r="BO175" s="64">
        <f t="shared" si="29"/>
        <v>0.32051282051282054</v>
      </c>
      <c r="BP175" s="64">
        <f t="shared" si="30"/>
        <v>0.32051282051282054</v>
      </c>
    </row>
    <row r="176" spans="1:68" ht="27" customHeight="1" x14ac:dyDescent="0.25">
      <c r="A176" s="54" t="s">
        <v>296</v>
      </c>
      <c r="B176" s="54" t="s">
        <v>297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202.38095238095235</v>
      </c>
      <c r="Y178" s="593">
        <f>IFERROR(Y169/H169,"0")+IFERROR(Y170/H170,"0")+IFERROR(Y171/H171,"0")+IFERROR(Y172/H172,"0")+IFERROR(Y173/H173,"0")+IFERROR(Y174/H174,"0")+IFERROR(Y175/H175,"0")+IFERROR(Y176/H176,"0")+IFERROR(Y177/H177,"0")</f>
        <v>206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1.1861200000000001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500</v>
      </c>
      <c r="Y179" s="593">
        <f>IFERROR(SUM(Y169:Y177),"0")</f>
        <v>512.40000000000009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3.5</v>
      </c>
      <c r="Y181" s="59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2.7777777777777777</v>
      </c>
      <c r="Y184" s="593">
        <f>IFERROR(Y181/H181,"0")+IFERROR(Y182/H182,"0")+IFERROR(Y183/H183,"0")</f>
        <v>3</v>
      </c>
      <c r="Z184" s="593">
        <f>IFERROR(IF(Z181="",0,Z181),"0")+IFERROR(IF(Z182="",0,Z182),"0")+IFERROR(IF(Z183="",0,Z183),"0")</f>
        <v>1.77E-2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3.5</v>
      </c>
      <c r="Y185" s="593">
        <f>IFERROR(SUM(Y181:Y183),"0")</f>
        <v>3.7800000000000002</v>
      </c>
      <c r="Z185" s="37"/>
      <c r="AA185" s="594"/>
      <c r="AB185" s="594"/>
      <c r="AC185" s="594"/>
    </row>
    <row r="186" spans="1:68" ht="14.25" customHeight="1" x14ac:dyDescent="0.25">
      <c r="A186" s="609" t="s">
        <v>311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314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141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130</v>
      </c>
      <c r="Y202" s="592">
        <f t="shared" ref="Y202:Y209" si="31">IFERROR(IF(X202="",0,CEILING((X202/$H202),1)*$H202),"")</f>
        <v>135</v>
      </c>
      <c r="Z202" s="36">
        <f>IFERROR(IF(Y202=0,"",ROUNDUP(Y202/H202,0)*0.00902),"")</f>
        <v>0.22550000000000001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135.05555555555557</v>
      </c>
      <c r="BN202" s="64">
        <f t="shared" ref="BN202:BN209" si="33">IFERROR(Y202*I202/H202,"0")</f>
        <v>140.25</v>
      </c>
      <c r="BO202" s="64">
        <f t="shared" ref="BO202:BO209" si="34">IFERROR(1/J202*(X202/H202),"0")</f>
        <v>0.18237934904601572</v>
      </c>
      <c r="BP202" s="64">
        <f t="shared" ref="BP202:BP209" si="35">IFERROR(1/J202*(Y202/H202),"0")</f>
        <v>0.18939393939393939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100</v>
      </c>
      <c r="Y203" s="592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140</v>
      </c>
      <c r="Y204" s="592">
        <f t="shared" si="31"/>
        <v>140.4</v>
      </c>
      <c r="Z204" s="36">
        <f>IFERROR(IF(Y204=0,"",ROUNDUP(Y204/H204,0)*0.00902),"")</f>
        <v>0.23452000000000001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145.44444444444446</v>
      </c>
      <c r="BN204" s="64">
        <f t="shared" si="33"/>
        <v>145.86000000000001</v>
      </c>
      <c r="BO204" s="64">
        <f t="shared" si="34"/>
        <v>0.19640852974186307</v>
      </c>
      <c r="BP204" s="64">
        <f t="shared" si="35"/>
        <v>0.19696969696969696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120</v>
      </c>
      <c r="Y205" s="592">
        <f t="shared" si="31"/>
        <v>124.2</v>
      </c>
      <c r="Z205" s="36">
        <f>IFERROR(IF(Y205=0,"",ROUNDUP(Y205/H205,0)*0.00902),"")</f>
        <v>0.20746000000000001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124.66666666666667</v>
      </c>
      <c r="BN205" s="64">
        <f t="shared" si="33"/>
        <v>129.03</v>
      </c>
      <c r="BO205" s="64">
        <f t="shared" si="34"/>
        <v>0.16835016835016836</v>
      </c>
      <c r="BP205" s="64">
        <f t="shared" si="35"/>
        <v>0.17424242424242425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105</v>
      </c>
      <c r="Y206" s="592">
        <f t="shared" si="31"/>
        <v>106.2</v>
      </c>
      <c r="Z206" s="36">
        <f>IFERROR(IF(Y206=0,"",ROUNDUP(Y206/H206,0)*0.00502),"")</f>
        <v>0.29618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112.58333333333333</v>
      </c>
      <c r="BN206" s="64">
        <f t="shared" si="33"/>
        <v>113.87</v>
      </c>
      <c r="BO206" s="64">
        <f t="shared" si="34"/>
        <v>0.2492877492877493</v>
      </c>
      <c r="BP206" s="64">
        <f t="shared" si="35"/>
        <v>0.25213675213675218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60</v>
      </c>
      <c r="Y207" s="592">
        <f t="shared" si="31"/>
        <v>61.2</v>
      </c>
      <c r="Z207" s="36">
        <f>IFERROR(IF(Y207=0,"",ROUNDUP(Y207/H207,0)*0.00502),"")</f>
        <v>0.17068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63.333333333333329</v>
      </c>
      <c r="BN207" s="64">
        <f t="shared" si="33"/>
        <v>64.599999999999994</v>
      </c>
      <c r="BO207" s="64">
        <f t="shared" si="34"/>
        <v>0.14245014245014248</v>
      </c>
      <c r="BP207" s="64">
        <f t="shared" si="35"/>
        <v>0.14529914529914531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75</v>
      </c>
      <c r="Y208" s="592">
        <f t="shared" si="31"/>
        <v>75.600000000000009</v>
      </c>
      <c r="Z208" s="36">
        <f>IFERROR(IF(Y208=0,"",ROUNDUP(Y208/H208,0)*0.00502),"")</f>
        <v>0.21084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79.166666666666671</v>
      </c>
      <c r="BN208" s="64">
        <f t="shared" si="33"/>
        <v>79.800000000000011</v>
      </c>
      <c r="BO208" s="64">
        <f t="shared" si="34"/>
        <v>0.17806267806267806</v>
      </c>
      <c r="BP208" s="64">
        <f t="shared" si="35"/>
        <v>0.17948717948717954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75</v>
      </c>
      <c r="Y209" s="592">
        <f t="shared" si="31"/>
        <v>75.600000000000009</v>
      </c>
      <c r="Z209" s="36">
        <f>IFERROR(IF(Y209=0,"",ROUNDUP(Y209/H209,0)*0.00502),"")</f>
        <v>0.21084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79.166666666666671</v>
      </c>
      <c r="BN209" s="64">
        <f t="shared" si="33"/>
        <v>79.800000000000011</v>
      </c>
      <c r="BO209" s="64">
        <f t="shared" si="34"/>
        <v>0.17806267806267806</v>
      </c>
      <c r="BP209" s="64">
        <f t="shared" si="35"/>
        <v>0.17948717948717954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265.74074074074076</v>
      </c>
      <c r="Y210" s="593">
        <f>IFERROR(Y202/H202,"0")+IFERROR(Y203/H203,"0")+IFERROR(Y204/H204,"0")+IFERROR(Y205/H205,"0")+IFERROR(Y206/H206,"0")+IFERROR(Y207/H207,"0")+IFERROR(Y208/H208,"0")+IFERROR(Y209/H209,"0")</f>
        <v>270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1.7273999999999998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805</v>
      </c>
      <c r="Y211" s="593">
        <f>IFERROR(SUM(Y202:Y209),"0")</f>
        <v>820.80000000000007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120</v>
      </c>
      <c r="Y215" s="59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280</v>
      </c>
      <c r="Y216" s="592">
        <f t="shared" si="36"/>
        <v>280.8</v>
      </c>
      <c r="Z216" s="36">
        <f t="shared" ref="Z216:Z221" si="41">IFERROR(IF(Y216=0,"",ROUNDUP(Y216/H216,0)*0.00651),"")</f>
        <v>0.76167000000000007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311.5</v>
      </c>
      <c r="BN216" s="64">
        <f t="shared" si="38"/>
        <v>312.39</v>
      </c>
      <c r="BO216" s="64">
        <f t="shared" si="39"/>
        <v>0.64102564102564108</v>
      </c>
      <c r="BP216" s="64">
        <f t="shared" si="40"/>
        <v>0.64285714285714302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320</v>
      </c>
      <c r="Y218" s="592">
        <f t="shared" si="36"/>
        <v>321.59999999999997</v>
      </c>
      <c r="Z218" s="36">
        <f t="shared" si="41"/>
        <v>0.87234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353.60000000000008</v>
      </c>
      <c r="BN218" s="64">
        <f t="shared" si="38"/>
        <v>355.36799999999999</v>
      </c>
      <c r="BO218" s="64">
        <f t="shared" si="39"/>
        <v>0.73260073260073266</v>
      </c>
      <c r="BP218" s="64">
        <f t="shared" si="40"/>
        <v>0.73626373626373631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80</v>
      </c>
      <c r="Y220" s="59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240</v>
      </c>
      <c r="Y221" s="592">
        <f t="shared" si="36"/>
        <v>240</v>
      </c>
      <c r="Z221" s="36">
        <f t="shared" si="41"/>
        <v>0.65100000000000002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265.8</v>
      </c>
      <c r="BN221" s="64">
        <f t="shared" si="38"/>
        <v>265.8</v>
      </c>
      <c r="BO221" s="64">
        <f t="shared" si="39"/>
        <v>0.5494505494505495</v>
      </c>
      <c r="BP221" s="64">
        <f t="shared" si="40"/>
        <v>0.5494505494505495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397.12643678160919</v>
      </c>
      <c r="Y222" s="593">
        <f>IFERROR(Y213/H213,"0")+IFERROR(Y214/H214,"0")+IFERROR(Y215/H215,"0")+IFERROR(Y216/H216,"0")+IFERROR(Y217/H217,"0")+IFERROR(Y218/H218,"0")+IFERROR(Y219/H219,"0")+IFERROR(Y220/H220,"0")+IFERROR(Y221/H221,"0")</f>
        <v>399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2.7720700000000003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1040</v>
      </c>
      <c r="Y223" s="593">
        <f>IFERROR(SUM(Y213:Y221),"0")</f>
        <v>1045.8000000000002</v>
      </c>
      <c r="Z223" s="37"/>
      <c r="AA223" s="594"/>
      <c r="AB223" s="594"/>
      <c r="AC223" s="594"/>
    </row>
    <row r="224" spans="1:68" ht="14.25" customHeight="1" x14ac:dyDescent="0.25">
      <c r="A224" s="609" t="s">
        <v>176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16</v>
      </c>
      <c r="Y225" s="592">
        <f>IFERROR(IF(X225="",0,CEILING((X225/$H225),1)*$H225),"")</f>
        <v>16.8</v>
      </c>
      <c r="Z225" s="36">
        <f>IFERROR(IF(Y225=0,"",ROUNDUP(Y225/H225,0)*0.00651),"")</f>
        <v>4.5569999999999999E-2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17.680000000000003</v>
      </c>
      <c r="BN225" s="64">
        <f>IFERROR(Y225*I225/H225,"0")</f>
        <v>18.564000000000004</v>
      </c>
      <c r="BO225" s="64">
        <f>IFERROR(1/J225*(X225/H225),"0")</f>
        <v>3.6630036630036632E-2</v>
      </c>
      <c r="BP225" s="64">
        <f>IFERROR(1/J225*(Y225/H225),"0")</f>
        <v>3.8461538461538471E-2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52</v>
      </c>
      <c r="Y226" s="59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57.46</v>
      </c>
      <c r="BN226" s="64">
        <f>IFERROR(Y226*I226/H226,"0")</f>
        <v>58.344000000000001</v>
      </c>
      <c r="BO226" s="64">
        <f>IFERROR(1/J226*(X226/H226),"0")</f>
        <v>0.11904761904761907</v>
      </c>
      <c r="BP226" s="64">
        <f>IFERROR(1/J226*(Y226/H226),"0")</f>
        <v>0.12087912087912089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28.333333333333336</v>
      </c>
      <c r="Y227" s="593">
        <f>IFERROR(Y225/H225,"0")+IFERROR(Y226/H226,"0")</f>
        <v>29</v>
      </c>
      <c r="Z227" s="593">
        <f>IFERROR(IF(Z225="",0,Z225),"0")+IFERROR(IF(Z226="",0,Z226),"0")</f>
        <v>0.18879000000000001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68</v>
      </c>
      <c r="Y228" s="593">
        <f>IFERROR(SUM(Y225:Y226),"0")</f>
        <v>69.599999999999994</v>
      </c>
      <c r="Z228" s="37"/>
      <c r="AA228" s="594"/>
      <c r="AB228" s="594"/>
      <c r="AC228" s="594"/>
    </row>
    <row r="229" spans="1:68" ht="16.5" customHeight="1" x14ac:dyDescent="0.25">
      <c r="A229" s="605" t="s">
        <v>375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60</v>
      </c>
      <c r="Y235" s="592">
        <f t="shared" si="42"/>
        <v>69.599999999999994</v>
      </c>
      <c r="Z235" s="36">
        <f>IFERROR(IF(Y235=0,"",ROUNDUP(Y235/H235,0)*0.01898),"")</f>
        <v>0.11388000000000001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62.250000000000007</v>
      </c>
      <c r="BN235" s="64">
        <f t="shared" si="44"/>
        <v>72.209999999999994</v>
      </c>
      <c r="BO235" s="64">
        <f t="shared" si="45"/>
        <v>8.0818965517241381E-2</v>
      </c>
      <c r="BP235" s="64">
        <f t="shared" si="46"/>
        <v>9.375E-2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120</v>
      </c>
      <c r="Y238" s="592">
        <f t="shared" si="42"/>
        <v>120</v>
      </c>
      <c r="Z238" s="36">
        <f>IFERROR(IF(Y238=0,"",ROUNDUP(Y238/H238,0)*0.00902),"")</f>
        <v>0.27060000000000001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126.3</v>
      </c>
      <c r="BN238" s="64">
        <f t="shared" si="44"/>
        <v>126.3</v>
      </c>
      <c r="BO238" s="64">
        <f t="shared" si="45"/>
        <v>0.22727272727272729</v>
      </c>
      <c r="BP238" s="64">
        <f t="shared" si="46"/>
        <v>0.22727272727272729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35.172413793103445</v>
      </c>
      <c r="Y239" s="593">
        <f>IFERROR(Y231/H231,"0")+IFERROR(Y232/H232,"0")+IFERROR(Y233/H233,"0")+IFERROR(Y234/H234,"0")+IFERROR(Y235/H235,"0")+IFERROR(Y236/H236,"0")+IFERROR(Y237/H237,"0")+IFERROR(Y238/H238,"0")</f>
        <v>36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0.38448000000000004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180</v>
      </c>
      <c r="Y240" s="593">
        <f>IFERROR(SUM(Y231:Y238),"0")</f>
        <v>189.6</v>
      </c>
      <c r="Z240" s="37"/>
      <c r="AA240" s="594"/>
      <c r="AB240" s="594"/>
      <c r="AC240" s="594"/>
    </row>
    <row r="241" spans="1:68" ht="14.25" customHeight="1" x14ac:dyDescent="0.25">
      <c r="A241" s="609" t="s">
        <v>141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399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3.6</v>
      </c>
      <c r="Y247" s="592">
        <f>IFERROR(IF(X247="",0,CEILING((X247/$H247),1)*$H247),"")</f>
        <v>4.32</v>
      </c>
      <c r="Z247" s="36">
        <f>IFERROR(IF(Y247=0,"",ROUNDUP(Y247/H247,0)*0.0059),"")</f>
        <v>1.18E-2</v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3.916666666666667</v>
      </c>
      <c r="BN247" s="64">
        <f>IFERROR(Y247*I247/H247,"0")</f>
        <v>4.7</v>
      </c>
      <c r="BO247" s="64">
        <f>IFERROR(1/J247*(X247/H247),"0")</f>
        <v>7.7160493827160481E-3</v>
      </c>
      <c r="BP247" s="64">
        <f>IFERROR(1/J247*(Y247/H247),"0")</f>
        <v>9.2592592592592587E-3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1.6666666666666665</v>
      </c>
      <c r="Y248" s="593">
        <f>IFERROR(Y247/H247,"0")</f>
        <v>2</v>
      </c>
      <c r="Z248" s="593">
        <f>IFERROR(IF(Z247="",0,Z247),"0")</f>
        <v>1.18E-2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3.6</v>
      </c>
      <c r="Y249" s="593">
        <f>IFERROR(SUM(Y247:Y247),"0")</f>
        <v>4.32</v>
      </c>
      <c r="Z249" s="37"/>
      <c r="AA249" s="594"/>
      <c r="AB249" s="594"/>
      <c r="AC249" s="594"/>
    </row>
    <row r="250" spans="1:68" ht="14.25" customHeight="1" x14ac:dyDescent="0.25">
      <c r="A250" s="609" t="s">
        <v>403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404</v>
      </c>
      <c r="B251" s="54" t="s">
        <v>405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2.8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3.0462962962962963</v>
      </c>
      <c r="BN252" s="64">
        <f>IFERROR(Y252*I252/H252,"0")</f>
        <v>4.7</v>
      </c>
      <c r="BO252" s="64">
        <f>IFERROR(1/J252*(X252/H252),"0")</f>
        <v>6.0013717421124818E-3</v>
      </c>
      <c r="BP252" s="64">
        <f>IFERROR(1/J252*(Y252/H252),"0")</f>
        <v>9.2592592592592587E-3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1.2962962962962961</v>
      </c>
      <c r="Y256" s="593">
        <f>IFERROR(Y251/H251,"0")+IFERROR(Y252/H252,"0")+IFERROR(Y253/H253,"0")+IFERROR(Y254/H254,"0")+IFERROR(Y255/H255,"0")</f>
        <v>2</v>
      </c>
      <c r="Z256" s="593">
        <f>IFERROR(IF(Z251="",0,Z251),"0")+IFERROR(IF(Z252="",0,Z252),"0")+IFERROR(IF(Z253="",0,Z253),"0")+IFERROR(IF(Z254="",0,Z254),"0")+IFERROR(IF(Z255="",0,Z255),"0")</f>
        <v>1.18E-2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2.8</v>
      </c>
      <c r="Y257" s="593">
        <f>IFERROR(SUM(Y251:Y255),"0")</f>
        <v>4.32</v>
      </c>
      <c r="Z257" s="37"/>
      <c r="AA257" s="594"/>
      <c r="AB257" s="594"/>
      <c r="AC257" s="594"/>
    </row>
    <row r="258" spans="1:68" ht="16.5" customHeight="1" x14ac:dyDescent="0.25">
      <c r="A258" s="605" t="s">
        <v>415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416</v>
      </c>
      <c r="B260" s="54" t="s">
        <v>417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419</v>
      </c>
      <c r="B262" s="54" t="s">
        <v>422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427</v>
      </c>
      <c r="B264" s="54" t="s">
        <v>428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430</v>
      </c>
      <c r="B265" s="54" t="s">
        <v>431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433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434</v>
      </c>
      <c r="B270" s="54" t="s">
        <v>435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436</v>
      </c>
      <c r="B271" s="54" t="s">
        <v>437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446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447</v>
      </c>
      <c r="B278" s="54" t="s">
        <v>448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160</v>
      </c>
      <c r="Y279" s="592">
        <f>IFERROR(IF(X279="",0,CEILING((X279/$H279),1)*$H279),"")</f>
        <v>160.79999999999998</v>
      </c>
      <c r="Z279" s="36">
        <f>IFERROR(IF(Y279=0,"",ROUNDUP(Y279/H279,0)*0.00651),"")</f>
        <v>0.43617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176.80000000000004</v>
      </c>
      <c r="BN279" s="64">
        <f>IFERROR(Y279*I279/H279,"0")</f>
        <v>177.684</v>
      </c>
      <c r="BO279" s="64">
        <f>IFERROR(1/J279*(X279/H279),"0")</f>
        <v>0.36630036630036633</v>
      </c>
      <c r="BP279" s="64">
        <f>IFERROR(1/J279*(Y279/H279),"0")</f>
        <v>0.36813186813186816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160</v>
      </c>
      <c r="Y280" s="592">
        <f>IFERROR(IF(X280="",0,CEILING((X280/$H280),1)*$H280),"")</f>
        <v>160.79999999999998</v>
      </c>
      <c r="Z280" s="36">
        <f>IFERROR(IF(Y280=0,"",ROUNDUP(Y280/H280,0)*0.00651),"")</f>
        <v>0.43617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172</v>
      </c>
      <c r="BN280" s="64">
        <f>IFERROR(Y280*I280/H280,"0")</f>
        <v>172.85999999999999</v>
      </c>
      <c r="BO280" s="64">
        <f>IFERROR(1/J280*(X280/H280),"0")</f>
        <v>0.36630036630036633</v>
      </c>
      <c r="BP280" s="64">
        <f>IFERROR(1/J280*(Y280/H280),"0")</f>
        <v>0.36813186813186816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133.33333333333334</v>
      </c>
      <c r="Y281" s="593">
        <f>IFERROR(Y278/H278,"0")+IFERROR(Y279/H279,"0")+IFERROR(Y280/H280,"0")</f>
        <v>134</v>
      </c>
      <c r="Z281" s="593">
        <f>IFERROR(IF(Z278="",0,Z278),"0")+IFERROR(IF(Z279="",0,Z279),"0")+IFERROR(IF(Z280="",0,Z280),"0")</f>
        <v>0.87234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320</v>
      </c>
      <c r="Y282" s="593">
        <f>IFERROR(SUM(Y278:Y280),"0")</f>
        <v>321.59999999999997</v>
      </c>
      <c r="Z282" s="37"/>
      <c r="AA282" s="594"/>
      <c r="AB282" s="594"/>
      <c r="AC282" s="594"/>
    </row>
    <row r="283" spans="1:68" ht="16.5" customHeight="1" x14ac:dyDescent="0.25">
      <c r="A283" s="605" t="s">
        <v>456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457</v>
      </c>
      <c r="B285" s="54" t="s">
        <v>458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460</v>
      </c>
      <c r="B289" s="54" t="s">
        <v>461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463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464</v>
      </c>
      <c r="B294" s="54" t="s">
        <v>465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467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70</v>
      </c>
      <c r="Y299" s="592">
        <f>IFERROR(IF(X299="",0,CEILING((X299/$H299),1)*$H299),"")</f>
        <v>71.400000000000006</v>
      </c>
      <c r="Z299" s="36">
        <f>IFERROR(IF(Y299=0,"",ROUNDUP(Y299/H299,0)*0.00502),"")</f>
        <v>0.17068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73.333333333333329</v>
      </c>
      <c r="BN299" s="64">
        <f>IFERROR(Y299*I299/H299,"0")</f>
        <v>74.8</v>
      </c>
      <c r="BO299" s="64">
        <f>IFERROR(1/J299*(X299/H299),"0")</f>
        <v>0.14245014245014245</v>
      </c>
      <c r="BP299" s="64">
        <f>IFERROR(1/J299*(Y299/H299),"0")</f>
        <v>0.14529914529914531</v>
      </c>
    </row>
    <row r="300" spans="1:68" ht="37.5" customHeight="1" x14ac:dyDescent="0.25">
      <c r="A300" s="54" t="s">
        <v>471</v>
      </c>
      <c r="B300" s="54" t="s">
        <v>472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33.333333333333329</v>
      </c>
      <c r="Y301" s="593">
        <f>IFERROR(Y299/H299,"0")+IFERROR(Y300/H300,"0")</f>
        <v>34</v>
      </c>
      <c r="Z301" s="593">
        <f>IFERROR(IF(Z299="",0,Z299),"0")+IFERROR(IF(Z300="",0,Z300),"0")</f>
        <v>0.17068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70</v>
      </c>
      <c r="Y302" s="593">
        <f>IFERROR(SUM(Y299:Y300),"0")</f>
        <v>71.400000000000006</v>
      </c>
      <c r="Z302" s="37"/>
      <c r="AA302" s="594"/>
      <c r="AB302" s="594"/>
      <c r="AC302" s="594"/>
    </row>
    <row r="303" spans="1:68" ht="16.5" customHeight="1" x14ac:dyDescent="0.25">
      <c r="A303" s="605" t="s">
        <v>473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474</v>
      </c>
      <c r="B305" s="54" t="s">
        <v>475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478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479</v>
      </c>
      <c r="B310" s="54" t="s">
        <v>480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482</v>
      </c>
      <c r="B311" s="54" t="s">
        <v>483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482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176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40</v>
      </c>
      <c r="Y334" s="592">
        <f>IFERROR(IF(X334="",0,CEILING((X334/$H334),1)*$H334),"")</f>
        <v>42</v>
      </c>
      <c r="Z334" s="36">
        <f>IFERROR(IF(Y334=0,"",ROUNDUP(Y334/H334,0)*0.01898),"")</f>
        <v>9.4899999999999998E-2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42.471428571428568</v>
      </c>
      <c r="BN334" s="64">
        <f>IFERROR(Y334*I334/H334,"0")</f>
        <v>44.594999999999999</v>
      </c>
      <c r="BO334" s="64">
        <f>IFERROR(1/J334*(X334/H334),"0")</f>
        <v>7.4404761904761904E-2</v>
      </c>
      <c r="BP334" s="64">
        <f>IFERROR(1/J334*(Y334/H334),"0")</f>
        <v>7.8125E-2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400</v>
      </c>
      <c r="Y335" s="592">
        <f>IFERROR(IF(X335="",0,CEILING((X335/$H335),1)*$H335),"")</f>
        <v>405.59999999999997</v>
      </c>
      <c r="Z335" s="36">
        <f>IFERROR(IF(Y335=0,"",ROUNDUP(Y335/H335,0)*0.01898),"")</f>
        <v>0.98696000000000006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426.6153846153847</v>
      </c>
      <c r="BN335" s="64">
        <f>IFERROR(Y335*I335/H335,"0")</f>
        <v>432.58800000000002</v>
      </c>
      <c r="BO335" s="64">
        <f>IFERROR(1/J335*(X335/H335),"0")</f>
        <v>0.80128205128205132</v>
      </c>
      <c r="BP335" s="64">
        <f>IFERROR(1/J335*(Y335/H335),"0")</f>
        <v>0.8125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20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21.235714285714284</v>
      </c>
      <c r="BN336" s="64">
        <f>IFERROR(Y336*I336/H336,"0")</f>
        <v>26.757000000000001</v>
      </c>
      <c r="BO336" s="64">
        <f>IFERROR(1/J336*(X336/H336),"0")</f>
        <v>3.7202380952380952E-2</v>
      </c>
      <c r="BP336" s="64">
        <f>IFERROR(1/J336*(Y336/H336),"0")</f>
        <v>4.6875E-2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58.424908424908423</v>
      </c>
      <c r="Y337" s="593">
        <f>IFERROR(Y334/H334,"0")+IFERROR(Y335/H335,"0")+IFERROR(Y336/H336,"0")</f>
        <v>60</v>
      </c>
      <c r="Z337" s="593">
        <f>IFERROR(IF(Z334="",0,Z334),"0")+IFERROR(IF(Z335="",0,Z335),"0")+IFERROR(IF(Z336="",0,Z336),"0")</f>
        <v>1.1388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460</v>
      </c>
      <c r="Y338" s="593">
        <f>IFERROR(SUM(Y334:Y336),"0")</f>
        <v>472.79999999999995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30</v>
      </c>
      <c r="Y354" s="592">
        <f>IFERROR(IF(X354="",0,CEILING((X354/$H354),1)*$H354),"")</f>
        <v>30.6</v>
      </c>
      <c r="Z354" s="36">
        <f>IFERROR(IF(Y354=0,"",ROUNDUP(Y354/H354,0)*0.00651),"")</f>
        <v>0.11067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33.800000000000004</v>
      </c>
      <c r="BN354" s="64">
        <f>IFERROR(Y354*I354/H354,"0")</f>
        <v>34.475999999999999</v>
      </c>
      <c r="BO354" s="64">
        <f>IFERROR(1/J354*(X354/H354),"0")</f>
        <v>9.1575091575091583E-2</v>
      </c>
      <c r="BP354" s="64">
        <f>IFERROR(1/J354*(Y354/H354),"0")</f>
        <v>9.3406593406593408E-2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16.666666666666668</v>
      </c>
      <c r="Y355" s="593">
        <f>IFERROR(Y354/H354,"0")</f>
        <v>17</v>
      </c>
      <c r="Z355" s="593">
        <f>IFERROR(IF(Z354="",0,Z354),"0")</f>
        <v>0.11067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30</v>
      </c>
      <c r="Y356" s="593">
        <f>IFERROR(SUM(Y354:Y354),"0")</f>
        <v>30.6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350</v>
      </c>
      <c r="Y359" s="592">
        <f>IFERROR(IF(X359="",0,CEILING((X359/$H359),1)*$H359),"")</f>
        <v>350.7</v>
      </c>
      <c r="Z359" s="36">
        <f>IFERROR(IF(Y359=0,"",ROUNDUP(Y359/H359,0)*0.00651),"")</f>
        <v>1.08717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391.99999999999994</v>
      </c>
      <c r="BN359" s="64">
        <f>IFERROR(Y359*I359/H359,"0")</f>
        <v>392.78399999999993</v>
      </c>
      <c r="BO359" s="64">
        <f>IFERROR(1/J359*(X359/H359),"0")</f>
        <v>0.91575091575091572</v>
      </c>
      <c r="BP359" s="64">
        <f>IFERROR(1/J359*(Y359/H359),"0")</f>
        <v>0.91758241758241765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245</v>
      </c>
      <c r="Y360" s="592">
        <f>IFERROR(IF(X360="",0,CEILING((X360/$H360),1)*$H360),"")</f>
        <v>245.70000000000002</v>
      </c>
      <c r="Z360" s="36">
        <f>IFERROR(IF(Y360=0,"",ROUNDUP(Y360/H360,0)*0.00651),"")</f>
        <v>0.76167000000000007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272.99999999999994</v>
      </c>
      <c r="BN360" s="64">
        <f>IFERROR(Y360*I360/H360,"0")</f>
        <v>273.77999999999997</v>
      </c>
      <c r="BO360" s="64">
        <f>IFERROR(1/J360*(X360/H360),"0")</f>
        <v>0.64102564102564097</v>
      </c>
      <c r="BP360" s="64">
        <f>IFERROR(1/J360*(Y360/H360),"0")</f>
        <v>0.6428571428571429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283.33333333333331</v>
      </c>
      <c r="Y361" s="593">
        <f>IFERROR(Y358/H358,"0")+IFERROR(Y359/H359,"0")+IFERROR(Y360/H360,"0")</f>
        <v>284</v>
      </c>
      <c r="Z361" s="593">
        <f>IFERROR(IF(Z358="",0,Z358),"0")+IFERROR(IF(Z359="",0,Z359),"0")+IFERROR(IF(Z360="",0,Z360),"0")</f>
        <v>1.84884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595</v>
      </c>
      <c r="Y362" s="593">
        <f>IFERROR(SUM(Y358:Y360),"0")</f>
        <v>596.4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1200</v>
      </c>
      <c r="Y366" s="592">
        <f t="shared" ref="Y366:Y372" si="57">IFERROR(IF(X366="",0,CEILING((X366/$H366),1)*$H366),"")</f>
        <v>1200</v>
      </c>
      <c r="Z366" s="36">
        <f>IFERROR(IF(Y366=0,"",ROUNDUP(Y366/H366,0)*0.02175),"")</f>
        <v>1.7399999999999998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1238.4000000000001</v>
      </c>
      <c r="BN366" s="64">
        <f t="shared" ref="BN366:BN372" si="59">IFERROR(Y366*I366/H366,"0")</f>
        <v>1238.4000000000001</v>
      </c>
      <c r="BO366" s="64">
        <f t="shared" ref="BO366:BO372" si="60">IFERROR(1/J366*(X366/H366),"0")</f>
        <v>1.6666666666666665</v>
      </c>
      <c r="BP366" s="64">
        <f t="shared" ref="BP366:BP372" si="61">IFERROR(1/J366*(Y366/H366),"0")</f>
        <v>1.6666666666666665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1700</v>
      </c>
      <c r="Y367" s="592">
        <f t="shared" si="57"/>
        <v>1710</v>
      </c>
      <c r="Z367" s="36">
        <f>IFERROR(IF(Y367=0,"",ROUNDUP(Y367/H367,0)*0.02175),"")</f>
        <v>2.4794999999999998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1754.4</v>
      </c>
      <c r="BN367" s="64">
        <f t="shared" si="59"/>
        <v>1764.72</v>
      </c>
      <c r="BO367" s="64">
        <f t="shared" si="60"/>
        <v>2.3611111111111107</v>
      </c>
      <c r="BP367" s="64">
        <f t="shared" si="61"/>
        <v>2.375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3100</v>
      </c>
      <c r="Y368" s="592">
        <f t="shared" si="57"/>
        <v>3105</v>
      </c>
      <c r="Z368" s="36">
        <f>IFERROR(IF(Y368=0,"",ROUNDUP(Y368/H368,0)*0.02175),"")</f>
        <v>4.5022500000000001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3199.2</v>
      </c>
      <c r="BN368" s="64">
        <f t="shared" si="59"/>
        <v>3204.36</v>
      </c>
      <c r="BO368" s="64">
        <f t="shared" si="60"/>
        <v>4.3055555555555554</v>
      </c>
      <c r="BP368" s="64">
        <f t="shared" si="61"/>
        <v>4.3125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150</v>
      </c>
      <c r="Y369" s="592">
        <f t="shared" si="57"/>
        <v>150</v>
      </c>
      <c r="Z369" s="36">
        <f>IFERROR(IF(Y369=0,"",ROUNDUP(Y369/H369,0)*0.02175),"")</f>
        <v>0.21749999999999997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154.80000000000001</v>
      </c>
      <c r="BN369" s="64">
        <f t="shared" si="59"/>
        <v>154.80000000000001</v>
      </c>
      <c r="BO369" s="64">
        <f t="shared" si="60"/>
        <v>0.20833333333333331</v>
      </c>
      <c r="BP369" s="64">
        <f t="shared" si="61"/>
        <v>0.20833333333333331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410</v>
      </c>
      <c r="Y373" s="593">
        <f>IFERROR(Y366/H366,"0")+IFERROR(Y367/H367,"0")+IFERROR(Y368/H368,"0")+IFERROR(Y369/H369,"0")+IFERROR(Y370/H370,"0")+IFERROR(Y371/H371,"0")+IFERROR(Y372/H372,"0")</f>
        <v>411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8.9392499999999995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6150</v>
      </c>
      <c r="Y374" s="593">
        <f>IFERROR(SUM(Y366:Y372),"0")</f>
        <v>6165</v>
      </c>
      <c r="Z374" s="37"/>
      <c r="AA374" s="594"/>
      <c r="AB374" s="594"/>
      <c r="AC374" s="594"/>
    </row>
    <row r="375" spans="1:68" ht="14.25" customHeight="1" x14ac:dyDescent="0.25">
      <c r="A375" s="609" t="s">
        <v>141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1900</v>
      </c>
      <c r="Y376" s="592">
        <f>IFERROR(IF(X376="",0,CEILING((X376/$H376),1)*$H376),"")</f>
        <v>1905</v>
      </c>
      <c r="Z376" s="36">
        <f>IFERROR(IF(Y376=0,"",ROUNDUP(Y376/H376,0)*0.02175),"")</f>
        <v>2.7622499999999999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1960.8</v>
      </c>
      <c r="BN376" s="64">
        <f>IFERROR(Y376*I376/H376,"0")</f>
        <v>1965.96</v>
      </c>
      <c r="BO376" s="64">
        <f>IFERROR(1/J376*(X376/H376),"0")</f>
        <v>2.6388888888888888</v>
      </c>
      <c r="BP376" s="64">
        <f>IFERROR(1/J376*(Y376/H376),"0")</f>
        <v>2.645833333333333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126.66666666666667</v>
      </c>
      <c r="Y378" s="593">
        <f>IFERROR(Y376/H376,"0")+IFERROR(Y377/H377,"0")</f>
        <v>127</v>
      </c>
      <c r="Z378" s="593">
        <f>IFERROR(IF(Z376="",0,Z376),"0")+IFERROR(IF(Z377="",0,Z377),"0")</f>
        <v>2.7622499999999999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1900</v>
      </c>
      <c r="Y379" s="593">
        <f>IFERROR(SUM(Y376:Y377),"0")</f>
        <v>1905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60</v>
      </c>
      <c r="Y382" s="592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6.666666666666667</v>
      </c>
      <c r="Y383" s="593">
        <f>IFERROR(Y381/H381,"0")+IFERROR(Y382/H382,"0")</f>
        <v>7</v>
      </c>
      <c r="Z383" s="593">
        <f>IFERROR(IF(Z381="",0,Z381),"0")+IFERROR(IF(Z382="",0,Z382),"0")</f>
        <v>0.13286000000000001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60</v>
      </c>
      <c r="Y384" s="593">
        <f>IFERROR(SUM(Y381:Y382),"0")</f>
        <v>63</v>
      </c>
      <c r="Z384" s="37"/>
      <c r="AA384" s="594"/>
      <c r="AB384" s="594"/>
      <c r="AC384" s="594"/>
    </row>
    <row r="385" spans="1:68" ht="14.25" customHeight="1" x14ac:dyDescent="0.25">
      <c r="A385" s="609" t="s">
        <v>176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30</v>
      </c>
      <c r="Y386" s="592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3.3333333333333335</v>
      </c>
      <c r="Y387" s="593">
        <f>IFERROR(Y386/H386,"0")</f>
        <v>4</v>
      </c>
      <c r="Z387" s="593">
        <f>IFERROR(IF(Z386="",0,Z386),"0")</f>
        <v>7.5920000000000001E-2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30</v>
      </c>
      <c r="Y388" s="593">
        <f>IFERROR(SUM(Y386:Y386),"0")</f>
        <v>36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100</v>
      </c>
      <c r="Y393" s="592">
        <f>IFERROR(IF(X393="",0,CEILING((X393/$H393),1)*$H393),"")</f>
        <v>108</v>
      </c>
      <c r="Z393" s="36">
        <f>IFERROR(IF(Y393=0,"",ROUNDUP(Y393/H393,0)*0.01898),"")</f>
        <v>0.17082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103.625</v>
      </c>
      <c r="BN393" s="64">
        <f>IFERROR(Y393*I393/H393,"0")</f>
        <v>111.91500000000001</v>
      </c>
      <c r="BO393" s="64">
        <f>IFERROR(1/J393*(X393/H393),"0")</f>
        <v>0.13020833333333334</v>
      </c>
      <c r="BP393" s="64">
        <f>IFERROR(1/J393*(Y393/H393),"0")</f>
        <v>0.140625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8.3333333333333339</v>
      </c>
      <c r="Y395" s="593">
        <f>IFERROR(Y391/H391,"0")+IFERROR(Y392/H392,"0")+IFERROR(Y393/H393,"0")+IFERROR(Y394/H394,"0")</f>
        <v>9</v>
      </c>
      <c r="Z395" s="593">
        <f>IFERROR(IF(Z391="",0,Z391),"0")+IFERROR(IF(Z392="",0,Z392),"0")+IFERROR(IF(Z393="",0,Z393),"0")+IFERROR(IF(Z394="",0,Z394),"0")</f>
        <v>0.17082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100</v>
      </c>
      <c r="Y396" s="593">
        <f>IFERROR(SUM(Y391:Y394),"0")</f>
        <v>108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20</v>
      </c>
      <c r="Y402" s="592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21.153333333333332</v>
      </c>
      <c r="BN402" s="64">
        <f>IFERROR(Y402*I402/H402,"0")</f>
        <v>28.556999999999999</v>
      </c>
      <c r="BO402" s="64">
        <f>IFERROR(1/J402*(X402/H402),"0")</f>
        <v>3.4722222222222224E-2</v>
      </c>
      <c r="BP402" s="64">
        <f>IFERROR(1/J402*(Y402/H402),"0")</f>
        <v>4.6875E-2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2.2222222222222223</v>
      </c>
      <c r="Y405" s="593">
        <f>IFERROR(Y402/H402,"0")+IFERROR(Y403/H403,"0")+IFERROR(Y404/H404,"0")</f>
        <v>3</v>
      </c>
      <c r="Z405" s="593">
        <f>IFERROR(IF(Z402="",0,Z402),"0")+IFERROR(IF(Z403="",0,Z403),"0")+IFERROR(IF(Z404="",0,Z404),"0")</f>
        <v>5.6940000000000004E-2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20</v>
      </c>
      <c r="Y406" s="593">
        <f>IFERROR(SUM(Y402:Y404),"0")</f>
        <v>27</v>
      </c>
      <c r="Z406" s="37"/>
      <c r="AA406" s="594"/>
      <c r="AB406" s="594"/>
      <c r="AC406" s="594"/>
    </row>
    <row r="407" spans="1:68" ht="14.25" customHeight="1" x14ac:dyDescent="0.25">
      <c r="A407" s="609" t="s">
        <v>176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16.666666666666664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17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8.5339999999999999E-2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35</v>
      </c>
      <c r="Y425" s="593">
        <f>IFERROR(SUM(Y414:Y423),"0")</f>
        <v>35.700000000000003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141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14</v>
      </c>
      <c r="Y441" s="592">
        <f>IFERROR(IF(X441="",0,CEILING((X441/$H441),1)*$H441),"")</f>
        <v>14.700000000000001</v>
      </c>
      <c r="Z441" s="36">
        <f>IFERROR(IF(Y441=0,"",ROUNDUP(Y441/H441,0)*0.00502),"")</f>
        <v>3.5140000000000005E-2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14.866666666666665</v>
      </c>
      <c r="BN441" s="64">
        <f>IFERROR(Y441*I441/H441,"0")</f>
        <v>15.61</v>
      </c>
      <c r="BO441" s="64">
        <f>IFERROR(1/J441*(X441/H441),"0")</f>
        <v>2.8490028490028491E-2</v>
      </c>
      <c r="BP441" s="64">
        <f>IFERROR(1/J441*(Y441/H441),"0")</f>
        <v>2.9914529914529919E-2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6.6666666666666661</v>
      </c>
      <c r="Y442" s="593">
        <f>IFERROR(Y438/H438,"0")+IFERROR(Y439/H439,"0")+IFERROR(Y440/H440,"0")+IFERROR(Y441/H441,"0")</f>
        <v>7</v>
      </c>
      <c r="Z442" s="593">
        <f>IFERROR(IF(Z438="",0,Z438),"0")+IFERROR(IF(Z439="",0,Z439),"0")+IFERROR(IF(Z440="",0,Z440),"0")+IFERROR(IF(Z441="",0,Z441),"0")</f>
        <v>3.5140000000000005E-2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14</v>
      </c>
      <c r="Y443" s="593">
        <f>IFERROR(SUM(Y438:Y441),"0")</f>
        <v>14.700000000000001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50</v>
      </c>
      <c r="Y446" s="592">
        <f>IFERROR(IF(X446="",0,CEILING((X446/$H446),1)*$H446),"")</f>
        <v>50.4</v>
      </c>
      <c r="Z446" s="36">
        <f>IFERROR(IF(Y446=0,"",ROUNDUP(Y446/H446,0)*0.00651),"")</f>
        <v>0.27342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87.5</v>
      </c>
      <c r="BN446" s="64">
        <f>IFERROR(Y446*I446/H446,"0")</f>
        <v>88.2</v>
      </c>
      <c r="BO446" s="64">
        <f>IFERROR(1/J446*(X446/H446),"0")</f>
        <v>0.22893772893772898</v>
      </c>
      <c r="BP446" s="64">
        <f>IFERROR(1/J446*(Y446/H446),"0")</f>
        <v>0.23076923076923078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41.666666666666671</v>
      </c>
      <c r="Y447" s="593">
        <f>IFERROR(Y446/H446,"0")</f>
        <v>42</v>
      </c>
      <c r="Z447" s="593">
        <f>IFERROR(IF(Z446="",0,Z446),"0")</f>
        <v>0.27342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50</v>
      </c>
      <c r="Y448" s="593">
        <f>IFERROR(SUM(Y446:Y446),"0")</f>
        <v>50.4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80</v>
      </c>
      <c r="Y457" s="592">
        <f t="shared" ref="Y457:Y469" si="68">IFERROR(IF(X457="",0,CEILING((X457/$H457),1)*$H457),"")</f>
        <v>84.48</v>
      </c>
      <c r="Z457" s="36">
        <f t="shared" ref="Z457:Z462" si="69">IFERROR(IF(Y457=0,"",ROUNDUP(Y457/H457,0)*0.01196),"")</f>
        <v>0.19136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85.454545454545453</v>
      </c>
      <c r="BN457" s="64">
        <f t="shared" ref="BN457:BN469" si="71">IFERROR(Y457*I457/H457,"0")</f>
        <v>90.24</v>
      </c>
      <c r="BO457" s="64">
        <f t="shared" ref="BO457:BO469" si="72">IFERROR(1/J457*(X457/H457),"0")</f>
        <v>0.14568764568764569</v>
      </c>
      <c r="BP457" s="64">
        <f t="shared" ref="BP457:BP469" si="73">IFERROR(1/J457*(Y457/H457),"0")</f>
        <v>0.15384615384615385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200</v>
      </c>
      <c r="Y459" s="592">
        <f t="shared" si="68"/>
        <v>200.64000000000001</v>
      </c>
      <c r="Z459" s="36">
        <f t="shared" si="69"/>
        <v>0.45448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213.63636363636363</v>
      </c>
      <c r="BN459" s="64">
        <f t="shared" si="71"/>
        <v>214.32</v>
      </c>
      <c r="BO459" s="64">
        <f t="shared" si="72"/>
        <v>0.36421911421911418</v>
      </c>
      <c r="BP459" s="64">
        <f t="shared" si="73"/>
        <v>0.36538461538461542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170</v>
      </c>
      <c r="Y461" s="592">
        <f t="shared" si="68"/>
        <v>174.24</v>
      </c>
      <c r="Z461" s="36">
        <f t="shared" si="69"/>
        <v>0.39468000000000003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181.59090909090907</v>
      </c>
      <c r="BN461" s="64">
        <f t="shared" si="71"/>
        <v>186.12</v>
      </c>
      <c r="BO461" s="64">
        <f t="shared" si="72"/>
        <v>0.3095862470862471</v>
      </c>
      <c r="BP461" s="64">
        <f t="shared" si="73"/>
        <v>0.31730769230769235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102</v>
      </c>
      <c r="Y464" s="592">
        <f t="shared" si="68"/>
        <v>104.4</v>
      </c>
      <c r="Z464" s="36">
        <f>IFERROR(IF(Y464=0,"",ROUNDUP(Y464/H464,0)*0.00902),"")</f>
        <v>0.26158000000000003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107.95</v>
      </c>
      <c r="BN464" s="64">
        <f t="shared" si="71"/>
        <v>110.49</v>
      </c>
      <c r="BO464" s="64">
        <f t="shared" si="72"/>
        <v>0.21464646464646464</v>
      </c>
      <c r="BP464" s="64">
        <f t="shared" si="73"/>
        <v>0.2196969696969697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180</v>
      </c>
      <c r="Y468" s="592">
        <f t="shared" si="68"/>
        <v>180</v>
      </c>
      <c r="Z468" s="36">
        <f>IFERROR(IF(Y468=0,"",ROUNDUP(Y468/H468,0)*0.00902),"")</f>
        <v>0.45100000000000001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190.49999999999997</v>
      </c>
      <c r="BN468" s="64">
        <f t="shared" si="71"/>
        <v>190.49999999999997</v>
      </c>
      <c r="BO468" s="64">
        <f t="shared" si="72"/>
        <v>0.37878787878787878</v>
      </c>
      <c r="BP468" s="64">
        <f t="shared" si="73"/>
        <v>0.37878787878787878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163.56060606060606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166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1.7530999999999999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732</v>
      </c>
      <c r="Y471" s="593">
        <f>IFERROR(SUM(Y457:Y469),"0")</f>
        <v>743.76</v>
      </c>
      <c r="Z471" s="37"/>
      <c r="AA471" s="594"/>
      <c r="AB471" s="594"/>
      <c r="AC471" s="594"/>
    </row>
    <row r="472" spans="1:68" ht="14.25" customHeight="1" x14ac:dyDescent="0.25">
      <c r="A472" s="609" t="s">
        <v>141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100</v>
      </c>
      <c r="Y473" s="592">
        <f>IFERROR(IF(X473="",0,CEILING((X473/$H473),1)*$H473),"")</f>
        <v>100.32000000000001</v>
      </c>
      <c r="Z473" s="36">
        <f>IFERROR(IF(Y473=0,"",ROUNDUP(Y473/H473,0)*0.01196),"")</f>
        <v>0.22724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106.81818181818181</v>
      </c>
      <c r="BN473" s="64">
        <f>IFERROR(Y473*I473/H473,"0")</f>
        <v>107.16</v>
      </c>
      <c r="BO473" s="64">
        <f>IFERROR(1/J473*(X473/H473),"0")</f>
        <v>0.18210955710955709</v>
      </c>
      <c r="BP473" s="64">
        <f>IFERROR(1/J473*(Y473/H473),"0")</f>
        <v>0.18269230769230771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18.939393939393938</v>
      </c>
      <c r="Y476" s="593">
        <f>IFERROR(Y473/H473,"0")+IFERROR(Y474/H474,"0")+IFERROR(Y475/H475,"0")</f>
        <v>19</v>
      </c>
      <c r="Z476" s="593">
        <f>IFERROR(IF(Z473="",0,Z473),"0")+IFERROR(IF(Z474="",0,Z474),"0")+IFERROR(IF(Z475="",0,Z475),"0")</f>
        <v>0.22724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100</v>
      </c>
      <c r="Y477" s="593">
        <f>IFERROR(SUM(Y473:Y475),"0")</f>
        <v>100.32000000000001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30</v>
      </c>
      <c r="Y479" s="592">
        <f t="shared" ref="Y479:Y486" si="74">IFERROR(IF(X479="",0,CEILING((X479/$H479),1)*$H479),"")</f>
        <v>31.68</v>
      </c>
      <c r="Z479" s="36">
        <f>IFERROR(IF(Y479=0,"",ROUNDUP(Y479/H479,0)*0.01196),"")</f>
        <v>7.1760000000000004E-2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32.04545454545454</v>
      </c>
      <c r="BN479" s="64">
        <f t="shared" ref="BN479:BN486" si="76">IFERROR(Y479*I479/H479,"0")</f>
        <v>33.839999999999996</v>
      </c>
      <c r="BO479" s="64">
        <f t="shared" ref="BO479:BO486" si="77">IFERROR(1/J479*(X479/H479),"0")</f>
        <v>5.4632867132867136E-2</v>
      </c>
      <c r="BP479" s="64">
        <f t="shared" ref="BP479:BP486" si="78">IFERROR(1/J479*(Y479/H479),"0")</f>
        <v>5.7692307692307696E-2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80</v>
      </c>
      <c r="Y480" s="592">
        <f t="shared" si="74"/>
        <v>84.48</v>
      </c>
      <c r="Z480" s="36">
        <f>IFERROR(IF(Y480=0,"",ROUNDUP(Y480/H480,0)*0.01196),"")</f>
        <v>0.19136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85.454545454545453</v>
      </c>
      <c r="BN480" s="64">
        <f t="shared" si="76"/>
        <v>90.24</v>
      </c>
      <c r="BO480" s="64">
        <f t="shared" si="77"/>
        <v>0.14568764568764569</v>
      </c>
      <c r="BP480" s="64">
        <f t="shared" si="78"/>
        <v>0.15384615384615385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150</v>
      </c>
      <c r="Y481" s="592">
        <f t="shared" si="74"/>
        <v>153.12</v>
      </c>
      <c r="Z481" s="36">
        <f>IFERROR(IF(Y481=0,"",ROUNDUP(Y481/H481,0)*0.01196),"")</f>
        <v>0.34683999999999998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160.22727272727272</v>
      </c>
      <c r="BN481" s="64">
        <f t="shared" si="76"/>
        <v>163.56</v>
      </c>
      <c r="BO481" s="64">
        <f t="shared" si="77"/>
        <v>0.27316433566433568</v>
      </c>
      <c r="BP481" s="64">
        <f t="shared" si="78"/>
        <v>0.27884615384615385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42</v>
      </c>
      <c r="Y483" s="592">
        <f t="shared" si="74"/>
        <v>43.199999999999996</v>
      </c>
      <c r="Z483" s="36">
        <f>IFERROR(IF(Y483=0,"",ROUNDUP(Y483/H483,0)*0.00902),"")</f>
        <v>8.1180000000000002E-2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60.637500000000003</v>
      </c>
      <c r="BN483" s="64">
        <f t="shared" si="76"/>
        <v>62.37</v>
      </c>
      <c r="BO483" s="64">
        <f t="shared" si="77"/>
        <v>6.6287878787878785E-2</v>
      </c>
      <c r="BP483" s="64">
        <f t="shared" si="78"/>
        <v>6.8181818181818177E-2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42</v>
      </c>
      <c r="Y484" s="592">
        <f t="shared" si="74"/>
        <v>43.199999999999996</v>
      </c>
      <c r="Z484" s="36">
        <f>IFERROR(IF(Y484=0,"",ROUNDUP(Y484/H484,0)*0.00902),"")</f>
        <v>8.1180000000000002E-2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58.537500000000009</v>
      </c>
      <c r="BN484" s="64">
        <f t="shared" si="76"/>
        <v>60.21</v>
      </c>
      <c r="BO484" s="64">
        <f t="shared" si="77"/>
        <v>6.6287878787878785E-2</v>
      </c>
      <c r="BP484" s="64">
        <f t="shared" si="78"/>
        <v>6.8181818181818177E-2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84</v>
      </c>
      <c r="Y486" s="592">
        <f t="shared" si="74"/>
        <v>86.399999999999991</v>
      </c>
      <c r="Z486" s="36">
        <f>IFERROR(IF(Y486=0,"",ROUNDUP(Y486/H486,0)*0.00902),"")</f>
        <v>0.16236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117.07500000000002</v>
      </c>
      <c r="BN486" s="64">
        <f t="shared" si="76"/>
        <v>120.42</v>
      </c>
      <c r="BO486" s="64">
        <f t="shared" si="77"/>
        <v>0.13257575757575757</v>
      </c>
      <c r="BP486" s="64">
        <f t="shared" si="78"/>
        <v>0.13636363636363635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84.242424242424235</v>
      </c>
      <c r="Y487" s="593">
        <f>IFERROR(Y479/H479,"0")+IFERROR(Y480/H480,"0")+IFERROR(Y481/H481,"0")+IFERROR(Y482/H482,"0")+IFERROR(Y483/H483,"0")+IFERROR(Y484/H484,"0")+IFERROR(Y485/H485,"0")+IFERROR(Y486/H486,"0")</f>
        <v>87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0.93468000000000018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428</v>
      </c>
      <c r="Y488" s="593">
        <f>IFERROR(SUM(Y479:Y486),"0")</f>
        <v>442.07999999999993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176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141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900</v>
      </c>
      <c r="Y520" s="592">
        <f>IFERROR(IF(X520="",0,CEILING((X520/$H520),1)*$H520),"")</f>
        <v>900</v>
      </c>
      <c r="Z520" s="36">
        <f>IFERROR(IF(Y520=0,"",ROUNDUP(Y520/H520,0)*0.01898),"")</f>
        <v>1.8980000000000001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951.90000000000009</v>
      </c>
      <c r="BN520" s="64">
        <f>IFERROR(Y520*I520/H520,"0")</f>
        <v>951.90000000000009</v>
      </c>
      <c r="BO520" s="64">
        <f>IFERROR(1/J520*(X520/H520),"0")</f>
        <v>1.5625</v>
      </c>
      <c r="BP520" s="64">
        <f>IFERROR(1/J520*(Y520/H520),"0")</f>
        <v>1.5625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100</v>
      </c>
      <c r="Y522" s="593">
        <f>IFERROR(Y520/H520,"0")+IFERROR(Y521/H521,"0")</f>
        <v>100</v>
      </c>
      <c r="Z522" s="593">
        <f>IFERROR(IF(Z520="",0,Z520),"0")+IFERROR(IF(Z521="",0,Z521),"0")</f>
        <v>1.8980000000000001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900</v>
      </c>
      <c r="Y523" s="593">
        <f>IFERROR(SUM(Y520:Y521),"0")</f>
        <v>900</v>
      </c>
      <c r="Z523" s="37"/>
      <c r="AA523" s="594"/>
      <c r="AB523" s="594"/>
      <c r="AC523" s="594"/>
    </row>
    <row r="524" spans="1:68" ht="14.25" customHeight="1" x14ac:dyDescent="0.25">
      <c r="A524" s="609" t="s">
        <v>176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141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17300.400000000001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17479.32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18311.272543803578</v>
      </c>
      <c r="Y537" s="593">
        <f>IFERROR(SUM(BN22:BN533),"0")</f>
        <v>18502.280000000006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30</v>
      </c>
      <c r="Y538" s="38">
        <f>ROUNDUP(SUM(BP22:BP533),0)</f>
        <v>30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19061.272543803578</v>
      </c>
      <c r="Y539" s="593">
        <f>GrossWeightTotalR+PalletQtyTotalR*25</f>
        <v>19252.280000000006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3119.6700904459522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3153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33.998389999999993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183</v>
      </c>
      <c r="F544" s="632" t="s">
        <v>210</v>
      </c>
      <c r="G544" s="632" t="s">
        <v>249</v>
      </c>
      <c r="H544" s="632" t="s">
        <v>100</v>
      </c>
      <c r="I544" s="632" t="s">
        <v>274</v>
      </c>
      <c r="J544" s="632" t="s">
        <v>314</v>
      </c>
      <c r="K544" s="632" t="s">
        <v>375</v>
      </c>
      <c r="L544" s="632" t="s">
        <v>415</v>
      </c>
      <c r="M544" s="632" t="s">
        <v>433</v>
      </c>
      <c r="N544" s="589"/>
      <c r="O544" s="632" t="s">
        <v>446</v>
      </c>
      <c r="P544" s="632" t="s">
        <v>456</v>
      </c>
      <c r="Q544" s="632" t="s">
        <v>463</v>
      </c>
      <c r="R544" s="632" t="s">
        <v>467</v>
      </c>
      <c r="S544" s="632" t="s">
        <v>473</v>
      </c>
      <c r="T544" s="632" t="s">
        <v>478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248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458.40000000000003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570.6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1240.02</v>
      </c>
      <c r="G546" s="46">
        <f>IFERROR(Y137*1,"0")+IFERROR(Y138*1,"0")+IFERROR(Y142*1,"0")+IFERROR(Y143*1,"0")+IFERROR(Y147*1,"0")+IFERROR(Y148*1,"0")</f>
        <v>227.92000000000002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516.18000000000006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1936.1999999999998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198.23999999999998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321.59999999999997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71.400000000000006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472.79999999999995</v>
      </c>
      <c r="U546" s="46">
        <f>IFERROR(Y354*1,"0")+IFERROR(Y358*1,"0")+IFERROR(Y359*1,"0")+IFERROR(Y360*1,"0")</f>
        <v>627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8169</v>
      </c>
      <c r="W546" s="46">
        <f>IFERROR(Y391*1,"0")+IFERROR(Y392*1,"0")+IFERROR(Y393*1,"0")+IFERROR(Y394*1,"0")+IFERROR(Y398*1,"0")+IFERROR(Y402*1,"0")+IFERROR(Y403*1,"0")+IFERROR(Y404*1,"0")+IFERROR(Y408*1,"0")</f>
        <v>135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35.700000000000003</v>
      </c>
      <c r="Y546" s="46">
        <f>IFERROR(Y433*1,"0")+IFERROR(Y434*1,"0")+IFERROR(Y438*1,"0")+IFERROR(Y439*1,"0")+IFERROR(Y440*1,"0")+IFERROR(Y441*1,"0")</f>
        <v>14.700000000000001</v>
      </c>
      <c r="Z546" s="46">
        <f>IFERROR(Y446*1,"0")</f>
        <v>50.4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1286.1600000000003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900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