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9ECB613-68DA-4037-9FC9-B35F1BF0FCF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Y361" i="1" s="1"/>
  <c r="P358" i="1"/>
  <c r="X356" i="1"/>
  <c r="X355" i="1"/>
  <c r="BO354" i="1"/>
  <c r="BM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Y227" i="1" s="1"/>
  <c r="P225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P187" i="1"/>
  <c r="X185" i="1"/>
  <c r="X184" i="1"/>
  <c r="BO183" i="1"/>
  <c r="BM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BP159" i="1" s="1"/>
  <c r="P159" i="1"/>
  <c r="BO158" i="1"/>
  <c r="BM158" i="1"/>
  <c r="Y158" i="1"/>
  <c r="P158" i="1"/>
  <c r="BO157" i="1"/>
  <c r="BM157" i="1"/>
  <c r="Y157" i="1"/>
  <c r="Y161" i="1" s="1"/>
  <c r="P157" i="1"/>
  <c r="X155" i="1"/>
  <c r="X154" i="1"/>
  <c r="BO153" i="1"/>
  <c r="BM153" i="1"/>
  <c r="Y153" i="1"/>
  <c r="H546" i="1" s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4" i="1"/>
  <c r="X133" i="1"/>
  <c r="BO132" i="1"/>
  <c r="BM132" i="1"/>
  <c r="Y132" i="1"/>
  <c r="P132" i="1"/>
  <c r="BO131" i="1"/>
  <c r="BM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Y119" i="1" s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Z90" i="1" s="1"/>
  <c r="P90" i="1"/>
  <c r="X87" i="1"/>
  <c r="X86" i="1"/>
  <c r="BO85" i="1"/>
  <c r="BM85" i="1"/>
  <c r="Y85" i="1"/>
  <c r="P85" i="1"/>
  <c r="BO84" i="1"/>
  <c r="BM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F10" i="1" s="1"/>
  <c r="D7" i="1"/>
  <c r="Q6" i="1"/>
  <c r="P2" i="1"/>
  <c r="BP261" i="1" l="1"/>
  <c r="BN261" i="1"/>
  <c r="BP272" i="1"/>
  <c r="BN272" i="1"/>
  <c r="Z272" i="1"/>
  <c r="P546" i="1"/>
  <c r="Y286" i="1"/>
  <c r="BP285" i="1"/>
  <c r="BN285" i="1"/>
  <c r="Z285" i="1"/>
  <c r="Z286" i="1" s="1"/>
  <c r="Y291" i="1"/>
  <c r="Y290" i="1"/>
  <c r="BP289" i="1"/>
  <c r="BN289" i="1"/>
  <c r="Z289" i="1"/>
  <c r="Z290" i="1" s="1"/>
  <c r="Y295" i="1"/>
  <c r="BP294" i="1"/>
  <c r="BN294" i="1"/>
  <c r="Z294" i="1"/>
  <c r="Z295" i="1" s="1"/>
  <c r="BP299" i="1"/>
  <c r="BN299" i="1"/>
  <c r="Z299" i="1"/>
  <c r="BP335" i="1"/>
  <c r="BN335" i="1"/>
  <c r="Z335" i="1"/>
  <c r="BP341" i="1"/>
  <c r="BN341" i="1"/>
  <c r="Z341" i="1"/>
  <c r="BP376" i="1"/>
  <c r="BN376" i="1"/>
  <c r="Z376" i="1"/>
  <c r="BP422" i="1"/>
  <c r="BN422" i="1"/>
  <c r="Z422" i="1"/>
  <c r="BP463" i="1"/>
  <c r="BN463" i="1"/>
  <c r="Z463" i="1"/>
  <c r="BP483" i="1"/>
  <c r="BN483" i="1"/>
  <c r="Z483" i="1"/>
  <c r="BP526" i="1"/>
  <c r="BN526" i="1"/>
  <c r="Z526" i="1"/>
  <c r="BP528" i="1"/>
  <c r="BN528" i="1"/>
  <c r="Z528" i="1"/>
  <c r="B546" i="1"/>
  <c r="X538" i="1"/>
  <c r="Y32" i="1"/>
  <c r="Z35" i="1"/>
  <c r="Z36" i="1" s="1"/>
  <c r="BN35" i="1"/>
  <c r="BP35" i="1"/>
  <c r="Y36" i="1"/>
  <c r="Z41" i="1"/>
  <c r="BN41" i="1"/>
  <c r="Y46" i="1"/>
  <c r="Z58" i="1"/>
  <c r="BN58" i="1"/>
  <c r="Y66" i="1"/>
  <c r="Z76" i="1"/>
  <c r="BN76" i="1"/>
  <c r="Z91" i="1"/>
  <c r="BN91" i="1"/>
  <c r="Z98" i="1"/>
  <c r="BN98" i="1"/>
  <c r="Z111" i="1"/>
  <c r="BN111" i="1"/>
  <c r="Z123" i="1"/>
  <c r="BN123" i="1"/>
  <c r="Z138" i="1"/>
  <c r="BN138" i="1"/>
  <c r="Z159" i="1"/>
  <c r="BN159" i="1"/>
  <c r="Z175" i="1"/>
  <c r="BN175" i="1"/>
  <c r="Z198" i="1"/>
  <c r="BN198" i="1"/>
  <c r="Z208" i="1"/>
  <c r="BN208" i="1"/>
  <c r="Y223" i="1"/>
  <c r="Z220" i="1"/>
  <c r="BN220" i="1"/>
  <c r="Z238" i="1"/>
  <c r="BN238" i="1"/>
  <c r="Z261" i="1"/>
  <c r="BP273" i="1"/>
  <c r="BN273" i="1"/>
  <c r="Z273" i="1"/>
  <c r="BP319" i="1"/>
  <c r="BN319" i="1"/>
  <c r="Z319" i="1"/>
  <c r="BP340" i="1"/>
  <c r="BN340" i="1"/>
  <c r="Z340" i="1"/>
  <c r="Z344" i="1" s="1"/>
  <c r="BP360" i="1"/>
  <c r="BN360" i="1"/>
  <c r="Z360" i="1"/>
  <c r="BP366" i="1"/>
  <c r="BN366" i="1"/>
  <c r="Z366" i="1"/>
  <c r="BP404" i="1"/>
  <c r="BN404" i="1"/>
  <c r="Z404" i="1"/>
  <c r="Y410" i="1"/>
  <c r="Y409" i="1"/>
  <c r="BP408" i="1"/>
  <c r="BN408" i="1"/>
  <c r="Z408" i="1"/>
  <c r="Z409" i="1" s="1"/>
  <c r="BP414" i="1"/>
  <c r="BN414" i="1"/>
  <c r="Z414" i="1"/>
  <c r="BP441" i="1"/>
  <c r="BN441" i="1"/>
  <c r="Z441" i="1"/>
  <c r="BP473" i="1"/>
  <c r="BN473" i="1"/>
  <c r="Z473" i="1"/>
  <c r="Y530" i="1"/>
  <c r="Y529" i="1"/>
  <c r="BP525" i="1"/>
  <c r="BN525" i="1"/>
  <c r="Z525" i="1"/>
  <c r="Z529" i="1" s="1"/>
  <c r="BP527" i="1"/>
  <c r="BN527" i="1"/>
  <c r="Z527" i="1"/>
  <c r="Y373" i="1"/>
  <c r="Y166" i="1"/>
  <c r="BP165" i="1"/>
  <c r="Y179" i="1"/>
  <c r="BP169" i="1"/>
  <c r="BN169" i="1"/>
  <c r="Z169" i="1"/>
  <c r="BP177" i="1"/>
  <c r="BN177" i="1"/>
  <c r="Z177" i="1"/>
  <c r="Y210" i="1"/>
  <c r="BP202" i="1"/>
  <c r="BN202" i="1"/>
  <c r="Z202" i="1"/>
  <c r="BP214" i="1"/>
  <c r="BN214" i="1"/>
  <c r="Z214" i="1"/>
  <c r="BP226" i="1"/>
  <c r="BN226" i="1"/>
  <c r="Z226" i="1"/>
  <c r="BP232" i="1"/>
  <c r="BN232" i="1"/>
  <c r="Z232" i="1"/>
  <c r="Y244" i="1"/>
  <c r="BP242" i="1"/>
  <c r="BN242" i="1"/>
  <c r="Z242" i="1"/>
  <c r="BP263" i="1"/>
  <c r="BN263" i="1"/>
  <c r="Z263" i="1"/>
  <c r="BP278" i="1"/>
  <c r="BN278" i="1"/>
  <c r="Z278" i="1"/>
  <c r="Z281" i="1" s="1"/>
  <c r="BP315" i="1"/>
  <c r="BN315" i="1"/>
  <c r="Z315" i="1"/>
  <c r="BP329" i="1"/>
  <c r="BN329" i="1"/>
  <c r="Z329" i="1"/>
  <c r="X537" i="1"/>
  <c r="X540" i="1"/>
  <c r="Z27" i="1"/>
  <c r="BN27" i="1"/>
  <c r="Z31" i="1"/>
  <c r="BN31" i="1"/>
  <c r="Z43" i="1"/>
  <c r="BN43" i="1"/>
  <c r="D546" i="1"/>
  <c r="Z56" i="1"/>
  <c r="BN56" i="1"/>
  <c r="Z62" i="1"/>
  <c r="BN62" i="1"/>
  <c r="BP62" i="1"/>
  <c r="Y67" i="1"/>
  <c r="Z70" i="1"/>
  <c r="BN70" i="1"/>
  <c r="Y81" i="1"/>
  <c r="Z78" i="1"/>
  <c r="BN78" i="1"/>
  <c r="Z84" i="1"/>
  <c r="BN84" i="1"/>
  <c r="BP84" i="1"/>
  <c r="Y87" i="1"/>
  <c r="Z100" i="1"/>
  <c r="BN100" i="1"/>
  <c r="Z109" i="1"/>
  <c r="BN109" i="1"/>
  <c r="Z115" i="1"/>
  <c r="BN115" i="1"/>
  <c r="BP115" i="1"/>
  <c r="Y118" i="1"/>
  <c r="Z121" i="1"/>
  <c r="BN121" i="1"/>
  <c r="BP121" i="1"/>
  <c r="Z125" i="1"/>
  <c r="BN125" i="1"/>
  <c r="Z131" i="1"/>
  <c r="Z133" i="1" s="1"/>
  <c r="BN131" i="1"/>
  <c r="BP131" i="1"/>
  <c r="Z142" i="1"/>
  <c r="BN142" i="1"/>
  <c r="BP142" i="1"/>
  <c r="Z153" i="1"/>
  <c r="Z154" i="1" s="1"/>
  <c r="BN153" i="1"/>
  <c r="BP153" i="1"/>
  <c r="Y154" i="1"/>
  <c r="Z157" i="1"/>
  <c r="BN157" i="1"/>
  <c r="BP157" i="1"/>
  <c r="Y160" i="1"/>
  <c r="Z165" i="1"/>
  <c r="Z166" i="1" s="1"/>
  <c r="BN165" i="1"/>
  <c r="BP173" i="1"/>
  <c r="BN173" i="1"/>
  <c r="Z173" i="1"/>
  <c r="BP183" i="1"/>
  <c r="BN183" i="1"/>
  <c r="Z183" i="1"/>
  <c r="Y189" i="1"/>
  <c r="Y188" i="1"/>
  <c r="BP187" i="1"/>
  <c r="BN187" i="1"/>
  <c r="Z187" i="1"/>
  <c r="Z188" i="1" s="1"/>
  <c r="BP192" i="1"/>
  <c r="BN192" i="1"/>
  <c r="Z192" i="1"/>
  <c r="BP206" i="1"/>
  <c r="BN206" i="1"/>
  <c r="Z206" i="1"/>
  <c r="BP218" i="1"/>
  <c r="BN218" i="1"/>
  <c r="Z218" i="1"/>
  <c r="BP236" i="1"/>
  <c r="BN236" i="1"/>
  <c r="Z236" i="1"/>
  <c r="BP254" i="1"/>
  <c r="BN254" i="1"/>
  <c r="Z254" i="1"/>
  <c r="BP270" i="1"/>
  <c r="BN270" i="1"/>
  <c r="Z270" i="1"/>
  <c r="Z274" i="1" s="1"/>
  <c r="Y281" i="1"/>
  <c r="Y316" i="1"/>
  <c r="BP311" i="1"/>
  <c r="BN311" i="1"/>
  <c r="Z311" i="1"/>
  <c r="BP321" i="1"/>
  <c r="BN321" i="1"/>
  <c r="Z321" i="1"/>
  <c r="BP343" i="1"/>
  <c r="BN343" i="1"/>
  <c r="Z343" i="1"/>
  <c r="BP347" i="1"/>
  <c r="BN347" i="1"/>
  <c r="Z347" i="1"/>
  <c r="BP368" i="1"/>
  <c r="BN368" i="1"/>
  <c r="Z368" i="1"/>
  <c r="BP382" i="1"/>
  <c r="BN382" i="1"/>
  <c r="Z382" i="1"/>
  <c r="Y388" i="1"/>
  <c r="Y387" i="1"/>
  <c r="BP386" i="1"/>
  <c r="BN386" i="1"/>
  <c r="Z386" i="1"/>
  <c r="Z387" i="1" s="1"/>
  <c r="BP391" i="1"/>
  <c r="BN391" i="1"/>
  <c r="Z391" i="1"/>
  <c r="BP416" i="1"/>
  <c r="BN416" i="1"/>
  <c r="Z416" i="1"/>
  <c r="BP428" i="1"/>
  <c r="BN428" i="1"/>
  <c r="Z428" i="1"/>
  <c r="Z546" i="1"/>
  <c r="Y447" i="1"/>
  <c r="BP446" i="1"/>
  <c r="BN446" i="1"/>
  <c r="Z446" i="1"/>
  <c r="Z447" i="1" s="1"/>
  <c r="AA546" i="1"/>
  <c r="Y452" i="1"/>
  <c r="BP451" i="1"/>
  <c r="BN451" i="1"/>
  <c r="Z451" i="1"/>
  <c r="Z452" i="1" s="1"/>
  <c r="BP457" i="1"/>
  <c r="BN457" i="1"/>
  <c r="Z457" i="1"/>
  <c r="BP465" i="1"/>
  <c r="BN465" i="1"/>
  <c r="Z465" i="1"/>
  <c r="BP475" i="1"/>
  <c r="BN475" i="1"/>
  <c r="Z475" i="1"/>
  <c r="BP485" i="1"/>
  <c r="BN485" i="1"/>
  <c r="Z485" i="1"/>
  <c r="BP516" i="1"/>
  <c r="BN516" i="1"/>
  <c r="Z516" i="1"/>
  <c r="Y185" i="1"/>
  <c r="Y184" i="1"/>
  <c r="Y211" i="1"/>
  <c r="Y274" i="1"/>
  <c r="Y296" i="1"/>
  <c r="Q546" i="1"/>
  <c r="Y323" i="1"/>
  <c r="Y338" i="1"/>
  <c r="Y345" i="1"/>
  <c r="Y344" i="1"/>
  <c r="U546" i="1"/>
  <c r="Y355" i="1"/>
  <c r="BP354" i="1"/>
  <c r="BN354" i="1"/>
  <c r="Z354" i="1"/>
  <c r="Z355" i="1" s="1"/>
  <c r="Y362" i="1"/>
  <c r="BP358" i="1"/>
  <c r="BN358" i="1"/>
  <c r="Z358" i="1"/>
  <c r="BP372" i="1"/>
  <c r="BN372" i="1"/>
  <c r="Z372" i="1"/>
  <c r="Y400" i="1"/>
  <c r="Y399" i="1"/>
  <c r="BP398" i="1"/>
  <c r="BN398" i="1"/>
  <c r="Z398" i="1"/>
  <c r="Z399" i="1" s="1"/>
  <c r="Y406" i="1"/>
  <c r="BP402" i="1"/>
  <c r="BN402" i="1"/>
  <c r="Z402" i="1"/>
  <c r="BP420" i="1"/>
  <c r="BN420" i="1"/>
  <c r="Z420" i="1"/>
  <c r="BP439" i="1"/>
  <c r="BN439" i="1"/>
  <c r="Z439" i="1"/>
  <c r="BP461" i="1"/>
  <c r="BN461" i="1"/>
  <c r="Z461" i="1"/>
  <c r="BP469" i="1"/>
  <c r="BN469" i="1"/>
  <c r="Z469" i="1"/>
  <c r="BP481" i="1"/>
  <c r="BN481" i="1"/>
  <c r="Z481" i="1"/>
  <c r="Y518" i="1"/>
  <c r="Y517" i="1"/>
  <c r="BP515" i="1"/>
  <c r="BN515" i="1"/>
  <c r="Z515" i="1"/>
  <c r="Z517" i="1" s="1"/>
  <c r="Y350" i="1"/>
  <c r="Y378" i="1"/>
  <c r="Y435" i="1"/>
  <c r="Y487" i="1"/>
  <c r="H9" i="1"/>
  <c r="A10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Y33" i="1"/>
  <c r="C546" i="1"/>
  <c r="Z42" i="1"/>
  <c r="BN42" i="1"/>
  <c r="BP42" i="1"/>
  <c r="Z44" i="1"/>
  <c r="BN44" i="1"/>
  <c r="Y45" i="1"/>
  <c r="Z48" i="1"/>
  <c r="Z49" i="1" s="1"/>
  <c r="BN48" i="1"/>
  <c r="BP48" i="1"/>
  <c r="Y49" i="1"/>
  <c r="Z53" i="1"/>
  <c r="BN53" i="1"/>
  <c r="BP53" i="1"/>
  <c r="Z55" i="1"/>
  <c r="BN55" i="1"/>
  <c r="Z57" i="1"/>
  <c r="BN57" i="1"/>
  <c r="Y60" i="1"/>
  <c r="Z63" i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Z86" i="1" s="1"/>
  <c r="BN85" i="1"/>
  <c r="BP85" i="1"/>
  <c r="BP97" i="1"/>
  <c r="BN97" i="1"/>
  <c r="Z97" i="1"/>
  <c r="BP101" i="1"/>
  <c r="BN101" i="1"/>
  <c r="Z101" i="1"/>
  <c r="BP110" i="1"/>
  <c r="BN110" i="1"/>
  <c r="Z110" i="1"/>
  <c r="BP122" i="1"/>
  <c r="BN122" i="1"/>
  <c r="Z122" i="1"/>
  <c r="BP126" i="1"/>
  <c r="BN126" i="1"/>
  <c r="Z126" i="1"/>
  <c r="BP143" i="1"/>
  <c r="BN143" i="1"/>
  <c r="Z143" i="1"/>
  <c r="Z144" i="1" s="1"/>
  <c r="Y145" i="1"/>
  <c r="Y150" i="1"/>
  <c r="BP147" i="1"/>
  <c r="BN147" i="1"/>
  <c r="Z147" i="1"/>
  <c r="Z149" i="1" s="1"/>
  <c r="BP170" i="1"/>
  <c r="BN170" i="1"/>
  <c r="Z170" i="1"/>
  <c r="BP174" i="1"/>
  <c r="BN174" i="1"/>
  <c r="Z174" i="1"/>
  <c r="Y178" i="1"/>
  <c r="BP182" i="1"/>
  <c r="BN182" i="1"/>
  <c r="Z182" i="1"/>
  <c r="Z184" i="1" s="1"/>
  <c r="F9" i="1"/>
  <c r="J9" i="1"/>
  <c r="Y24" i="1"/>
  <c r="Y59" i="1"/>
  <c r="E546" i="1"/>
  <c r="Y93" i="1"/>
  <c r="BP90" i="1"/>
  <c r="BN90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Z112" i="1" s="1"/>
  <c r="Y112" i="1"/>
  <c r="BP116" i="1"/>
  <c r="BN116" i="1"/>
  <c r="Z116" i="1"/>
  <c r="Z118" i="1" s="1"/>
  <c r="BP124" i="1"/>
  <c r="BN124" i="1"/>
  <c r="Z124" i="1"/>
  <c r="Y128" i="1"/>
  <c r="BP132" i="1"/>
  <c r="BN132" i="1"/>
  <c r="Z132" i="1"/>
  <c r="Y134" i="1"/>
  <c r="G546" i="1"/>
  <c r="Y140" i="1"/>
  <c r="BP137" i="1"/>
  <c r="BN137" i="1"/>
  <c r="Z137" i="1"/>
  <c r="Y149" i="1"/>
  <c r="BP158" i="1"/>
  <c r="BN158" i="1"/>
  <c r="Z158" i="1"/>
  <c r="BP172" i="1"/>
  <c r="BN172" i="1"/>
  <c r="Z172" i="1"/>
  <c r="BP176" i="1"/>
  <c r="BN176" i="1"/>
  <c r="Z176" i="1"/>
  <c r="BP193" i="1"/>
  <c r="BN193" i="1"/>
  <c r="Z193" i="1"/>
  <c r="Z194" i="1" s="1"/>
  <c r="Y195" i="1"/>
  <c r="Y199" i="1"/>
  <c r="Y200" i="1"/>
  <c r="BP197" i="1"/>
  <c r="BN197" i="1"/>
  <c r="Z197" i="1"/>
  <c r="Z199" i="1" s="1"/>
  <c r="Y155" i="1"/>
  <c r="I546" i="1"/>
  <c r="Y167" i="1"/>
  <c r="J546" i="1"/>
  <c r="Y194" i="1"/>
  <c r="Z203" i="1"/>
  <c r="BN203" i="1"/>
  <c r="BP203" i="1"/>
  <c r="Z205" i="1"/>
  <c r="BN205" i="1"/>
  <c r="Z207" i="1"/>
  <c r="BN207" i="1"/>
  <c r="Z209" i="1"/>
  <c r="BN209" i="1"/>
  <c r="Z213" i="1"/>
  <c r="BN213" i="1"/>
  <c r="BP213" i="1"/>
  <c r="Z215" i="1"/>
  <c r="BN215" i="1"/>
  <c r="Z217" i="1"/>
  <c r="BN217" i="1"/>
  <c r="Z219" i="1"/>
  <c r="BN219" i="1"/>
  <c r="Z221" i="1"/>
  <c r="BN221" i="1"/>
  <c r="Y222" i="1"/>
  <c r="Z225" i="1"/>
  <c r="Z227" i="1" s="1"/>
  <c r="BN225" i="1"/>
  <c r="BP225" i="1"/>
  <c r="Y228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BP279" i="1"/>
  <c r="BN279" i="1"/>
  <c r="Z279" i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BP342" i="1"/>
  <c r="BN342" i="1"/>
  <c r="Z342" i="1"/>
  <c r="Y351" i="1"/>
  <c r="BP359" i="1"/>
  <c r="BN359" i="1"/>
  <c r="Z359" i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BP394" i="1"/>
  <c r="BN394" i="1"/>
  <c r="Z394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Y429" i="1"/>
  <c r="BP460" i="1"/>
  <c r="BN460" i="1"/>
  <c r="Z460" i="1"/>
  <c r="BP464" i="1"/>
  <c r="BN464" i="1"/>
  <c r="Z464" i="1"/>
  <c r="BP233" i="1"/>
  <c r="BN233" i="1"/>
  <c r="Z233" i="1"/>
  <c r="BP237" i="1"/>
  <c r="BN237" i="1"/>
  <c r="Z237" i="1"/>
  <c r="BP253" i="1"/>
  <c r="BN253" i="1"/>
  <c r="Z253" i="1"/>
  <c r="BP262" i="1"/>
  <c r="BN262" i="1"/>
  <c r="Z262" i="1"/>
  <c r="Y266" i="1"/>
  <c r="BP271" i="1"/>
  <c r="BN271" i="1"/>
  <c r="Z271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BP314" i="1"/>
  <c r="BN314" i="1"/>
  <c r="Z31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BP348" i="1"/>
  <c r="BN348" i="1"/>
  <c r="Z348" i="1"/>
  <c r="BP367" i="1"/>
  <c r="BN367" i="1"/>
  <c r="Z367" i="1"/>
  <c r="BP371" i="1"/>
  <c r="BN371" i="1"/>
  <c r="Z371" i="1"/>
  <c r="Z373" i="1" s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Y546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Z405" i="1" s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Z442" i="1" s="1"/>
  <c r="Y442" i="1"/>
  <c r="BP458" i="1"/>
  <c r="BN458" i="1"/>
  <c r="Z458" i="1"/>
  <c r="BP462" i="1"/>
  <c r="BN462" i="1"/>
  <c r="Z462" i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Z487" i="1" s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350" i="1" l="1"/>
  <c r="Z337" i="1"/>
  <c r="Z383" i="1"/>
  <c r="Z222" i="1"/>
  <c r="Z160" i="1"/>
  <c r="Z139" i="1"/>
  <c r="Z93" i="1"/>
  <c r="Z81" i="1"/>
  <c r="Z72" i="1"/>
  <c r="Z45" i="1"/>
  <c r="Z32" i="1"/>
  <c r="X539" i="1"/>
  <c r="Z424" i="1"/>
  <c r="Z210" i="1"/>
  <c r="Z178" i="1"/>
  <c r="Z470" i="1"/>
  <c r="Z395" i="1"/>
  <c r="Z316" i="1"/>
  <c r="Z429" i="1"/>
  <c r="Z361" i="1"/>
  <c r="Z244" i="1"/>
  <c r="Z128" i="1"/>
  <c r="Z66" i="1"/>
  <c r="Z493" i="1"/>
  <c r="Z266" i="1"/>
  <c r="Z239" i="1"/>
  <c r="Y536" i="1"/>
  <c r="Y540" i="1"/>
  <c r="Y537" i="1"/>
  <c r="Z512" i="1"/>
  <c r="Z522" i="1"/>
  <c r="Z331" i="1"/>
  <c r="Z323" i="1"/>
  <c r="Z256" i="1"/>
  <c r="Z104" i="1"/>
  <c r="Z59" i="1"/>
  <c r="Y538" i="1"/>
  <c r="Z541" i="1"/>
  <c r="Y539" i="1" l="1"/>
</calcChain>
</file>

<file path=xl/sharedStrings.xml><?xml version="1.0" encoding="utf-8"?>
<sst xmlns="http://schemas.openxmlformats.org/spreadsheetml/2006/main" count="2388" uniqueCount="853">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</sst>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852</v>
      </c>
      <c r="I5" s="843"/>
      <c r="J5" s="843"/>
      <c r="K5" s="843"/>
      <c r="L5" s="843"/>
      <c r="M5" s="684"/>
      <c r="N5" s="58"/>
      <c r="P5" s="24" t="s">
        <v>10</v>
      </c>
      <c r="Q5" s="918">
        <v>45801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832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Суббота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6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/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19</v>
      </c>
      <c r="Q8" s="743">
        <v>0.58333333333333337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20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21</v>
      </c>
      <c r="Q10" s="792"/>
      <c r="R10" s="793"/>
      <c r="U10" s="24" t="s">
        <v>22</v>
      </c>
      <c r="V10" s="638" t="s">
        <v>23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1"/>
      <c r="R11" s="742"/>
      <c r="U11" s="24" t="s">
        <v>26</v>
      </c>
      <c r="V11" s="866" t="s">
        <v>27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34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35</v>
      </c>
      <c r="B17" s="642" t="s">
        <v>36</v>
      </c>
      <c r="C17" s="735" t="s">
        <v>37</v>
      </c>
      <c r="D17" s="642" t="s">
        <v>38</v>
      </c>
      <c r="E17" s="708"/>
      <c r="F17" s="642" t="s">
        <v>39</v>
      </c>
      <c r="G17" s="642" t="s">
        <v>40</v>
      </c>
      <c r="H17" s="642" t="s">
        <v>41</v>
      </c>
      <c r="I17" s="642" t="s">
        <v>42</v>
      </c>
      <c r="J17" s="642" t="s">
        <v>43</v>
      </c>
      <c r="K17" s="642" t="s">
        <v>44</v>
      </c>
      <c r="L17" s="642" t="s">
        <v>45</v>
      </c>
      <c r="M17" s="642" t="s">
        <v>46</v>
      </c>
      <c r="N17" s="642" t="s">
        <v>47</v>
      </c>
      <c r="O17" s="642" t="s">
        <v>48</v>
      </c>
      <c r="P17" s="642" t="s">
        <v>49</v>
      </c>
      <c r="Q17" s="707"/>
      <c r="R17" s="707"/>
      <c r="S17" s="707"/>
      <c r="T17" s="708"/>
      <c r="U17" s="941" t="s">
        <v>50</v>
      </c>
      <c r="V17" s="716"/>
      <c r="W17" s="642" t="s">
        <v>51</v>
      </c>
      <c r="X17" s="642" t="s">
        <v>52</v>
      </c>
      <c r="Y17" s="942" t="s">
        <v>53</v>
      </c>
      <c r="Z17" s="841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92"/>
      <c r="AF17" s="893"/>
      <c r="AG17" s="66"/>
      <c r="BD17" s="65" t="s">
        <v>59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60</v>
      </c>
      <c r="V18" s="67" t="s">
        <v>61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62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63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7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71</v>
      </c>
      <c r="Q23" s="613"/>
      <c r="R23" s="613"/>
      <c r="S23" s="613"/>
      <c r="T23" s="613"/>
      <c r="U23" s="613"/>
      <c r="V23" s="614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71</v>
      </c>
      <c r="Q24" s="613"/>
      <c r="R24" s="613"/>
      <c r="S24" s="613"/>
      <c r="T24" s="613"/>
      <c r="U24" s="613"/>
      <c r="V24" s="614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73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90</v>
      </c>
      <c r="B31" s="54" t="s">
        <v>91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71</v>
      </c>
      <c r="Q32" s="613"/>
      <c r="R32" s="613"/>
      <c r="S32" s="613"/>
      <c r="T32" s="613"/>
      <c r="U32" s="613"/>
      <c r="V32" s="614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71</v>
      </c>
      <c r="Q33" s="613"/>
      <c r="R33" s="613"/>
      <c r="S33" s="613"/>
      <c r="T33" s="613"/>
      <c r="U33" s="613"/>
      <c r="V33" s="614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93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71</v>
      </c>
      <c r="Q36" s="613"/>
      <c r="R36" s="613"/>
      <c r="S36" s="613"/>
      <c r="T36" s="613"/>
      <c r="U36" s="613"/>
      <c r="V36" s="614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71</v>
      </c>
      <c r="Q37" s="613"/>
      <c r="R37" s="613"/>
      <c r="S37" s="613"/>
      <c r="T37" s="613"/>
      <c r="U37" s="613"/>
      <c r="V37" s="614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99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100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101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800</v>
      </c>
      <c r="Y41" s="592">
        <f>IFERROR(IF(X41="",0,CEILING((X41/$H41),1)*$H41),"")</f>
        <v>810</v>
      </c>
      <c r="Z41" s="36">
        <f>IFERROR(IF(Y41=0,"",ROUNDUP(Y41/H41,0)*0.01898),"")</f>
        <v>1.4235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832.22222222222217</v>
      </c>
      <c r="BN41" s="64">
        <f>IFERROR(Y41*I41/H41,"0")</f>
        <v>842.625</v>
      </c>
      <c r="BO41" s="64">
        <f>IFERROR(1/J41*(X41/H41),"0")</f>
        <v>1.1574074074074074</v>
      </c>
      <c r="BP41" s="64">
        <f>IFERROR(1/J41*(Y41/H41),"0")</f>
        <v>1.171875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600">
        <v>4680115882539</v>
      </c>
      <c r="E42" s="601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600">
        <v>4607091385687</v>
      </c>
      <c r="E43" s="601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71</v>
      </c>
      <c r="Q45" s="613"/>
      <c r="R45" s="613"/>
      <c r="S45" s="613"/>
      <c r="T45" s="613"/>
      <c r="U45" s="613"/>
      <c r="V45" s="614"/>
      <c r="W45" s="37" t="s">
        <v>72</v>
      </c>
      <c r="X45" s="593">
        <f>IFERROR(X41/H41,"0")+IFERROR(X42/H42,"0")+IFERROR(X43/H43,"0")+IFERROR(X44/H44,"0")</f>
        <v>74.074074074074076</v>
      </c>
      <c r="Y45" s="593">
        <f>IFERROR(Y41/H41,"0")+IFERROR(Y42/H42,"0")+IFERROR(Y43/H43,"0")+IFERROR(Y44/H44,"0")</f>
        <v>75</v>
      </c>
      <c r="Z45" s="593">
        <f>IFERROR(IF(Z41="",0,Z41),"0")+IFERROR(IF(Z42="",0,Z42),"0")+IFERROR(IF(Z43="",0,Z43),"0")+IFERROR(IF(Z44="",0,Z44),"0")</f>
        <v>1.4235</v>
      </c>
      <c r="AA45" s="594"/>
      <c r="AB45" s="594"/>
      <c r="AC45" s="594"/>
    </row>
    <row r="46" spans="1:68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71</v>
      </c>
      <c r="Q46" s="613"/>
      <c r="R46" s="613"/>
      <c r="S46" s="613"/>
      <c r="T46" s="613"/>
      <c r="U46" s="613"/>
      <c r="V46" s="614"/>
      <c r="W46" s="37" t="s">
        <v>69</v>
      </c>
      <c r="X46" s="593">
        <f>IFERROR(SUM(X41:X44),"0")</f>
        <v>800</v>
      </c>
      <c r="Y46" s="593">
        <f>IFERROR(SUM(Y41:Y44),"0")</f>
        <v>810</v>
      </c>
      <c r="Z46" s="37"/>
      <c r="AA46" s="594"/>
      <c r="AB46" s="594"/>
      <c r="AC46" s="594"/>
    </row>
    <row r="47" spans="1:68" ht="14.25" hidden="1" customHeight="1" x14ac:dyDescent="0.25">
      <c r="A47" s="598" t="s">
        <v>73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71</v>
      </c>
      <c r="Q49" s="613"/>
      <c r="R49" s="613"/>
      <c r="S49" s="613"/>
      <c r="T49" s="613"/>
      <c r="U49" s="613"/>
      <c r="V49" s="614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71</v>
      </c>
      <c r="Q50" s="613"/>
      <c r="R50" s="613"/>
      <c r="S50" s="613"/>
      <c r="T50" s="613"/>
      <c r="U50" s="613"/>
      <c r="V50" s="614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119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101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240</v>
      </c>
      <c r="Y53" s="592">
        <f t="shared" ref="Y53:Y58" si="6">IFERROR(IF(X53="",0,CEILING((X53/$H53),1)*$H53),"")</f>
        <v>246.39999999999998</v>
      </c>
      <c r="Z53" s="36">
        <f>IFERROR(IF(Y53=0,"",ROUNDUP(Y53/H53,0)*0.01898),"")</f>
        <v>0.41755999999999999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249.32142857142858</v>
      </c>
      <c r="BN53" s="64">
        <f t="shared" ref="BN53:BN58" si="8">IFERROR(Y53*I53/H53,"0")</f>
        <v>255.96999999999997</v>
      </c>
      <c r="BO53" s="64">
        <f t="shared" ref="BO53:BO58" si="9">IFERROR(1/J53*(X53/H53),"0")</f>
        <v>0.3348214285714286</v>
      </c>
      <c r="BP53" s="64">
        <f t="shared" ref="BP53:BP58" si="10">IFERROR(1/J53*(Y53/H53),"0")</f>
        <v>0.34375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400</v>
      </c>
      <c r="Y54" s="592">
        <f t="shared" si="6"/>
        <v>410.40000000000003</v>
      </c>
      <c r="Z54" s="36">
        <f>IFERROR(IF(Y54=0,"",ROUNDUP(Y54/H54,0)*0.01898),"")</f>
        <v>0.72123999999999999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416.11111111111109</v>
      </c>
      <c r="BN54" s="64">
        <f t="shared" si="8"/>
        <v>426.92999999999995</v>
      </c>
      <c r="BO54" s="64">
        <f t="shared" si="9"/>
        <v>0.57870370370370372</v>
      </c>
      <c r="BP54" s="64">
        <f t="shared" si="10"/>
        <v>0.59375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71</v>
      </c>
      <c r="Q59" s="613"/>
      <c r="R59" s="613"/>
      <c r="S59" s="613"/>
      <c r="T59" s="613"/>
      <c r="U59" s="613"/>
      <c r="V59" s="614"/>
      <c r="W59" s="37" t="s">
        <v>72</v>
      </c>
      <c r="X59" s="593">
        <f>IFERROR(X53/H53,"0")+IFERROR(X54/H54,"0")+IFERROR(X55/H55,"0")+IFERROR(X56/H56,"0")+IFERROR(X57/H57,"0")+IFERROR(X58/H58,"0")</f>
        <v>58.465608465608469</v>
      </c>
      <c r="Y59" s="593">
        <f>IFERROR(Y53/H53,"0")+IFERROR(Y54/H54,"0")+IFERROR(Y55/H55,"0")+IFERROR(Y56/H56,"0")+IFERROR(Y57/H57,"0")+IFERROR(Y58/H58,"0")</f>
        <v>60</v>
      </c>
      <c r="Z59" s="593">
        <f>IFERROR(IF(Z53="",0,Z53),"0")+IFERROR(IF(Z54="",0,Z54),"0")+IFERROR(IF(Z55="",0,Z55),"0")+IFERROR(IF(Z56="",0,Z56),"0")+IFERROR(IF(Z57="",0,Z57),"0")+IFERROR(IF(Z58="",0,Z58),"0")</f>
        <v>1.1388</v>
      </c>
      <c r="AA59" s="594"/>
      <c r="AB59" s="594"/>
      <c r="AC59" s="594"/>
    </row>
    <row r="60" spans="1:68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71</v>
      </c>
      <c r="Q60" s="613"/>
      <c r="R60" s="613"/>
      <c r="S60" s="613"/>
      <c r="T60" s="613"/>
      <c r="U60" s="613"/>
      <c r="V60" s="614"/>
      <c r="W60" s="37" t="s">
        <v>69</v>
      </c>
      <c r="X60" s="593">
        <f>IFERROR(SUM(X53:X58),"0")</f>
        <v>640</v>
      </c>
      <c r="Y60" s="593">
        <f>IFERROR(SUM(Y53:Y58),"0")</f>
        <v>656.8</v>
      </c>
      <c r="Z60" s="37"/>
      <c r="AA60" s="594"/>
      <c r="AB60" s="594"/>
      <c r="AC60" s="594"/>
    </row>
    <row r="61" spans="1:68" ht="14.25" hidden="1" customHeight="1" x14ac:dyDescent="0.25">
      <c r="A61" s="598" t="s">
        <v>138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hidden="1" customHeight="1" x14ac:dyDescent="0.25">
      <c r="A62" s="54" t="s">
        <v>139</v>
      </c>
      <c r="B62" s="54" t="s">
        <v>140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142</v>
      </c>
      <c r="B63" s="54" t="s">
        <v>143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145</v>
      </c>
      <c r="B64" s="54" t="s">
        <v>146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71</v>
      </c>
      <c r="Q66" s="613"/>
      <c r="R66" s="613"/>
      <c r="S66" s="613"/>
      <c r="T66" s="613"/>
      <c r="U66" s="613"/>
      <c r="V66" s="614"/>
      <c r="W66" s="37" t="s">
        <v>72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hidden="1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71</v>
      </c>
      <c r="Q67" s="613"/>
      <c r="R67" s="613"/>
      <c r="S67" s="613"/>
      <c r="T67" s="613"/>
      <c r="U67" s="613"/>
      <c r="V67" s="614"/>
      <c r="W67" s="37" t="s">
        <v>69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hidden="1" customHeight="1" x14ac:dyDescent="0.25">
      <c r="A68" s="598" t="s">
        <v>63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149</v>
      </c>
      <c r="B69" s="54" t="s">
        <v>150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152</v>
      </c>
      <c r="B70" s="54" t="s">
        <v>153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155</v>
      </c>
      <c r="B71" s="54" t="s">
        <v>156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71</v>
      </c>
      <c r="Q72" s="613"/>
      <c r="R72" s="613"/>
      <c r="S72" s="613"/>
      <c r="T72" s="613"/>
      <c r="U72" s="613"/>
      <c r="V72" s="614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71</v>
      </c>
      <c r="Q73" s="613"/>
      <c r="R73" s="613"/>
      <c r="S73" s="613"/>
      <c r="T73" s="613"/>
      <c r="U73" s="613"/>
      <c r="V73" s="614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73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158</v>
      </c>
      <c r="B75" s="54" t="s">
        <v>159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161</v>
      </c>
      <c r="B76" s="54" t="s">
        <v>162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167</v>
      </c>
      <c r="B78" s="54" t="s">
        <v>168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169</v>
      </c>
      <c r="B79" s="54" t="s">
        <v>170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171</v>
      </c>
      <c r="B80" s="54" t="s">
        <v>172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71</v>
      </c>
      <c r="Q81" s="613"/>
      <c r="R81" s="613"/>
      <c r="S81" s="613"/>
      <c r="T81" s="613"/>
      <c r="U81" s="613"/>
      <c r="V81" s="614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hidden="1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71</v>
      </c>
      <c r="Q82" s="613"/>
      <c r="R82" s="613"/>
      <c r="S82" s="613"/>
      <c r="T82" s="613"/>
      <c r="U82" s="613"/>
      <c r="V82" s="614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hidden="1" customHeight="1" x14ac:dyDescent="0.25">
      <c r="A83" s="598" t="s">
        <v>173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hidden="1" customHeight="1" x14ac:dyDescent="0.25">
      <c r="A84" s="54" t="s">
        <v>174</v>
      </c>
      <c r="B84" s="54" t="s">
        <v>175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177</v>
      </c>
      <c r="B85" s="54" t="s">
        <v>178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71</v>
      </c>
      <c r="Q86" s="613"/>
      <c r="R86" s="613"/>
      <c r="S86" s="613"/>
      <c r="T86" s="613"/>
      <c r="U86" s="613"/>
      <c r="V86" s="614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hidden="1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71</v>
      </c>
      <c r="Q87" s="613"/>
      <c r="R87" s="613"/>
      <c r="S87" s="613"/>
      <c r="T87" s="613"/>
      <c r="U87" s="613"/>
      <c r="V87" s="614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hidden="1" customHeight="1" x14ac:dyDescent="0.25">
      <c r="A88" s="611" t="s">
        <v>180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101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600</v>
      </c>
      <c r="Y90" s="592">
        <f>IFERROR(IF(X90="",0,CEILING((X90/$H90),1)*$H90),"")</f>
        <v>604.80000000000007</v>
      </c>
      <c r="Z90" s="36">
        <f>IFERROR(IF(Y90=0,"",ROUNDUP(Y90/H90,0)*0.01898),"")</f>
        <v>1.06288</v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624.16666666666663</v>
      </c>
      <c r="BN90" s="64">
        <f>IFERROR(Y90*I90/H90,"0")</f>
        <v>629.16000000000008</v>
      </c>
      <c r="BO90" s="64">
        <f>IFERROR(1/J90*(X90/H90),"0")</f>
        <v>0.86805555555555547</v>
      </c>
      <c r="BP90" s="64">
        <f>IFERROR(1/J90*(Y90/H90),"0")</f>
        <v>0.875</v>
      </c>
    </row>
    <row r="91" spans="1:68" ht="16.5" hidden="1" customHeight="1" x14ac:dyDescent="0.25">
      <c r="A91" s="54" t="s">
        <v>184</v>
      </c>
      <c r="B91" s="54" t="s">
        <v>185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186</v>
      </c>
      <c r="B92" s="54" t="s">
        <v>187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71</v>
      </c>
      <c r="Q93" s="613"/>
      <c r="R93" s="613"/>
      <c r="S93" s="613"/>
      <c r="T93" s="613"/>
      <c r="U93" s="613"/>
      <c r="V93" s="614"/>
      <c r="W93" s="37" t="s">
        <v>72</v>
      </c>
      <c r="X93" s="593">
        <f>IFERROR(X90/H90,"0")+IFERROR(X91/H91,"0")+IFERROR(X92/H92,"0")</f>
        <v>55.55555555555555</v>
      </c>
      <c r="Y93" s="593">
        <f>IFERROR(Y90/H90,"0")+IFERROR(Y91/H91,"0")+IFERROR(Y92/H92,"0")</f>
        <v>56</v>
      </c>
      <c r="Z93" s="593">
        <f>IFERROR(IF(Z90="",0,Z90),"0")+IFERROR(IF(Z91="",0,Z91),"0")+IFERROR(IF(Z92="",0,Z92),"0")</f>
        <v>1.06288</v>
      </c>
      <c r="AA93" s="594"/>
      <c r="AB93" s="594"/>
      <c r="AC93" s="594"/>
    </row>
    <row r="94" spans="1:68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71</v>
      </c>
      <c r="Q94" s="613"/>
      <c r="R94" s="613"/>
      <c r="S94" s="613"/>
      <c r="T94" s="613"/>
      <c r="U94" s="613"/>
      <c r="V94" s="614"/>
      <c r="W94" s="37" t="s">
        <v>69</v>
      </c>
      <c r="X94" s="593">
        <f>IFERROR(SUM(X90:X92),"0")</f>
        <v>600</v>
      </c>
      <c r="Y94" s="593">
        <f>IFERROR(SUM(Y90:Y92),"0")</f>
        <v>604.80000000000007</v>
      </c>
      <c r="Z94" s="37"/>
      <c r="AA94" s="594"/>
      <c r="AB94" s="594"/>
      <c r="AC94" s="594"/>
    </row>
    <row r="95" spans="1:68" ht="14.25" hidden="1" customHeight="1" x14ac:dyDescent="0.25">
      <c r="A95" s="598" t="s">
        <v>73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hidden="1" customHeight="1" x14ac:dyDescent="0.25">
      <c r="A96" s="54" t="s">
        <v>189</v>
      </c>
      <c r="B96" s="54" t="s">
        <v>190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hidden="1" customHeight="1" x14ac:dyDescent="0.25">
      <c r="A97" s="54" t="s">
        <v>189</v>
      </c>
      <c r="B97" s="54" t="s">
        <v>192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88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189</v>
      </c>
      <c r="B98" s="54" t="s">
        <v>194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198</v>
      </c>
      <c r="B100" s="54" t="s">
        <v>199</v>
      </c>
      <c r="C100" s="31">
        <v>4301051718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hidden="1" customHeight="1" x14ac:dyDescent="0.25">
      <c r="A101" s="54" t="s">
        <v>198</v>
      </c>
      <c r="B101" s="54" t="s">
        <v>200</v>
      </c>
      <c r="C101" s="31">
        <v>4301052039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205</v>
      </c>
      <c r="B103" s="54" t="s">
        <v>206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hidden="1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71</v>
      </c>
      <c r="Q104" s="613"/>
      <c r="R104" s="613"/>
      <c r="S104" s="613"/>
      <c r="T104" s="613"/>
      <c r="U104" s="613"/>
      <c r="V104" s="614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0</v>
      </c>
      <c r="Y104" s="593">
        <f>IFERROR(Y96/H96,"0")+IFERROR(Y97/H97,"0")+IFERROR(Y98/H98,"0")+IFERROR(Y99/H99,"0")+IFERROR(Y100/H100,"0")+IFERROR(Y101/H101,"0")+IFERROR(Y102/H102,"0")+IFERROR(Y103/H103,"0")</f>
        <v>0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594"/>
      <c r="AB104" s="594"/>
      <c r="AC104" s="594"/>
    </row>
    <row r="105" spans="1:68" hidden="1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71</v>
      </c>
      <c r="Q105" s="613"/>
      <c r="R105" s="613"/>
      <c r="S105" s="613"/>
      <c r="T105" s="613"/>
      <c r="U105" s="613"/>
      <c r="V105" s="614"/>
      <c r="W105" s="37" t="s">
        <v>69</v>
      </c>
      <c r="X105" s="593">
        <f>IFERROR(SUM(X96:X103),"0")</f>
        <v>0</v>
      </c>
      <c r="Y105" s="593">
        <f>IFERROR(SUM(Y96:Y103),"0")</f>
        <v>0</v>
      </c>
      <c r="Z105" s="37"/>
      <c r="AA105" s="594"/>
      <c r="AB105" s="594"/>
      <c r="AC105" s="594"/>
    </row>
    <row r="106" spans="1:68" ht="16.5" hidden="1" customHeight="1" x14ac:dyDescent="0.25">
      <c r="A106" s="611" t="s">
        <v>207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101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600</v>
      </c>
      <c r="Y108" s="592">
        <f>IFERROR(IF(X108="",0,CEILING((X108/$H108),1)*$H108),"")</f>
        <v>604.80000000000007</v>
      </c>
      <c r="Z108" s="36">
        <f>IFERROR(IF(Y108=0,"",ROUNDUP(Y108/H108,0)*0.01898),"")</f>
        <v>1.06288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624.16666666666663</v>
      </c>
      <c r="BN108" s="64">
        <f>IFERROR(Y108*I108/H108,"0")</f>
        <v>629.16000000000008</v>
      </c>
      <c r="BO108" s="64">
        <f>IFERROR(1/J108*(X108/H108),"0")</f>
        <v>0.86805555555555547</v>
      </c>
      <c r="BP108" s="64">
        <f>IFERROR(1/J108*(Y108/H108),"0")</f>
        <v>0.875</v>
      </c>
    </row>
    <row r="109" spans="1:68" ht="16.5" hidden="1" customHeight="1" x14ac:dyDescent="0.25">
      <c r="A109" s="54" t="s">
        <v>211</v>
      </c>
      <c r="B109" s="54" t="s">
        <v>212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213</v>
      </c>
      <c r="B110" s="54" t="s">
        <v>214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71</v>
      </c>
      <c r="Q112" s="613"/>
      <c r="R112" s="613"/>
      <c r="S112" s="613"/>
      <c r="T112" s="613"/>
      <c r="U112" s="613"/>
      <c r="V112" s="614"/>
      <c r="W112" s="37" t="s">
        <v>72</v>
      </c>
      <c r="X112" s="593">
        <f>IFERROR(X108/H108,"0")+IFERROR(X109/H109,"0")+IFERROR(X110/H110,"0")+IFERROR(X111/H111,"0")</f>
        <v>55.55555555555555</v>
      </c>
      <c r="Y112" s="593">
        <f>IFERROR(Y108/H108,"0")+IFERROR(Y109/H109,"0")+IFERROR(Y110/H110,"0")+IFERROR(Y111/H111,"0")</f>
        <v>56</v>
      </c>
      <c r="Z112" s="593">
        <f>IFERROR(IF(Z108="",0,Z108),"0")+IFERROR(IF(Z109="",0,Z109),"0")+IFERROR(IF(Z110="",0,Z110),"0")+IFERROR(IF(Z111="",0,Z111),"0")</f>
        <v>1.06288</v>
      </c>
      <c r="AA112" s="594"/>
      <c r="AB112" s="594"/>
      <c r="AC112" s="594"/>
    </row>
    <row r="113" spans="1:68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71</v>
      </c>
      <c r="Q113" s="613"/>
      <c r="R113" s="613"/>
      <c r="S113" s="613"/>
      <c r="T113" s="613"/>
      <c r="U113" s="613"/>
      <c r="V113" s="614"/>
      <c r="W113" s="37" t="s">
        <v>69</v>
      </c>
      <c r="X113" s="593">
        <f>IFERROR(SUM(X108:X111),"0")</f>
        <v>600</v>
      </c>
      <c r="Y113" s="593">
        <f>IFERROR(SUM(Y108:Y111),"0")</f>
        <v>604.80000000000007</v>
      </c>
      <c r="Z113" s="37"/>
      <c r="AA113" s="594"/>
      <c r="AB113" s="594"/>
      <c r="AC113" s="594"/>
    </row>
    <row r="114" spans="1:68" ht="14.25" hidden="1" customHeight="1" x14ac:dyDescent="0.25">
      <c r="A114" s="598" t="s">
        <v>138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100</v>
      </c>
      <c r="Y115" s="592">
        <f>IFERROR(IF(X115="",0,CEILING((X115/$H115),1)*$H115),"")</f>
        <v>108</v>
      </c>
      <c r="Z115" s="36">
        <f>IFERROR(IF(Y115=0,"",ROUNDUP(Y115/H115,0)*0.01898),"")</f>
        <v>0.1898</v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104.02777777777777</v>
      </c>
      <c r="BN115" s="64">
        <f>IFERROR(Y115*I115/H115,"0")</f>
        <v>112.34999999999998</v>
      </c>
      <c r="BO115" s="64">
        <f>IFERROR(1/J115*(X115/H115),"0")</f>
        <v>0.14467592592592593</v>
      </c>
      <c r="BP115" s="64">
        <f>IFERROR(1/J115*(Y115/H115),"0")</f>
        <v>0.15625</v>
      </c>
    </row>
    <row r="116" spans="1:68" ht="16.5" hidden="1" customHeight="1" x14ac:dyDescent="0.25">
      <c r="A116" s="54" t="s">
        <v>220</v>
      </c>
      <c r="B116" s="54" t="s">
        <v>221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222</v>
      </c>
      <c r="B117" s="54" t="s">
        <v>223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71</v>
      </c>
      <c r="Q118" s="613"/>
      <c r="R118" s="613"/>
      <c r="S118" s="613"/>
      <c r="T118" s="613"/>
      <c r="U118" s="613"/>
      <c r="V118" s="614"/>
      <c r="W118" s="37" t="s">
        <v>72</v>
      </c>
      <c r="X118" s="593">
        <f>IFERROR(X115/H115,"0")+IFERROR(X116/H116,"0")+IFERROR(X117/H117,"0")</f>
        <v>9.2592592592592595</v>
      </c>
      <c r="Y118" s="593">
        <f>IFERROR(Y115/H115,"0")+IFERROR(Y116/H116,"0")+IFERROR(Y117/H117,"0")</f>
        <v>10</v>
      </c>
      <c r="Z118" s="593">
        <f>IFERROR(IF(Z115="",0,Z115),"0")+IFERROR(IF(Z116="",0,Z116),"0")+IFERROR(IF(Z117="",0,Z117),"0")</f>
        <v>0.1898</v>
      </c>
      <c r="AA118" s="594"/>
      <c r="AB118" s="594"/>
      <c r="AC118" s="594"/>
    </row>
    <row r="119" spans="1:68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71</v>
      </c>
      <c r="Q119" s="613"/>
      <c r="R119" s="613"/>
      <c r="S119" s="613"/>
      <c r="T119" s="613"/>
      <c r="U119" s="613"/>
      <c r="V119" s="614"/>
      <c r="W119" s="37" t="s">
        <v>69</v>
      </c>
      <c r="X119" s="593">
        <f>IFERROR(SUM(X115:X117),"0")</f>
        <v>100</v>
      </c>
      <c r="Y119" s="593">
        <f>IFERROR(SUM(Y115:Y117),"0")</f>
        <v>108</v>
      </c>
      <c r="Z119" s="37"/>
      <c r="AA119" s="594"/>
      <c r="AB119" s="594"/>
      <c r="AC119" s="594"/>
    </row>
    <row r="120" spans="1:68" ht="14.25" hidden="1" customHeight="1" x14ac:dyDescent="0.25">
      <c r="A120" s="598" t="s">
        <v>73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16.5" hidden="1" customHeight="1" x14ac:dyDescent="0.25">
      <c r="A121" s="54" t="s">
        <v>224</v>
      </c>
      <c r="B121" s="54" t="s">
        <v>225</v>
      </c>
      <c r="C121" s="31">
        <v>4301051724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hidden="1" customHeight="1" x14ac:dyDescent="0.25">
      <c r="A122" s="54" t="s">
        <v>224</v>
      </c>
      <c r="B122" s="54" t="s">
        <v>227</v>
      </c>
      <c r="C122" s="31">
        <v>4301051625</v>
      </c>
      <c r="D122" s="600">
        <v>4607091385168</v>
      </c>
      <c r="E122" s="601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6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224</v>
      </c>
      <c r="B123" s="54" t="s">
        <v>228</v>
      </c>
      <c r="C123" s="31">
        <v>4301051360</v>
      </c>
      <c r="D123" s="600">
        <v>4607091385168</v>
      </c>
      <c r="E123" s="601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230</v>
      </c>
      <c r="B124" s="54" t="s">
        <v>231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232</v>
      </c>
      <c r="B125" s="54" t="s">
        <v>233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237</v>
      </c>
      <c r="B127" s="54" t="s">
        <v>238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hidden="1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71</v>
      </c>
      <c r="Q128" s="613"/>
      <c r="R128" s="613"/>
      <c r="S128" s="613"/>
      <c r="T128" s="613"/>
      <c r="U128" s="613"/>
      <c r="V128" s="614"/>
      <c r="W128" s="37" t="s">
        <v>72</v>
      </c>
      <c r="X128" s="593">
        <f>IFERROR(X121/H121,"0")+IFERROR(X122/H122,"0")+IFERROR(X123/H123,"0")+IFERROR(X124/H124,"0")+IFERROR(X125/H125,"0")+IFERROR(X126/H126,"0")+IFERROR(X127/H127,"0")</f>
        <v>0</v>
      </c>
      <c r="Y128" s="593">
        <f>IFERROR(Y121/H121,"0")+IFERROR(Y122/H122,"0")+IFERROR(Y123/H123,"0")+IFERROR(Y124/H124,"0")+IFERROR(Y125/H125,"0")+IFERROR(Y126/H126,"0")+IFERROR(Y127/H127,"0")</f>
        <v>0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594"/>
      <c r="AB128" s="594"/>
      <c r="AC128" s="594"/>
    </row>
    <row r="129" spans="1:68" hidden="1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71</v>
      </c>
      <c r="Q129" s="613"/>
      <c r="R129" s="613"/>
      <c r="S129" s="613"/>
      <c r="T129" s="613"/>
      <c r="U129" s="613"/>
      <c r="V129" s="614"/>
      <c r="W129" s="37" t="s">
        <v>69</v>
      </c>
      <c r="X129" s="593">
        <f>IFERROR(SUM(X121:X127),"0")</f>
        <v>0</v>
      </c>
      <c r="Y129" s="593">
        <f>IFERROR(SUM(Y121:Y127),"0")</f>
        <v>0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173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240</v>
      </c>
      <c r="B131" s="54" t="s">
        <v>241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243</v>
      </c>
      <c r="B132" s="54" t="s">
        <v>244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71</v>
      </c>
      <c r="Q133" s="613"/>
      <c r="R133" s="613"/>
      <c r="S133" s="613"/>
      <c r="T133" s="613"/>
      <c r="U133" s="613"/>
      <c r="V133" s="614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71</v>
      </c>
      <c r="Q134" s="613"/>
      <c r="R134" s="613"/>
      <c r="S134" s="613"/>
      <c r="T134" s="613"/>
      <c r="U134" s="613"/>
      <c r="V134" s="614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246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101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247</v>
      </c>
      <c r="B137" s="54" t="s">
        <v>248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247</v>
      </c>
      <c r="B138" s="54" t="s">
        <v>250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71</v>
      </c>
      <c r="Q139" s="613"/>
      <c r="R139" s="613"/>
      <c r="S139" s="613"/>
      <c r="T139" s="613"/>
      <c r="U139" s="613"/>
      <c r="V139" s="614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71</v>
      </c>
      <c r="Q140" s="613"/>
      <c r="R140" s="613"/>
      <c r="S140" s="613"/>
      <c r="T140" s="613"/>
      <c r="U140" s="613"/>
      <c r="V140" s="614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598" t="s">
        <v>63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251</v>
      </c>
      <c r="B142" s="54" t="s">
        <v>252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251</v>
      </c>
      <c r="B143" s="54" t="s">
        <v>254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71</v>
      </c>
      <c r="Q144" s="613"/>
      <c r="R144" s="613"/>
      <c r="S144" s="613"/>
      <c r="T144" s="613"/>
      <c r="U144" s="613"/>
      <c r="V144" s="614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71</v>
      </c>
      <c r="Q145" s="613"/>
      <c r="R145" s="613"/>
      <c r="S145" s="613"/>
      <c r="T145" s="613"/>
      <c r="U145" s="613"/>
      <c r="V145" s="614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598" t="s">
        <v>73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255</v>
      </c>
      <c r="B147" s="54" t="s">
        <v>256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255</v>
      </c>
      <c r="B148" s="54" t="s">
        <v>257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71</v>
      </c>
      <c r="Q149" s="613"/>
      <c r="R149" s="613"/>
      <c r="S149" s="613"/>
      <c r="T149" s="613"/>
      <c r="U149" s="613"/>
      <c r="V149" s="614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71</v>
      </c>
      <c r="Q150" s="613"/>
      <c r="R150" s="613"/>
      <c r="S150" s="613"/>
      <c r="T150" s="613"/>
      <c r="U150" s="613"/>
      <c r="V150" s="614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99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101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258</v>
      </c>
      <c r="B153" s="54" t="s">
        <v>259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71</v>
      </c>
      <c r="Q154" s="613"/>
      <c r="R154" s="613"/>
      <c r="S154" s="613"/>
      <c r="T154" s="613"/>
      <c r="U154" s="613"/>
      <c r="V154" s="614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71</v>
      </c>
      <c r="Q155" s="613"/>
      <c r="R155" s="613"/>
      <c r="S155" s="613"/>
      <c r="T155" s="613"/>
      <c r="U155" s="613"/>
      <c r="V155" s="614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63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261</v>
      </c>
      <c r="B157" s="54" t="s">
        <v>262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264</v>
      </c>
      <c r="B158" s="54" t="s">
        <v>265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267</v>
      </c>
      <c r="B159" s="54" t="s">
        <v>268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71</v>
      </c>
      <c r="Q160" s="613"/>
      <c r="R160" s="613"/>
      <c r="S160" s="613"/>
      <c r="T160" s="613"/>
      <c r="U160" s="613"/>
      <c r="V160" s="614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71</v>
      </c>
      <c r="Q161" s="613"/>
      <c r="R161" s="613"/>
      <c r="S161" s="613"/>
      <c r="T161" s="613"/>
      <c r="U161" s="613"/>
      <c r="V161" s="614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270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271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138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272</v>
      </c>
      <c r="B165" s="54" t="s">
        <v>273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71</v>
      </c>
      <c r="Q166" s="613"/>
      <c r="R166" s="613"/>
      <c r="S166" s="613"/>
      <c r="T166" s="613"/>
      <c r="U166" s="613"/>
      <c r="V166" s="614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71</v>
      </c>
      <c r="Q167" s="613"/>
      <c r="R167" s="613"/>
      <c r="S167" s="613"/>
      <c r="T167" s="613"/>
      <c r="U167" s="613"/>
      <c r="V167" s="614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63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hidden="1" customHeight="1" x14ac:dyDescent="0.25">
      <c r="A169" s="54" t="s">
        <v>275</v>
      </c>
      <c r="B169" s="54" t="s">
        <v>276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278</v>
      </c>
      <c r="B170" s="54" t="s">
        <v>279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291</v>
      </c>
      <c r="B175" s="54" t="s">
        <v>292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293</v>
      </c>
      <c r="B176" s="54" t="s">
        <v>294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71</v>
      </c>
      <c r="Q178" s="613"/>
      <c r="R178" s="613"/>
      <c r="S178" s="613"/>
      <c r="T178" s="613"/>
      <c r="U178" s="613"/>
      <c r="V178" s="614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hidden="1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71</v>
      </c>
      <c r="Q179" s="613"/>
      <c r="R179" s="613"/>
      <c r="S179" s="613"/>
      <c r="T179" s="613"/>
      <c r="U179" s="613"/>
      <c r="V179" s="614"/>
      <c r="W179" s="37" t="s">
        <v>69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hidden="1" customHeight="1" x14ac:dyDescent="0.25">
      <c r="A180" s="598" t="s">
        <v>93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298</v>
      </c>
      <c r="B181" s="54" t="s">
        <v>299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71</v>
      </c>
      <c r="Q184" s="613"/>
      <c r="R184" s="613"/>
      <c r="S184" s="613"/>
      <c r="T184" s="613"/>
      <c r="U184" s="613"/>
      <c r="V184" s="614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71</v>
      </c>
      <c r="Q185" s="613"/>
      <c r="R185" s="613"/>
      <c r="S185" s="613"/>
      <c r="T185" s="613"/>
      <c r="U185" s="613"/>
      <c r="V185" s="614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308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309</v>
      </c>
      <c r="B187" s="54" t="s">
        <v>310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71</v>
      </c>
      <c r="Q188" s="613"/>
      <c r="R188" s="613"/>
      <c r="S188" s="613"/>
      <c r="T188" s="613"/>
      <c r="U188" s="613"/>
      <c r="V188" s="614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71</v>
      </c>
      <c r="Q189" s="613"/>
      <c r="R189" s="613"/>
      <c r="S189" s="613"/>
      <c r="T189" s="613"/>
      <c r="U189" s="613"/>
      <c r="V189" s="614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311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101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312</v>
      </c>
      <c r="B192" s="54" t="s">
        <v>313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315</v>
      </c>
      <c r="B193" s="54" t="s">
        <v>316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71</v>
      </c>
      <c r="Q194" s="613"/>
      <c r="R194" s="613"/>
      <c r="S194" s="613"/>
      <c r="T194" s="613"/>
      <c r="U194" s="613"/>
      <c r="V194" s="614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71</v>
      </c>
      <c r="Q195" s="613"/>
      <c r="R195" s="613"/>
      <c r="S195" s="613"/>
      <c r="T195" s="613"/>
      <c r="U195" s="613"/>
      <c r="V195" s="614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138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317</v>
      </c>
      <c r="B197" s="54" t="s">
        <v>318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320</v>
      </c>
      <c r="B198" s="54" t="s">
        <v>321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71</v>
      </c>
      <c r="Q199" s="613"/>
      <c r="R199" s="613"/>
      <c r="S199" s="613"/>
      <c r="T199" s="613"/>
      <c r="U199" s="613"/>
      <c r="V199" s="614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71</v>
      </c>
      <c r="Q200" s="613"/>
      <c r="R200" s="613"/>
      <c r="S200" s="613"/>
      <c r="T200" s="613"/>
      <c r="U200" s="613"/>
      <c r="V200" s="614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63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400</v>
      </c>
      <c r="Y202" s="592">
        <f t="shared" ref="Y202:Y209" si="31">IFERROR(IF(X202="",0,CEILING((X202/$H202),1)*$H202),"")</f>
        <v>405</v>
      </c>
      <c r="Z202" s="36">
        <f>IFERROR(IF(Y202=0,"",ROUNDUP(Y202/H202,0)*0.00902),"")</f>
        <v>0.67649999999999999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415.55555555555554</v>
      </c>
      <c r="BN202" s="64">
        <f t="shared" ref="BN202:BN209" si="33">IFERROR(Y202*I202/H202,"0")</f>
        <v>420.75</v>
      </c>
      <c r="BO202" s="64">
        <f t="shared" ref="BO202:BO209" si="34">IFERROR(1/J202*(X202/H202),"0")</f>
        <v>0.5611672278338945</v>
      </c>
      <c r="BP202" s="64">
        <f t="shared" ref="BP202:BP209" si="35">IFERROR(1/J202*(Y202/H202),"0")</f>
        <v>0.56818181818181823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300</v>
      </c>
      <c r="Y203" s="592">
        <f t="shared" si="31"/>
        <v>302.40000000000003</v>
      </c>
      <c r="Z203" s="36">
        <f>IFERROR(IF(Y203=0,"",ROUNDUP(Y203/H203,0)*0.00902),"")</f>
        <v>0.50512000000000001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311.66666666666663</v>
      </c>
      <c r="BN203" s="64">
        <f t="shared" si="33"/>
        <v>314.16000000000003</v>
      </c>
      <c r="BO203" s="64">
        <f t="shared" si="34"/>
        <v>0.42087542087542085</v>
      </c>
      <c r="BP203" s="64">
        <f t="shared" si="35"/>
        <v>0.42424242424242425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71</v>
      </c>
      <c r="Q210" s="613"/>
      <c r="R210" s="613"/>
      <c r="S210" s="613"/>
      <c r="T210" s="613"/>
      <c r="U210" s="613"/>
      <c r="V210" s="614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129.62962962962962</v>
      </c>
      <c r="Y210" s="593">
        <f>IFERROR(Y202/H202,"0")+IFERROR(Y203/H203,"0")+IFERROR(Y204/H204,"0")+IFERROR(Y205/H205,"0")+IFERROR(Y206/H206,"0")+IFERROR(Y207/H207,"0")+IFERROR(Y208/H208,"0")+IFERROR(Y209/H209,"0")</f>
        <v>131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1.1816200000000001</v>
      </c>
      <c r="AA210" s="594"/>
      <c r="AB210" s="594"/>
      <c r="AC210" s="594"/>
    </row>
    <row r="211" spans="1:68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71</v>
      </c>
      <c r="Q211" s="613"/>
      <c r="R211" s="613"/>
      <c r="S211" s="613"/>
      <c r="T211" s="613"/>
      <c r="U211" s="613"/>
      <c r="V211" s="614"/>
      <c r="W211" s="37" t="s">
        <v>69</v>
      </c>
      <c r="X211" s="593">
        <f>IFERROR(SUM(X202:X209),"0")</f>
        <v>700</v>
      </c>
      <c r="Y211" s="593">
        <f>IFERROR(SUM(Y202:Y209),"0")</f>
        <v>707.40000000000009</v>
      </c>
      <c r="Z211" s="37"/>
      <c r="AA211" s="594"/>
      <c r="AB211" s="594"/>
      <c r="AC211" s="594"/>
    </row>
    <row r="212" spans="1:68" ht="14.25" hidden="1" customHeight="1" x14ac:dyDescent="0.25">
      <c r="A212" s="598" t="s">
        <v>73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342</v>
      </c>
      <c r="B213" s="54" t="s">
        <v>343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345</v>
      </c>
      <c r="B214" s="54" t="s">
        <v>346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348</v>
      </c>
      <c r="B215" s="54" t="s">
        <v>349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100</v>
      </c>
      <c r="Y216" s="592">
        <f t="shared" si="36"/>
        <v>100.8</v>
      </c>
      <c r="Z216" s="36">
        <f t="shared" ref="Z216:Z221" si="41">IFERROR(IF(Y216=0,"",ROUNDUP(Y216/H216,0)*0.00651),"")</f>
        <v>0.27342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111.25</v>
      </c>
      <c r="BN216" s="64">
        <f t="shared" si="38"/>
        <v>112.13999999999999</v>
      </c>
      <c r="BO216" s="64">
        <f t="shared" si="39"/>
        <v>0.22893772893772898</v>
      </c>
      <c r="BP216" s="64">
        <f t="shared" si="40"/>
        <v>0.23076923076923078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400</v>
      </c>
      <c r="Y218" s="592">
        <f t="shared" si="36"/>
        <v>400.8</v>
      </c>
      <c r="Z218" s="36">
        <f t="shared" si="41"/>
        <v>1.08717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442</v>
      </c>
      <c r="BN218" s="64">
        <f t="shared" si="38"/>
        <v>442.88400000000007</v>
      </c>
      <c r="BO218" s="64">
        <f t="shared" si="39"/>
        <v>0.91575091575091594</v>
      </c>
      <c r="BP218" s="64">
        <f t="shared" si="40"/>
        <v>0.91758241758241765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400</v>
      </c>
      <c r="Y219" s="592">
        <f t="shared" si="36"/>
        <v>400.8</v>
      </c>
      <c r="Z219" s="36">
        <f t="shared" si="41"/>
        <v>1.08717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442</v>
      </c>
      <c r="BN219" s="64">
        <f t="shared" si="38"/>
        <v>442.88400000000007</v>
      </c>
      <c r="BO219" s="64">
        <f t="shared" si="39"/>
        <v>0.91575091575091594</v>
      </c>
      <c r="BP219" s="64">
        <f t="shared" si="40"/>
        <v>0.91758241758241765</v>
      </c>
    </row>
    <row r="220" spans="1:68" ht="27" hidden="1" customHeight="1" x14ac:dyDescent="0.25">
      <c r="A220" s="54" t="s">
        <v>360</v>
      </c>
      <c r="B220" s="54" t="s">
        <v>361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100</v>
      </c>
      <c r="Y221" s="592">
        <f t="shared" si="36"/>
        <v>100.8</v>
      </c>
      <c r="Z221" s="36">
        <f t="shared" si="41"/>
        <v>0.27342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110.75000000000001</v>
      </c>
      <c r="BN221" s="64">
        <f t="shared" si="38"/>
        <v>111.63600000000001</v>
      </c>
      <c r="BO221" s="64">
        <f t="shared" si="39"/>
        <v>0.22893772893772898</v>
      </c>
      <c r="BP221" s="64">
        <f t="shared" si="40"/>
        <v>0.23076923076923078</v>
      </c>
    </row>
    <row r="222" spans="1:68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71</v>
      </c>
      <c r="Q222" s="613"/>
      <c r="R222" s="613"/>
      <c r="S222" s="613"/>
      <c r="T222" s="613"/>
      <c r="U222" s="613"/>
      <c r="V222" s="614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416.66666666666674</v>
      </c>
      <c r="Y222" s="593">
        <f>IFERROR(Y213/H213,"0")+IFERROR(Y214/H214,"0")+IFERROR(Y215/H215,"0")+IFERROR(Y216/H216,"0")+IFERROR(Y217/H217,"0")+IFERROR(Y218/H218,"0")+IFERROR(Y219/H219,"0")+IFERROR(Y220/H220,"0")+IFERROR(Y221/H221,"0")</f>
        <v>418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2.7211799999999995</v>
      </c>
      <c r="AA222" s="594"/>
      <c r="AB222" s="594"/>
      <c r="AC222" s="594"/>
    </row>
    <row r="223" spans="1:68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71</v>
      </c>
      <c r="Q223" s="613"/>
      <c r="R223" s="613"/>
      <c r="S223" s="613"/>
      <c r="T223" s="613"/>
      <c r="U223" s="613"/>
      <c r="V223" s="614"/>
      <c r="W223" s="37" t="s">
        <v>69</v>
      </c>
      <c r="X223" s="593">
        <f>IFERROR(SUM(X213:X221),"0")</f>
        <v>1000</v>
      </c>
      <c r="Y223" s="593">
        <f>IFERROR(SUM(Y213:Y221),"0")</f>
        <v>1003.2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173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hidden="1" customHeight="1" x14ac:dyDescent="0.25">
      <c r="A225" s="54" t="s">
        <v>366</v>
      </c>
      <c r="B225" s="54" t="s">
        <v>367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71</v>
      </c>
      <c r="Q227" s="613"/>
      <c r="R227" s="613"/>
      <c r="S227" s="613"/>
      <c r="T227" s="613"/>
      <c r="U227" s="613"/>
      <c r="V227" s="614"/>
      <c r="W227" s="37" t="s">
        <v>72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hidden="1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71</v>
      </c>
      <c r="Q228" s="613"/>
      <c r="R228" s="613"/>
      <c r="S228" s="613"/>
      <c r="T228" s="613"/>
      <c r="U228" s="613"/>
      <c r="V228" s="614"/>
      <c r="W228" s="37" t="s">
        <v>69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hidden="1" customHeight="1" x14ac:dyDescent="0.25">
      <c r="A229" s="611" t="s">
        <v>372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101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hidden="1" customHeight="1" x14ac:dyDescent="0.25">
      <c r="A231" s="54" t="s">
        <v>373</v>
      </c>
      <c r="B231" s="54" t="s">
        <v>374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373</v>
      </c>
      <c r="B232" s="54" t="s">
        <v>376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382</v>
      </c>
      <c r="B235" s="54" t="s">
        <v>385</v>
      </c>
      <c r="C235" s="31">
        <v>4301011941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386</v>
      </c>
      <c r="B236" s="54" t="s">
        <v>387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388</v>
      </c>
      <c r="B237" s="54" t="s">
        <v>389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390</v>
      </c>
      <c r="B238" s="54" t="s">
        <v>391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71</v>
      </c>
      <c r="Q239" s="613"/>
      <c r="R239" s="613"/>
      <c r="S239" s="613"/>
      <c r="T239" s="613"/>
      <c r="U239" s="613"/>
      <c r="V239" s="614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hidden="1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71</v>
      </c>
      <c r="Q240" s="613"/>
      <c r="R240" s="613"/>
      <c r="S240" s="613"/>
      <c r="T240" s="613"/>
      <c r="U240" s="613"/>
      <c r="V240" s="614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hidden="1" customHeight="1" x14ac:dyDescent="0.25">
      <c r="A241" s="598" t="s">
        <v>138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392</v>
      </c>
      <c r="B242" s="54" t="s">
        <v>393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395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71</v>
      </c>
      <c r="Q244" s="613"/>
      <c r="R244" s="613"/>
      <c r="S244" s="613"/>
      <c r="T244" s="613"/>
      <c r="U244" s="613"/>
      <c r="V244" s="614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71</v>
      </c>
      <c r="Q245" s="613"/>
      <c r="R245" s="613"/>
      <c r="S245" s="613"/>
      <c r="T245" s="613"/>
      <c r="U245" s="613"/>
      <c r="V245" s="614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396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397</v>
      </c>
      <c r="B247" s="54" t="s">
        <v>398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71</v>
      </c>
      <c r="Q248" s="613"/>
      <c r="R248" s="613"/>
      <c r="S248" s="613"/>
      <c r="T248" s="613"/>
      <c r="U248" s="613"/>
      <c r="V248" s="614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71</v>
      </c>
      <c r="Q249" s="613"/>
      <c r="R249" s="613"/>
      <c r="S249" s="613"/>
      <c r="T249" s="613"/>
      <c r="U249" s="613"/>
      <c r="V249" s="614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400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401</v>
      </c>
      <c r="B251" s="54" t="s">
        <v>402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406</v>
      </c>
      <c r="B253" s="54" t="s">
        <v>407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71</v>
      </c>
      <c r="Q256" s="613"/>
      <c r="R256" s="613"/>
      <c r="S256" s="613"/>
      <c r="T256" s="613"/>
      <c r="U256" s="613"/>
      <c r="V256" s="614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71</v>
      </c>
      <c r="Q257" s="613"/>
      <c r="R257" s="613"/>
      <c r="S257" s="613"/>
      <c r="T257" s="613"/>
      <c r="U257" s="613"/>
      <c r="V257" s="614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412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101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413</v>
      </c>
      <c r="B260" s="54" t="s">
        <v>414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416</v>
      </c>
      <c r="B262" s="54" t="s">
        <v>419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427</v>
      </c>
      <c r="B265" s="54" t="s">
        <v>428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71</v>
      </c>
      <c r="Q266" s="613"/>
      <c r="R266" s="613"/>
      <c r="S266" s="613"/>
      <c r="T266" s="613"/>
      <c r="U266" s="613"/>
      <c r="V266" s="614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71</v>
      </c>
      <c r="Q267" s="613"/>
      <c r="R267" s="613"/>
      <c r="S267" s="613"/>
      <c r="T267" s="613"/>
      <c r="U267" s="613"/>
      <c r="V267" s="614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430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101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431</v>
      </c>
      <c r="B270" s="54" t="s">
        <v>432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433</v>
      </c>
      <c r="B271" s="54" t="s">
        <v>434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436</v>
      </c>
      <c r="B272" s="54" t="s">
        <v>437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439</v>
      </c>
      <c r="B273" s="54" t="s">
        <v>440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95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71</v>
      </c>
      <c r="Q274" s="613"/>
      <c r="R274" s="613"/>
      <c r="S274" s="613"/>
      <c r="T274" s="613"/>
      <c r="U274" s="613"/>
      <c r="V274" s="614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71</v>
      </c>
      <c r="Q275" s="613"/>
      <c r="R275" s="613"/>
      <c r="S275" s="613"/>
      <c r="T275" s="613"/>
      <c r="U275" s="613"/>
      <c r="V275" s="614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443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73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444</v>
      </c>
      <c r="B278" s="54" t="s">
        <v>445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447</v>
      </c>
      <c r="B279" s="54" t="s">
        <v>448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450</v>
      </c>
      <c r="B280" s="54" t="s">
        <v>451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71</v>
      </c>
      <c r="Q281" s="613"/>
      <c r="R281" s="613"/>
      <c r="S281" s="613"/>
      <c r="T281" s="613"/>
      <c r="U281" s="613"/>
      <c r="V281" s="614"/>
      <c r="W281" s="37" t="s">
        <v>72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hidden="1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71</v>
      </c>
      <c r="Q282" s="613"/>
      <c r="R282" s="613"/>
      <c r="S282" s="613"/>
      <c r="T282" s="613"/>
      <c r="U282" s="613"/>
      <c r="V282" s="614"/>
      <c r="W282" s="37" t="s">
        <v>69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hidden="1" customHeight="1" x14ac:dyDescent="0.25">
      <c r="A283" s="611" t="s">
        <v>453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63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454</v>
      </c>
      <c r="B285" s="54" t="s">
        <v>455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71</v>
      </c>
      <c r="Q286" s="613"/>
      <c r="R286" s="613"/>
      <c r="S286" s="613"/>
      <c r="T286" s="613"/>
      <c r="U286" s="613"/>
      <c r="V286" s="614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71</v>
      </c>
      <c r="Q287" s="613"/>
      <c r="R287" s="613"/>
      <c r="S287" s="613"/>
      <c r="T287" s="613"/>
      <c r="U287" s="613"/>
      <c r="V287" s="614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73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457</v>
      </c>
      <c r="B289" s="54" t="s">
        <v>458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71</v>
      </c>
      <c r="Q290" s="613"/>
      <c r="R290" s="613"/>
      <c r="S290" s="613"/>
      <c r="T290" s="613"/>
      <c r="U290" s="613"/>
      <c r="V290" s="614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71</v>
      </c>
      <c r="Q291" s="613"/>
      <c r="R291" s="613"/>
      <c r="S291" s="613"/>
      <c r="T291" s="613"/>
      <c r="U291" s="613"/>
      <c r="V291" s="614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460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73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461</v>
      </c>
      <c r="B294" s="54" t="s">
        <v>462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71</v>
      </c>
      <c r="Q295" s="613"/>
      <c r="R295" s="613"/>
      <c r="S295" s="613"/>
      <c r="T295" s="613"/>
      <c r="U295" s="613"/>
      <c r="V295" s="614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71</v>
      </c>
      <c r="Q296" s="613"/>
      <c r="R296" s="613"/>
      <c r="S296" s="613"/>
      <c r="T296" s="613"/>
      <c r="U296" s="613"/>
      <c r="V296" s="614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464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63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hidden="1" customHeight="1" x14ac:dyDescent="0.25">
      <c r="A299" s="54" t="s">
        <v>465</v>
      </c>
      <c r="B299" s="54" t="s">
        <v>466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468</v>
      </c>
      <c r="B300" s="54" t="s">
        <v>469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71</v>
      </c>
      <c r="Q301" s="613"/>
      <c r="R301" s="613"/>
      <c r="S301" s="613"/>
      <c r="T301" s="613"/>
      <c r="U301" s="613"/>
      <c r="V301" s="614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71</v>
      </c>
      <c r="Q302" s="613"/>
      <c r="R302" s="613"/>
      <c r="S302" s="613"/>
      <c r="T302" s="613"/>
      <c r="U302" s="613"/>
      <c r="V302" s="614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11" t="s">
        <v>470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101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471</v>
      </c>
      <c r="B305" s="54" t="s">
        <v>472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71</v>
      </c>
      <c r="Q306" s="613"/>
      <c r="R306" s="613"/>
      <c r="S306" s="613"/>
      <c r="T306" s="613"/>
      <c r="U306" s="613"/>
      <c r="V306" s="614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71</v>
      </c>
      <c r="Q307" s="613"/>
      <c r="R307" s="613"/>
      <c r="S307" s="613"/>
      <c r="T307" s="613"/>
      <c r="U307" s="613"/>
      <c r="V307" s="614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475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101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476</v>
      </c>
      <c r="B310" s="54" t="s">
        <v>477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479</v>
      </c>
      <c r="B311" s="54" t="s">
        <v>480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479</v>
      </c>
      <c r="B312" s="54" t="s">
        <v>482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484</v>
      </c>
      <c r="B313" s="54" t="s">
        <v>485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487</v>
      </c>
      <c r="B314" s="54" t="s">
        <v>488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490</v>
      </c>
      <c r="B315" s="54" t="s">
        <v>491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71</v>
      </c>
      <c r="Q316" s="613"/>
      <c r="R316" s="613"/>
      <c r="S316" s="613"/>
      <c r="T316" s="613"/>
      <c r="U316" s="613"/>
      <c r="V316" s="614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71</v>
      </c>
      <c r="Q317" s="613"/>
      <c r="R317" s="613"/>
      <c r="S317" s="613"/>
      <c r="T317" s="613"/>
      <c r="U317" s="613"/>
      <c r="V317" s="614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598" t="s">
        <v>63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492</v>
      </c>
      <c r="B319" s="54" t="s">
        <v>493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495</v>
      </c>
      <c r="B320" s="54" t="s">
        <v>496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498</v>
      </c>
      <c r="B321" s="54" t="s">
        <v>499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501</v>
      </c>
      <c r="B322" s="54" t="s">
        <v>502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71</v>
      </c>
      <c r="Q323" s="613"/>
      <c r="R323" s="613"/>
      <c r="S323" s="613"/>
      <c r="T323" s="613"/>
      <c r="U323" s="613"/>
      <c r="V323" s="614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71</v>
      </c>
      <c r="Q324" s="613"/>
      <c r="R324" s="613"/>
      <c r="S324" s="613"/>
      <c r="T324" s="613"/>
      <c r="U324" s="613"/>
      <c r="V324" s="614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73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hidden="1" customHeight="1" x14ac:dyDescent="0.25">
      <c r="A326" s="54" t="s">
        <v>503</v>
      </c>
      <c r="B326" s="54" t="s">
        <v>504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506</v>
      </c>
      <c r="B327" s="54" t="s">
        <v>507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512</v>
      </c>
      <c r="B329" s="54" t="s">
        <v>513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515</v>
      </c>
      <c r="B330" s="54" t="s">
        <v>516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71</v>
      </c>
      <c r="Q331" s="613"/>
      <c r="R331" s="613"/>
      <c r="S331" s="613"/>
      <c r="T331" s="613"/>
      <c r="U331" s="613"/>
      <c r="V331" s="614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hidden="1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71</v>
      </c>
      <c r="Q332" s="613"/>
      <c r="R332" s="613"/>
      <c r="S332" s="613"/>
      <c r="T332" s="613"/>
      <c r="U332" s="613"/>
      <c r="V332" s="614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173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hidden="1" customHeight="1" x14ac:dyDescent="0.25">
      <c r="A334" s="54" t="s">
        <v>518</v>
      </c>
      <c r="B334" s="54" t="s">
        <v>519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521</v>
      </c>
      <c r="B335" s="54" t="s">
        <v>522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hidden="1" customHeight="1" x14ac:dyDescent="0.25">
      <c r="A336" s="54" t="s">
        <v>524</v>
      </c>
      <c r="B336" s="54" t="s">
        <v>525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71</v>
      </c>
      <c r="Q337" s="613"/>
      <c r="R337" s="613"/>
      <c r="S337" s="613"/>
      <c r="T337" s="613"/>
      <c r="U337" s="613"/>
      <c r="V337" s="614"/>
      <c r="W337" s="37" t="s">
        <v>72</v>
      </c>
      <c r="X337" s="593">
        <f>IFERROR(X334/H334,"0")+IFERROR(X335/H335,"0")+IFERROR(X336/H336,"0")</f>
        <v>0</v>
      </c>
      <c r="Y337" s="593">
        <f>IFERROR(Y334/H334,"0")+IFERROR(Y335/H335,"0")+IFERROR(Y336/H336,"0")</f>
        <v>0</v>
      </c>
      <c r="Z337" s="593">
        <f>IFERROR(IF(Z334="",0,Z334),"0")+IFERROR(IF(Z335="",0,Z335),"0")+IFERROR(IF(Z336="",0,Z336),"0")</f>
        <v>0</v>
      </c>
      <c r="AA337" s="594"/>
      <c r="AB337" s="594"/>
      <c r="AC337" s="594"/>
    </row>
    <row r="338" spans="1:68" hidden="1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71</v>
      </c>
      <c r="Q338" s="613"/>
      <c r="R338" s="613"/>
      <c r="S338" s="613"/>
      <c r="T338" s="613"/>
      <c r="U338" s="613"/>
      <c r="V338" s="614"/>
      <c r="W338" s="37" t="s">
        <v>69</v>
      </c>
      <c r="X338" s="593">
        <f>IFERROR(SUM(X334:X336),"0")</f>
        <v>0</v>
      </c>
      <c r="Y338" s="593">
        <f>IFERROR(SUM(Y334:Y336),"0")</f>
        <v>0</v>
      </c>
      <c r="Z338" s="37"/>
      <c r="AA338" s="594"/>
      <c r="AB338" s="594"/>
      <c r="AC338" s="594"/>
    </row>
    <row r="339" spans="1:68" ht="14.25" hidden="1" customHeight="1" x14ac:dyDescent="0.25">
      <c r="A339" s="598" t="s">
        <v>93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527</v>
      </c>
      <c r="B340" s="54" t="s">
        <v>528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531</v>
      </c>
      <c r="B341" s="54" t="s">
        <v>532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71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535</v>
      </c>
      <c r="B342" s="54" t="s">
        <v>536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538</v>
      </c>
      <c r="B343" s="54" t="s">
        <v>539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71</v>
      </c>
      <c r="Q344" s="613"/>
      <c r="R344" s="613"/>
      <c r="S344" s="613"/>
      <c r="T344" s="613"/>
      <c r="U344" s="613"/>
      <c r="V344" s="614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hidden="1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71</v>
      </c>
      <c r="Q345" s="613"/>
      <c r="R345" s="613"/>
      <c r="S345" s="613"/>
      <c r="T345" s="613"/>
      <c r="U345" s="613"/>
      <c r="V345" s="614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540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541</v>
      </c>
      <c r="B347" s="54" t="s">
        <v>542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547</v>
      </c>
      <c r="B349" s="54" t="s">
        <v>548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71</v>
      </c>
      <c r="Q350" s="613"/>
      <c r="R350" s="613"/>
      <c r="S350" s="613"/>
      <c r="T350" s="613"/>
      <c r="U350" s="613"/>
      <c r="V350" s="614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71</v>
      </c>
      <c r="Q351" s="613"/>
      <c r="R351" s="613"/>
      <c r="S351" s="613"/>
      <c r="T351" s="613"/>
      <c r="U351" s="613"/>
      <c r="V351" s="614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549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63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hidden="1" customHeight="1" x14ac:dyDescent="0.25">
      <c r="A354" s="54" t="s">
        <v>550</v>
      </c>
      <c r="B354" s="54" t="s">
        <v>551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71</v>
      </c>
      <c r="Q355" s="613"/>
      <c r="R355" s="613"/>
      <c r="S355" s="613"/>
      <c r="T355" s="613"/>
      <c r="U355" s="613"/>
      <c r="V355" s="614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hidden="1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71</v>
      </c>
      <c r="Q356" s="613"/>
      <c r="R356" s="613"/>
      <c r="S356" s="613"/>
      <c r="T356" s="613"/>
      <c r="U356" s="613"/>
      <c r="V356" s="614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hidden="1" customHeight="1" x14ac:dyDescent="0.25">
      <c r="A357" s="598" t="s">
        <v>73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553</v>
      </c>
      <c r="B358" s="54" t="s">
        <v>554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556</v>
      </c>
      <c r="B359" s="54" t="s">
        <v>557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559</v>
      </c>
      <c r="B360" s="54" t="s">
        <v>560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71</v>
      </c>
      <c r="Q361" s="613"/>
      <c r="R361" s="613"/>
      <c r="S361" s="613"/>
      <c r="T361" s="613"/>
      <c r="U361" s="613"/>
      <c r="V361" s="614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hidden="1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71</v>
      </c>
      <c r="Q362" s="613"/>
      <c r="R362" s="613"/>
      <c r="S362" s="613"/>
      <c r="T362" s="613"/>
      <c r="U362" s="613"/>
      <c r="V362" s="614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hidden="1" customHeight="1" x14ac:dyDescent="0.2">
      <c r="A363" s="624" t="s">
        <v>562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563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101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700</v>
      </c>
      <c r="Y366" s="592">
        <f t="shared" ref="Y366:Y372" si="57">IFERROR(IF(X366="",0,CEILING((X366/$H366),1)*$H366),"")</f>
        <v>705</v>
      </c>
      <c r="Z366" s="36">
        <f>IFERROR(IF(Y366=0,"",ROUNDUP(Y366/H366,0)*0.02175),"")</f>
        <v>1.0222499999999999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722.4</v>
      </c>
      <c r="BN366" s="64">
        <f t="shared" ref="BN366:BN372" si="59">IFERROR(Y366*I366/H366,"0")</f>
        <v>727.56</v>
      </c>
      <c r="BO366" s="64">
        <f t="shared" ref="BO366:BO372" si="60">IFERROR(1/J366*(X366/H366),"0")</f>
        <v>0.9722222222222221</v>
      </c>
      <c r="BP366" s="64">
        <f t="shared" ref="BP366:BP372" si="61">IFERROR(1/J366*(Y366/H366),"0")</f>
        <v>0.97916666666666663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700</v>
      </c>
      <c r="Y367" s="592">
        <f t="shared" si="57"/>
        <v>705</v>
      </c>
      <c r="Z367" s="36">
        <f>IFERROR(IF(Y367=0,"",ROUNDUP(Y367/H367,0)*0.02175),"")</f>
        <v>1.0222499999999999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722.4</v>
      </c>
      <c r="BN367" s="64">
        <f t="shared" si="59"/>
        <v>727.56</v>
      </c>
      <c r="BO367" s="64">
        <f t="shared" si="60"/>
        <v>0.9722222222222221</v>
      </c>
      <c r="BP367" s="64">
        <f t="shared" si="61"/>
        <v>0.97916666666666663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1300</v>
      </c>
      <c r="Y368" s="592">
        <f t="shared" si="57"/>
        <v>1305</v>
      </c>
      <c r="Z368" s="36">
        <f>IFERROR(IF(Y368=0,"",ROUNDUP(Y368/H368,0)*0.02175),"")</f>
        <v>1.8922499999999998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1341.6</v>
      </c>
      <c r="BN368" s="64">
        <f t="shared" si="59"/>
        <v>1346.76</v>
      </c>
      <c r="BO368" s="64">
        <f t="shared" si="60"/>
        <v>1.8055555555555556</v>
      </c>
      <c r="BP368" s="64">
        <f t="shared" si="61"/>
        <v>1.8125</v>
      </c>
    </row>
    <row r="369" spans="1:68" ht="27" hidden="1" customHeight="1" x14ac:dyDescent="0.25">
      <c r="A369" s="54" t="s">
        <v>573</v>
      </c>
      <c r="B369" s="54" t="s">
        <v>574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hidden="1" customHeight="1" x14ac:dyDescent="0.25">
      <c r="A370" s="54" t="s">
        <v>576</v>
      </c>
      <c r="B370" s="54" t="s">
        <v>577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71</v>
      </c>
      <c r="Q373" s="613"/>
      <c r="R373" s="613"/>
      <c r="S373" s="613"/>
      <c r="T373" s="613"/>
      <c r="U373" s="613"/>
      <c r="V373" s="614"/>
      <c r="W373" s="37" t="s">
        <v>72</v>
      </c>
      <c r="X373" s="593">
        <f>IFERROR(X366/H366,"0")+IFERROR(X367/H367,"0")+IFERROR(X368/H368,"0")+IFERROR(X369/H369,"0")+IFERROR(X370/H370,"0")+IFERROR(X371/H371,"0")+IFERROR(X372/H372,"0")</f>
        <v>180</v>
      </c>
      <c r="Y373" s="593">
        <f>IFERROR(Y366/H366,"0")+IFERROR(Y367/H367,"0")+IFERROR(Y368/H368,"0")+IFERROR(Y369/H369,"0")+IFERROR(Y370/H370,"0")+IFERROR(Y371/H371,"0")+IFERROR(Y372/H372,"0")</f>
        <v>181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3.9367499999999995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71</v>
      </c>
      <c r="Q374" s="613"/>
      <c r="R374" s="613"/>
      <c r="S374" s="613"/>
      <c r="T374" s="613"/>
      <c r="U374" s="613"/>
      <c r="V374" s="614"/>
      <c r="W374" s="37" t="s">
        <v>69</v>
      </c>
      <c r="X374" s="593">
        <f>IFERROR(SUM(X366:X372),"0")</f>
        <v>2700</v>
      </c>
      <c r="Y374" s="593">
        <f>IFERROR(SUM(Y366:Y372),"0")</f>
        <v>2715</v>
      </c>
      <c r="Z374" s="37"/>
      <c r="AA374" s="594"/>
      <c r="AB374" s="594"/>
      <c r="AC374" s="594"/>
    </row>
    <row r="375" spans="1:68" ht="14.25" hidden="1" customHeight="1" x14ac:dyDescent="0.25">
      <c r="A375" s="598" t="s">
        <v>138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700</v>
      </c>
      <c r="Y376" s="592">
        <f>IFERROR(IF(X376="",0,CEILING((X376/$H376),1)*$H376),"")</f>
        <v>705</v>
      </c>
      <c r="Z376" s="36">
        <f>IFERROR(IF(Y376=0,"",ROUNDUP(Y376/H376,0)*0.02175),"")</f>
        <v>1.0222499999999999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722.4</v>
      </c>
      <c r="BN376" s="64">
        <f>IFERROR(Y376*I376/H376,"0")</f>
        <v>727.56</v>
      </c>
      <c r="BO376" s="64">
        <f>IFERROR(1/J376*(X376/H376),"0")</f>
        <v>0.9722222222222221</v>
      </c>
      <c r="BP376" s="64">
        <f>IFERROR(1/J376*(Y376/H376),"0")</f>
        <v>0.97916666666666663</v>
      </c>
    </row>
    <row r="377" spans="1:68" ht="16.5" hidden="1" customHeight="1" x14ac:dyDescent="0.25">
      <c r="A377" s="54" t="s">
        <v>586</v>
      </c>
      <c r="B377" s="54" t="s">
        <v>587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71</v>
      </c>
      <c r="Q378" s="613"/>
      <c r="R378" s="613"/>
      <c r="S378" s="613"/>
      <c r="T378" s="613"/>
      <c r="U378" s="613"/>
      <c r="V378" s="614"/>
      <c r="W378" s="37" t="s">
        <v>72</v>
      </c>
      <c r="X378" s="593">
        <f>IFERROR(X376/H376,"0")+IFERROR(X377/H377,"0")</f>
        <v>46.666666666666664</v>
      </c>
      <c r="Y378" s="593">
        <f>IFERROR(Y376/H376,"0")+IFERROR(Y377/H377,"0")</f>
        <v>47</v>
      </c>
      <c r="Z378" s="593">
        <f>IFERROR(IF(Z376="",0,Z376),"0")+IFERROR(IF(Z377="",0,Z377),"0")</f>
        <v>1.0222499999999999</v>
      </c>
      <c r="AA378" s="594"/>
      <c r="AB378" s="594"/>
      <c r="AC378" s="594"/>
    </row>
    <row r="379" spans="1:68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71</v>
      </c>
      <c r="Q379" s="613"/>
      <c r="R379" s="613"/>
      <c r="S379" s="613"/>
      <c r="T379" s="613"/>
      <c r="U379" s="613"/>
      <c r="V379" s="614"/>
      <c r="W379" s="37" t="s">
        <v>69</v>
      </c>
      <c r="X379" s="593">
        <f>IFERROR(SUM(X376:X377),"0")</f>
        <v>700</v>
      </c>
      <c r="Y379" s="593">
        <f>IFERROR(SUM(Y376:Y377),"0")</f>
        <v>705</v>
      </c>
      <c r="Z379" s="37"/>
      <c r="AA379" s="594"/>
      <c r="AB379" s="594"/>
      <c r="AC379" s="594"/>
    </row>
    <row r="380" spans="1:68" ht="14.25" hidden="1" customHeight="1" x14ac:dyDescent="0.25">
      <c r="A380" s="598" t="s">
        <v>73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588</v>
      </c>
      <c r="B381" s="54" t="s">
        <v>589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591</v>
      </c>
      <c r="B382" s="54" t="s">
        <v>592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71</v>
      </c>
      <c r="Q383" s="613"/>
      <c r="R383" s="613"/>
      <c r="S383" s="613"/>
      <c r="T383" s="613"/>
      <c r="U383" s="613"/>
      <c r="V383" s="614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71</v>
      </c>
      <c r="Q384" s="613"/>
      <c r="R384" s="613"/>
      <c r="S384" s="613"/>
      <c r="T384" s="613"/>
      <c r="U384" s="613"/>
      <c r="V384" s="614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173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hidden="1" customHeight="1" x14ac:dyDescent="0.25">
      <c r="A386" s="54" t="s">
        <v>594</v>
      </c>
      <c r="B386" s="54" t="s">
        <v>595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71</v>
      </c>
      <c r="Q387" s="613"/>
      <c r="R387" s="613"/>
      <c r="S387" s="613"/>
      <c r="T387" s="613"/>
      <c r="U387" s="613"/>
      <c r="V387" s="614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hidden="1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71</v>
      </c>
      <c r="Q388" s="613"/>
      <c r="R388" s="613"/>
      <c r="S388" s="613"/>
      <c r="T388" s="613"/>
      <c r="U388" s="613"/>
      <c r="V388" s="614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hidden="1" customHeight="1" x14ac:dyDescent="0.25">
      <c r="A389" s="611" t="s">
        <v>597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101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598</v>
      </c>
      <c r="B391" s="54" t="s">
        <v>599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601</v>
      </c>
      <c r="B392" s="54" t="s">
        <v>602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604</v>
      </c>
      <c r="B393" s="54" t="s">
        <v>605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71</v>
      </c>
      <c r="Q395" s="613"/>
      <c r="R395" s="613"/>
      <c r="S395" s="613"/>
      <c r="T395" s="613"/>
      <c r="U395" s="613"/>
      <c r="V395" s="614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71</v>
      </c>
      <c r="Q396" s="613"/>
      <c r="R396" s="613"/>
      <c r="S396" s="613"/>
      <c r="T396" s="613"/>
      <c r="U396" s="613"/>
      <c r="V396" s="614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63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608</v>
      </c>
      <c r="B398" s="54" t="s">
        <v>609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71</v>
      </c>
      <c r="Q399" s="613"/>
      <c r="R399" s="613"/>
      <c r="S399" s="613"/>
      <c r="T399" s="613"/>
      <c r="U399" s="613"/>
      <c r="V399" s="614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71</v>
      </c>
      <c r="Q400" s="613"/>
      <c r="R400" s="613"/>
      <c r="S400" s="613"/>
      <c r="T400" s="613"/>
      <c r="U400" s="613"/>
      <c r="V400" s="614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73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1700</v>
      </c>
      <c r="Y402" s="592">
        <f>IFERROR(IF(X402="",0,CEILING((X402/$H402),1)*$H402),"")</f>
        <v>1701</v>
      </c>
      <c r="Z402" s="36">
        <f>IFERROR(IF(Y402=0,"",ROUNDUP(Y402/H402,0)*0.01898),"")</f>
        <v>3.5872199999999999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1798.0333333333335</v>
      </c>
      <c r="BN402" s="64">
        <f>IFERROR(Y402*I402/H402,"0")</f>
        <v>1799.0909999999999</v>
      </c>
      <c r="BO402" s="64">
        <f>IFERROR(1/J402*(X402/H402),"0")</f>
        <v>2.9513888888888888</v>
      </c>
      <c r="BP402" s="64">
        <f>IFERROR(1/J402*(Y402/H402),"0")</f>
        <v>2.953125</v>
      </c>
    </row>
    <row r="403" spans="1:68" ht="37.5" hidden="1" customHeight="1" x14ac:dyDescent="0.25">
      <c r="A403" s="54" t="s">
        <v>614</v>
      </c>
      <c r="B403" s="54" t="s">
        <v>615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617</v>
      </c>
      <c r="B404" s="54" t="s">
        <v>618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71</v>
      </c>
      <c r="Q405" s="613"/>
      <c r="R405" s="613"/>
      <c r="S405" s="613"/>
      <c r="T405" s="613"/>
      <c r="U405" s="613"/>
      <c r="V405" s="614"/>
      <c r="W405" s="37" t="s">
        <v>72</v>
      </c>
      <c r="X405" s="593">
        <f>IFERROR(X402/H402,"0")+IFERROR(X403/H403,"0")+IFERROR(X404/H404,"0")</f>
        <v>188.88888888888889</v>
      </c>
      <c r="Y405" s="593">
        <f>IFERROR(Y402/H402,"0")+IFERROR(Y403/H403,"0")+IFERROR(Y404/H404,"0")</f>
        <v>189</v>
      </c>
      <c r="Z405" s="593">
        <f>IFERROR(IF(Z402="",0,Z402),"0")+IFERROR(IF(Z403="",0,Z403),"0")+IFERROR(IF(Z404="",0,Z404),"0")</f>
        <v>3.5872199999999999</v>
      </c>
      <c r="AA405" s="594"/>
      <c r="AB405" s="594"/>
      <c r="AC405" s="594"/>
    </row>
    <row r="406" spans="1:68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71</v>
      </c>
      <c r="Q406" s="613"/>
      <c r="R406" s="613"/>
      <c r="S406" s="613"/>
      <c r="T406" s="613"/>
      <c r="U406" s="613"/>
      <c r="V406" s="614"/>
      <c r="W406" s="37" t="s">
        <v>69</v>
      </c>
      <c r="X406" s="593">
        <f>IFERROR(SUM(X402:X404),"0")</f>
        <v>1700</v>
      </c>
      <c r="Y406" s="593">
        <f>IFERROR(SUM(Y402:Y404),"0")</f>
        <v>1701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173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619</v>
      </c>
      <c r="B408" s="54" t="s">
        <v>620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71</v>
      </c>
      <c r="Q409" s="613"/>
      <c r="R409" s="613"/>
      <c r="S409" s="613"/>
      <c r="T409" s="613"/>
      <c r="U409" s="613"/>
      <c r="V409" s="614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71</v>
      </c>
      <c r="Q410" s="613"/>
      <c r="R410" s="613"/>
      <c r="S410" s="613"/>
      <c r="T410" s="613"/>
      <c r="U410" s="613"/>
      <c r="V410" s="614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622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623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63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hidden="1" customHeight="1" x14ac:dyDescent="0.25">
      <c r="A414" s="54" t="s">
        <v>624</v>
      </c>
      <c r="B414" s="54" t="s">
        <v>625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627</v>
      </c>
      <c r="B415" s="54" t="s">
        <v>628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627</v>
      </c>
      <c r="B416" s="54" t="s">
        <v>630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631</v>
      </c>
      <c r="B417" s="54" t="s">
        <v>632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634</v>
      </c>
      <c r="B418" s="54" t="s">
        <v>635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636</v>
      </c>
      <c r="B419" s="54" t="s">
        <v>637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638</v>
      </c>
      <c r="B420" s="54" t="s">
        <v>639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641</v>
      </c>
      <c r="B421" s="54" t="s">
        <v>642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644</v>
      </c>
      <c r="B422" s="54" t="s">
        <v>645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647</v>
      </c>
      <c r="B423" s="54" t="s">
        <v>648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idden="1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71</v>
      </c>
      <c r="Q424" s="613"/>
      <c r="R424" s="613"/>
      <c r="S424" s="613"/>
      <c r="T424" s="613"/>
      <c r="U424" s="613"/>
      <c r="V424" s="614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hidden="1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71</v>
      </c>
      <c r="Q425" s="613"/>
      <c r="R425" s="613"/>
      <c r="S425" s="613"/>
      <c r="T425" s="613"/>
      <c r="U425" s="613"/>
      <c r="V425" s="614"/>
      <c r="W425" s="37" t="s">
        <v>69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hidden="1" customHeight="1" x14ac:dyDescent="0.25">
      <c r="A426" s="598" t="s">
        <v>73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649</v>
      </c>
      <c r="B427" s="54" t="s">
        <v>650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652</v>
      </c>
      <c r="B428" s="54" t="s">
        <v>653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71</v>
      </c>
      <c r="Q429" s="613"/>
      <c r="R429" s="613"/>
      <c r="S429" s="613"/>
      <c r="T429" s="613"/>
      <c r="U429" s="613"/>
      <c r="V429" s="614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71</v>
      </c>
      <c r="Q430" s="613"/>
      <c r="R430" s="613"/>
      <c r="S430" s="613"/>
      <c r="T430" s="613"/>
      <c r="U430" s="613"/>
      <c r="V430" s="614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655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138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656</v>
      </c>
      <c r="B433" s="54" t="s">
        <v>657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71</v>
      </c>
      <c r="Q435" s="613"/>
      <c r="R435" s="613"/>
      <c r="S435" s="613"/>
      <c r="T435" s="613"/>
      <c r="U435" s="613"/>
      <c r="V435" s="614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71</v>
      </c>
      <c r="Q436" s="613"/>
      <c r="R436" s="613"/>
      <c r="S436" s="613"/>
      <c r="T436" s="613"/>
      <c r="U436" s="613"/>
      <c r="V436" s="614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63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hidden="1" customHeight="1" x14ac:dyDescent="0.25">
      <c r="A438" s="54" t="s">
        <v>662</v>
      </c>
      <c r="B438" s="54" t="s">
        <v>663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665</v>
      </c>
      <c r="B439" s="54" t="s">
        <v>666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668</v>
      </c>
      <c r="B440" s="54" t="s">
        <v>669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671</v>
      </c>
      <c r="B441" s="54" t="s">
        <v>672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71</v>
      </c>
      <c r="Q442" s="613"/>
      <c r="R442" s="613"/>
      <c r="S442" s="613"/>
      <c r="T442" s="613"/>
      <c r="U442" s="613"/>
      <c r="V442" s="614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hidden="1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71</v>
      </c>
      <c r="Q443" s="613"/>
      <c r="R443" s="613"/>
      <c r="S443" s="613"/>
      <c r="T443" s="613"/>
      <c r="U443" s="613"/>
      <c r="V443" s="614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hidden="1" customHeight="1" x14ac:dyDescent="0.25">
      <c r="A444" s="611" t="s">
        <v>673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63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674</v>
      </c>
      <c r="B446" s="54" t="s">
        <v>675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71</v>
      </c>
      <c r="Q447" s="613"/>
      <c r="R447" s="613"/>
      <c r="S447" s="613"/>
      <c r="T447" s="613"/>
      <c r="U447" s="613"/>
      <c r="V447" s="614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71</v>
      </c>
      <c r="Q448" s="613"/>
      <c r="R448" s="613"/>
      <c r="S448" s="613"/>
      <c r="T448" s="613"/>
      <c r="U448" s="613"/>
      <c r="V448" s="614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677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63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678</v>
      </c>
      <c r="B451" s="54" t="s">
        <v>679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71</v>
      </c>
      <c r="Q452" s="613"/>
      <c r="R452" s="613"/>
      <c r="S452" s="613"/>
      <c r="T452" s="613"/>
      <c r="U452" s="613"/>
      <c r="V452" s="614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71</v>
      </c>
      <c r="Q453" s="613"/>
      <c r="R453" s="613"/>
      <c r="S453" s="613"/>
      <c r="T453" s="613"/>
      <c r="U453" s="613"/>
      <c r="V453" s="614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681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681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101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hidden="1" customHeight="1" x14ac:dyDescent="0.25">
      <c r="A457" s="54" t="s">
        <v>682</v>
      </c>
      <c r="B457" s="54" t="s">
        <v>683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hidden="1" customHeight="1" x14ac:dyDescent="0.25">
      <c r="A458" s="54" t="s">
        <v>685</v>
      </c>
      <c r="B458" s="54" t="s">
        <v>686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688</v>
      </c>
      <c r="B459" s="54" t="s">
        <v>689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hidden="1" customHeight="1" x14ac:dyDescent="0.25">
      <c r="A460" s="54" t="s">
        <v>691</v>
      </c>
      <c r="B460" s="54" t="s">
        <v>692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hidden="1" customHeight="1" x14ac:dyDescent="0.25">
      <c r="A461" s="54" t="s">
        <v>694</v>
      </c>
      <c r="B461" s="54" t="s">
        <v>695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0</v>
      </c>
      <c r="Y461" s="592">
        <f t="shared" si="68"/>
        <v>0</v>
      </c>
      <c r="Z461" s="36" t="str">
        <f t="shared" si="69"/>
        <v/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16.5" hidden="1" customHeight="1" x14ac:dyDescent="0.25">
      <c r="A462" s="54" t="s">
        <v>697</v>
      </c>
      <c r="B462" s="54" t="s">
        <v>698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700</v>
      </c>
      <c r="B463" s="54" t="s">
        <v>701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702</v>
      </c>
      <c r="B464" s="54" t="s">
        <v>703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702</v>
      </c>
      <c r="B465" s="54" t="s">
        <v>704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705</v>
      </c>
      <c r="B466" s="54" t="s">
        <v>706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707</v>
      </c>
      <c r="B467" s="54" t="s">
        <v>708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709</v>
      </c>
      <c r="B468" s="54" t="s">
        <v>710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709</v>
      </c>
      <c r="B469" s="54" t="s">
        <v>711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idden="1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71</v>
      </c>
      <c r="Q470" s="613"/>
      <c r="R470" s="613"/>
      <c r="S470" s="613"/>
      <c r="T470" s="613"/>
      <c r="U470" s="613"/>
      <c r="V470" s="614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0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0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</v>
      </c>
      <c r="AA470" s="594"/>
      <c r="AB470" s="594"/>
      <c r="AC470" s="594"/>
    </row>
    <row r="471" spans="1:68" hidden="1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71</v>
      </c>
      <c r="Q471" s="613"/>
      <c r="R471" s="613"/>
      <c r="S471" s="613"/>
      <c r="T471" s="613"/>
      <c r="U471" s="613"/>
      <c r="V471" s="614"/>
      <c r="W471" s="37" t="s">
        <v>69</v>
      </c>
      <c r="X471" s="593">
        <f>IFERROR(SUM(X457:X469),"0")</f>
        <v>0</v>
      </c>
      <c r="Y471" s="593">
        <f>IFERROR(SUM(Y457:Y469),"0")</f>
        <v>0</v>
      </c>
      <c r="Z471" s="37"/>
      <c r="AA471" s="594"/>
      <c r="AB471" s="594"/>
      <c r="AC471" s="594"/>
    </row>
    <row r="472" spans="1:68" ht="14.25" hidden="1" customHeight="1" x14ac:dyDescent="0.25">
      <c r="A472" s="598" t="s">
        <v>138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hidden="1" customHeight="1" x14ac:dyDescent="0.25">
      <c r="A473" s="54" t="s">
        <v>712</v>
      </c>
      <c r="B473" s="54" t="s">
        <v>713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0</v>
      </c>
      <c r="Y473" s="592">
        <f>IFERROR(IF(X473="",0,CEILING((X473/$H473),1)*$H473),"")</f>
        <v>0</v>
      </c>
      <c r="Z473" s="36" t="str">
        <f>IFERROR(IF(Y473=0,"",ROUNDUP(Y473/H473,0)*0.01196),"")</f>
        <v/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16.5" hidden="1" customHeight="1" x14ac:dyDescent="0.25">
      <c r="A474" s="54" t="s">
        <v>715</v>
      </c>
      <c r="B474" s="54" t="s">
        <v>716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717</v>
      </c>
      <c r="B475" s="54" t="s">
        <v>718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71</v>
      </c>
      <c r="Q476" s="613"/>
      <c r="R476" s="613"/>
      <c r="S476" s="613"/>
      <c r="T476" s="613"/>
      <c r="U476" s="613"/>
      <c r="V476" s="614"/>
      <c r="W476" s="37" t="s">
        <v>72</v>
      </c>
      <c r="X476" s="593">
        <f>IFERROR(X473/H473,"0")+IFERROR(X474/H474,"0")+IFERROR(X475/H475,"0")</f>
        <v>0</v>
      </c>
      <c r="Y476" s="593">
        <f>IFERROR(Y473/H473,"0")+IFERROR(Y474/H474,"0")+IFERROR(Y475/H475,"0")</f>
        <v>0</v>
      </c>
      <c r="Z476" s="593">
        <f>IFERROR(IF(Z473="",0,Z473),"0")+IFERROR(IF(Z474="",0,Z474),"0")+IFERROR(IF(Z475="",0,Z475),"0")</f>
        <v>0</v>
      </c>
      <c r="AA476" s="594"/>
      <c r="AB476" s="594"/>
      <c r="AC476" s="594"/>
    </row>
    <row r="477" spans="1:68" hidden="1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71</v>
      </c>
      <c r="Q477" s="613"/>
      <c r="R477" s="613"/>
      <c r="S477" s="613"/>
      <c r="T477" s="613"/>
      <c r="U477" s="613"/>
      <c r="V477" s="614"/>
      <c r="W477" s="37" t="s">
        <v>69</v>
      </c>
      <c r="X477" s="593">
        <f>IFERROR(SUM(X473:X475),"0")</f>
        <v>0</v>
      </c>
      <c r="Y477" s="593">
        <f>IFERROR(SUM(Y473:Y475),"0")</f>
        <v>0</v>
      </c>
      <c r="Z477" s="37"/>
      <c r="AA477" s="594"/>
      <c r="AB477" s="594"/>
      <c r="AC477" s="594"/>
    </row>
    <row r="478" spans="1:68" ht="14.25" hidden="1" customHeight="1" x14ac:dyDescent="0.25">
      <c r="A478" s="598" t="s">
        <v>63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hidden="1" customHeight="1" x14ac:dyDescent="0.25">
      <c r="A479" s="54" t="s">
        <v>719</v>
      </c>
      <c r="B479" s="54" t="s">
        <v>720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0</v>
      </c>
      <c r="Y479" s="592">
        <f t="shared" ref="Y479:Y486" si="74">IFERROR(IF(X479="",0,CEILING((X479/$H479),1)*$H479),"")</f>
        <v>0</v>
      </c>
      <c r="Z479" s="36" t="str">
        <f>IFERROR(IF(Y479=0,"",ROUNDUP(Y479/H479,0)*0.01196),"")</f>
        <v/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0</v>
      </c>
      <c r="BN479" s="64">
        <f t="shared" ref="BN479:BN486" si="76">IFERROR(Y479*I479/H479,"0")</f>
        <v>0</v>
      </c>
      <c r="BO479" s="64">
        <f t="shared" ref="BO479:BO486" si="77">IFERROR(1/J479*(X479/H479),"0")</f>
        <v>0</v>
      </c>
      <c r="BP479" s="64">
        <f t="shared" ref="BP479:BP486" si="78">IFERROR(1/J479*(Y479/H479),"0")</f>
        <v>0</v>
      </c>
    </row>
    <row r="480" spans="1:68" ht="27" hidden="1" customHeight="1" x14ac:dyDescent="0.25">
      <c r="A480" s="54" t="s">
        <v>722</v>
      </c>
      <c r="B480" s="54" t="s">
        <v>723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hidden="1" customHeight="1" x14ac:dyDescent="0.25">
      <c r="A481" s="54" t="s">
        <v>725</v>
      </c>
      <c r="B481" s="54" t="s">
        <v>726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hidden="1" customHeight="1" x14ac:dyDescent="0.25">
      <c r="A482" s="54" t="s">
        <v>728</v>
      </c>
      <c r="B482" s="54" t="s">
        <v>729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728</v>
      </c>
      <c r="B483" s="54" t="s">
        <v>730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731</v>
      </c>
      <c r="B484" s="54" t="s">
        <v>732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733</v>
      </c>
      <c r="B485" s="54" t="s">
        <v>734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733</v>
      </c>
      <c r="B486" s="54" t="s">
        <v>735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idden="1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71</v>
      </c>
      <c r="Q487" s="613"/>
      <c r="R487" s="613"/>
      <c r="S487" s="613"/>
      <c r="T487" s="613"/>
      <c r="U487" s="613"/>
      <c r="V487" s="614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0</v>
      </c>
      <c r="Y487" s="593">
        <f>IFERROR(Y479/H479,"0")+IFERROR(Y480/H480,"0")+IFERROR(Y481/H481,"0")+IFERROR(Y482/H482,"0")+IFERROR(Y483/H483,"0")+IFERROR(Y484/H484,"0")+IFERROR(Y485/H485,"0")+IFERROR(Y486/H486,"0")</f>
        <v>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594"/>
      <c r="AB487" s="594"/>
      <c r="AC487" s="594"/>
    </row>
    <row r="488" spans="1:68" hidden="1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71</v>
      </c>
      <c r="Q488" s="613"/>
      <c r="R488" s="613"/>
      <c r="S488" s="613"/>
      <c r="T488" s="613"/>
      <c r="U488" s="613"/>
      <c r="V488" s="614"/>
      <c r="W488" s="37" t="s">
        <v>69</v>
      </c>
      <c r="X488" s="593">
        <f>IFERROR(SUM(X479:X486),"0")</f>
        <v>0</v>
      </c>
      <c r="Y488" s="593">
        <f>IFERROR(SUM(Y479:Y486),"0")</f>
        <v>0</v>
      </c>
      <c r="Z488" s="37"/>
      <c r="AA488" s="594"/>
      <c r="AB488" s="594"/>
      <c r="AC488" s="594"/>
    </row>
    <row r="489" spans="1:68" ht="14.25" hidden="1" customHeight="1" x14ac:dyDescent="0.25">
      <c r="A489" s="598" t="s">
        <v>73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736</v>
      </c>
      <c r="B490" s="54" t="s">
        <v>737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739</v>
      </c>
      <c r="B491" s="54" t="s">
        <v>740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742</v>
      </c>
      <c r="B492" s="54" t="s">
        <v>743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71</v>
      </c>
      <c r="Q493" s="613"/>
      <c r="R493" s="613"/>
      <c r="S493" s="613"/>
      <c r="T493" s="613"/>
      <c r="U493" s="613"/>
      <c r="V493" s="614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71</v>
      </c>
      <c r="Q494" s="613"/>
      <c r="R494" s="613"/>
      <c r="S494" s="613"/>
      <c r="T494" s="613"/>
      <c r="U494" s="613"/>
      <c r="V494" s="614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173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745</v>
      </c>
      <c r="B496" s="54" t="s">
        <v>746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71</v>
      </c>
      <c r="Q497" s="613"/>
      <c r="R497" s="613"/>
      <c r="S497" s="613"/>
      <c r="T497" s="613"/>
      <c r="U497" s="613"/>
      <c r="V497" s="614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71</v>
      </c>
      <c r="Q498" s="613"/>
      <c r="R498" s="613"/>
      <c r="S498" s="613"/>
      <c r="T498" s="613"/>
      <c r="U498" s="613"/>
      <c r="V498" s="614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748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748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101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749</v>
      </c>
      <c r="B502" s="54" t="s">
        <v>750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81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753</v>
      </c>
      <c r="B503" s="54" t="s">
        <v>754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6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757</v>
      </c>
      <c r="B504" s="54" t="s">
        <v>758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800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71</v>
      </c>
      <c r="Q505" s="613"/>
      <c r="R505" s="613"/>
      <c r="S505" s="613"/>
      <c r="T505" s="613"/>
      <c r="U505" s="613"/>
      <c r="V505" s="614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71</v>
      </c>
      <c r="Q506" s="613"/>
      <c r="R506" s="613"/>
      <c r="S506" s="613"/>
      <c r="T506" s="613"/>
      <c r="U506" s="613"/>
      <c r="V506" s="614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598" t="s">
        <v>138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761</v>
      </c>
      <c r="B508" s="54" t="s">
        <v>762</v>
      </c>
      <c r="C508" s="31">
        <v>4301020269</v>
      </c>
      <c r="D508" s="600">
        <v>4640242180519</v>
      </c>
      <c r="E508" s="601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96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761</v>
      </c>
      <c r="B509" s="54" t="s">
        <v>765</v>
      </c>
      <c r="C509" s="31">
        <v>4301020400</v>
      </c>
      <c r="D509" s="600">
        <v>4640242180519</v>
      </c>
      <c r="E509" s="601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748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768</v>
      </c>
      <c r="B510" s="54" t="s">
        <v>769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771</v>
      </c>
      <c r="B511" s="54" t="s">
        <v>772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95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71</v>
      </c>
      <c r="Q512" s="613"/>
      <c r="R512" s="613"/>
      <c r="S512" s="613"/>
      <c r="T512" s="613"/>
      <c r="U512" s="613"/>
      <c r="V512" s="614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71</v>
      </c>
      <c r="Q513" s="613"/>
      <c r="R513" s="613"/>
      <c r="S513" s="613"/>
      <c r="T513" s="613"/>
      <c r="U513" s="613"/>
      <c r="V513" s="614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63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775</v>
      </c>
      <c r="B515" s="54" t="s">
        <v>776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13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779</v>
      </c>
      <c r="B516" s="54" t="s">
        <v>780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80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71</v>
      </c>
      <c r="Q517" s="613"/>
      <c r="R517" s="613"/>
      <c r="S517" s="613"/>
      <c r="T517" s="613"/>
      <c r="U517" s="613"/>
      <c r="V517" s="614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71</v>
      </c>
      <c r="Q518" s="613"/>
      <c r="R518" s="613"/>
      <c r="S518" s="613"/>
      <c r="T518" s="613"/>
      <c r="U518" s="613"/>
      <c r="V518" s="614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598" t="s">
        <v>73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hidden="1" customHeight="1" x14ac:dyDescent="0.25">
      <c r="A520" s="54" t="s">
        <v>783</v>
      </c>
      <c r="B520" s="54" t="s">
        <v>784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57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783</v>
      </c>
      <c r="B521" s="54" t="s">
        <v>787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3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71</v>
      </c>
      <c r="Q522" s="613"/>
      <c r="R522" s="613"/>
      <c r="S522" s="613"/>
      <c r="T522" s="613"/>
      <c r="U522" s="613"/>
      <c r="V522" s="614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hidden="1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71</v>
      </c>
      <c r="Q523" s="613"/>
      <c r="R523" s="613"/>
      <c r="S523" s="613"/>
      <c r="T523" s="613"/>
      <c r="U523" s="613"/>
      <c r="V523" s="614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173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788</v>
      </c>
      <c r="B525" s="54" t="s">
        <v>789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19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788</v>
      </c>
      <c r="B526" s="54" t="s">
        <v>792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2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794</v>
      </c>
      <c r="B527" s="54" t="s">
        <v>795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80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794</v>
      </c>
      <c r="B528" s="54" t="s">
        <v>798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71</v>
      </c>
      <c r="Q529" s="613"/>
      <c r="R529" s="613"/>
      <c r="S529" s="613"/>
      <c r="T529" s="613"/>
      <c r="U529" s="613"/>
      <c r="V529" s="614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71</v>
      </c>
      <c r="Q530" s="613"/>
      <c r="R530" s="613"/>
      <c r="S530" s="613"/>
      <c r="T530" s="613"/>
      <c r="U530" s="613"/>
      <c r="V530" s="614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800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138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801</v>
      </c>
      <c r="B533" s="54" t="s">
        <v>802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80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71</v>
      </c>
      <c r="Q534" s="613"/>
      <c r="R534" s="613"/>
      <c r="S534" s="613"/>
      <c r="T534" s="613"/>
      <c r="U534" s="613"/>
      <c r="V534" s="614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71</v>
      </c>
      <c r="Q535" s="613"/>
      <c r="R535" s="613"/>
      <c r="S535" s="613"/>
      <c r="T535" s="613"/>
      <c r="U535" s="613"/>
      <c r="V535" s="614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805</v>
      </c>
      <c r="Q536" s="715"/>
      <c r="R536" s="715"/>
      <c r="S536" s="715"/>
      <c r="T536" s="715"/>
      <c r="U536" s="715"/>
      <c r="V536" s="716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9540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9616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806</v>
      </c>
      <c r="Q537" s="715"/>
      <c r="R537" s="715"/>
      <c r="S537" s="715"/>
      <c r="T537" s="715"/>
      <c r="U537" s="715"/>
      <c r="V537" s="716"/>
      <c r="W537" s="37" t="s">
        <v>69</v>
      </c>
      <c r="X537" s="593">
        <f>IFERROR(SUM(BM22:BM533),"0")</f>
        <v>9990.0714285714275</v>
      </c>
      <c r="Y537" s="593">
        <f>IFERROR(SUM(BN22:BN533),"0")</f>
        <v>10069.18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807</v>
      </c>
      <c r="Q538" s="715"/>
      <c r="R538" s="715"/>
      <c r="S538" s="715"/>
      <c r="T538" s="715"/>
      <c r="U538" s="715"/>
      <c r="V538" s="716"/>
      <c r="W538" s="37" t="s">
        <v>808</v>
      </c>
      <c r="X538" s="38">
        <f>ROUNDUP(SUM(BO22:BO533),0)</f>
        <v>15</v>
      </c>
      <c r="Y538" s="38">
        <f>ROUNDUP(SUM(BP22:BP533),0)</f>
        <v>16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809</v>
      </c>
      <c r="Q539" s="715"/>
      <c r="R539" s="715"/>
      <c r="S539" s="715"/>
      <c r="T539" s="715"/>
      <c r="U539" s="715"/>
      <c r="V539" s="716"/>
      <c r="W539" s="37" t="s">
        <v>69</v>
      </c>
      <c r="X539" s="593">
        <f>GrossWeightTotal+PalletQtyTotal*25</f>
        <v>10365.071428571428</v>
      </c>
      <c r="Y539" s="593">
        <f>GrossWeightTotalR+PalletQtyTotalR*25</f>
        <v>10469.18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810</v>
      </c>
      <c r="Q540" s="715"/>
      <c r="R540" s="715"/>
      <c r="S540" s="715"/>
      <c r="T540" s="715"/>
      <c r="U540" s="715"/>
      <c r="V540" s="716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1214.7619047619048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1223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811</v>
      </c>
      <c r="Q541" s="715"/>
      <c r="R541" s="715"/>
      <c r="S541" s="715"/>
      <c r="T541" s="715"/>
      <c r="U541" s="715"/>
      <c r="V541" s="716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17.326879999999999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55" t="s">
        <v>99</v>
      </c>
      <c r="D543" s="745"/>
      <c r="E543" s="745"/>
      <c r="F543" s="745"/>
      <c r="G543" s="745"/>
      <c r="H543" s="746"/>
      <c r="I543" s="655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562</v>
      </c>
      <c r="W543" s="746"/>
      <c r="X543" s="655" t="s">
        <v>622</v>
      </c>
      <c r="Y543" s="745"/>
      <c r="Z543" s="745"/>
      <c r="AA543" s="746"/>
      <c r="AB543" s="588" t="s">
        <v>681</v>
      </c>
      <c r="AC543" s="655" t="s">
        <v>748</v>
      </c>
      <c r="AD543" s="746"/>
      <c r="AF543" s="589"/>
    </row>
    <row r="544" spans="1:68" ht="14.25" customHeight="1" thickTop="1" x14ac:dyDescent="0.2">
      <c r="A544" s="909" t="s">
        <v>814</v>
      </c>
      <c r="B544" s="655" t="s">
        <v>62</v>
      </c>
      <c r="C544" s="655" t="s">
        <v>100</v>
      </c>
      <c r="D544" s="655" t="s">
        <v>119</v>
      </c>
      <c r="E544" s="655" t="s">
        <v>180</v>
      </c>
      <c r="F544" s="655" t="s">
        <v>207</v>
      </c>
      <c r="G544" s="655" t="s">
        <v>246</v>
      </c>
      <c r="H544" s="655" t="s">
        <v>99</v>
      </c>
      <c r="I544" s="655" t="s">
        <v>271</v>
      </c>
      <c r="J544" s="655" t="s">
        <v>311</v>
      </c>
      <c r="K544" s="655" t="s">
        <v>372</v>
      </c>
      <c r="L544" s="655" t="s">
        <v>412</v>
      </c>
      <c r="M544" s="655" t="s">
        <v>430</v>
      </c>
      <c r="N544" s="589"/>
      <c r="O544" s="655" t="s">
        <v>443</v>
      </c>
      <c r="P544" s="655" t="s">
        <v>453</v>
      </c>
      <c r="Q544" s="655" t="s">
        <v>460</v>
      </c>
      <c r="R544" s="655" t="s">
        <v>464</v>
      </c>
      <c r="S544" s="655" t="s">
        <v>470</v>
      </c>
      <c r="T544" s="655" t="s">
        <v>475</v>
      </c>
      <c r="U544" s="655" t="s">
        <v>549</v>
      </c>
      <c r="V544" s="655" t="s">
        <v>563</v>
      </c>
      <c r="W544" s="655" t="s">
        <v>597</v>
      </c>
      <c r="X544" s="655" t="s">
        <v>623</v>
      </c>
      <c r="Y544" s="655" t="s">
        <v>655</v>
      </c>
      <c r="Z544" s="655" t="s">
        <v>673</v>
      </c>
      <c r="AA544" s="655" t="s">
        <v>677</v>
      </c>
      <c r="AB544" s="655" t="s">
        <v>681</v>
      </c>
      <c r="AC544" s="655" t="s">
        <v>748</v>
      </c>
      <c r="AD544" s="655" t="s">
        <v>800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810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656.8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604.80000000000007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712.80000000000007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1710.6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3420</v>
      </c>
      <c r="W546" s="46">
        <f>IFERROR(Y391*1,"0")+IFERROR(Y392*1,"0")+IFERROR(Y393*1,"0")+IFERROR(Y394*1,"0")+IFERROR(Y398*1,"0")+IFERROR(Y402*1,"0")+IFERROR(Y403*1,"0")+IFERROR(Y404*1,"0")+IFERROR(Y408*1,"0")</f>
        <v>1701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0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14,76"/>
        <filter val="1 300,00"/>
        <filter val="1 700,00"/>
        <filter val="10 365,07"/>
        <filter val="100,00"/>
        <filter val="129,63"/>
        <filter val="15"/>
        <filter val="180,00"/>
        <filter val="188,89"/>
        <filter val="2 700,00"/>
        <filter val="240,00"/>
        <filter val="300,00"/>
        <filter val="400,00"/>
        <filter val="416,67"/>
        <filter val="46,67"/>
        <filter val="55,56"/>
        <filter val="58,47"/>
        <filter val="600,00"/>
        <filter val="640,00"/>
        <filter val="700,00"/>
        <filter val="74,07"/>
        <filter val="800,00"/>
        <filter val="9 540,00"/>
        <filter val="9 990,07"/>
        <filter val="9,26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2025-05-22T10:15:45Z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