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ПОКОМ КИ филиалы\3 машина Донецк_Мелитополь\"/>
    </mc:Choice>
  </mc:AlternateContent>
  <xr:revisionPtr revIDLastSave="0" documentId="13_ncr:1_{340B53F3-7CF7-4CB8-9906-4380B24A0E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3" i="1" s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6" i="1" s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Z90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BP143" i="1"/>
  <c r="BN143" i="1"/>
  <c r="Z143" i="1"/>
  <c r="Z144" i="1" s="1"/>
  <c r="Y145" i="1"/>
  <c r="Y150" i="1"/>
  <c r="BP147" i="1"/>
  <c r="BN147" i="1"/>
  <c r="Z147" i="1"/>
  <c r="Z149" i="1" s="1"/>
  <c r="H546" i="1"/>
  <c r="Y161" i="1"/>
  <c r="BP170" i="1"/>
  <c r="BN170" i="1"/>
  <c r="Z170" i="1"/>
  <c r="BP174" i="1"/>
  <c r="BN174" i="1"/>
  <c r="Z174" i="1"/>
  <c r="Y178" i="1"/>
  <c r="Z184" i="1"/>
  <c r="BP182" i="1"/>
  <c r="BN182" i="1"/>
  <c r="Z182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BP116" i="1"/>
  <c r="BN116" i="1"/>
  <c r="Z116" i="1"/>
  <c r="Z118" i="1" s="1"/>
  <c r="BP124" i="1"/>
  <c r="BN124" i="1"/>
  <c r="Z124" i="1"/>
  <c r="Z128" i="1" s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Z160" i="1"/>
  <c r="BP158" i="1"/>
  <c r="BN158" i="1"/>
  <c r="Z158" i="1"/>
  <c r="BP172" i="1"/>
  <c r="BN172" i="1"/>
  <c r="Z172" i="1"/>
  <c r="Z178" i="1" s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Z274" i="1"/>
  <c r="BP271" i="1"/>
  <c r="BN271" i="1"/>
  <c r="Z271" i="1"/>
  <c r="Y274" i="1"/>
  <c r="Y155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BP314" i="1"/>
  <c r="BN314" i="1"/>
  <c r="Z314" i="1"/>
  <c r="BP322" i="1"/>
  <c r="BN322" i="1"/>
  <c r="Z322" i="1"/>
  <c r="Y324" i="1"/>
  <c r="Y331" i="1"/>
  <c r="BP326" i="1"/>
  <c r="BN326" i="1"/>
  <c r="Z326" i="1"/>
  <c r="Z331" i="1" s="1"/>
  <c r="BP330" i="1"/>
  <c r="BN330" i="1"/>
  <c r="Z330" i="1"/>
  <c r="Y332" i="1"/>
  <c r="Y337" i="1"/>
  <c r="BP334" i="1"/>
  <c r="BN334" i="1"/>
  <c r="Z334" i="1"/>
  <c r="Z337" i="1" s="1"/>
  <c r="BP348" i="1"/>
  <c r="BN348" i="1"/>
  <c r="Z348" i="1"/>
  <c r="Z350" i="1" s="1"/>
  <c r="BP367" i="1"/>
  <c r="BN367" i="1"/>
  <c r="Z367" i="1"/>
  <c r="Z373" i="1" s="1"/>
  <c r="BP371" i="1"/>
  <c r="BN371" i="1"/>
  <c r="Z371" i="1"/>
  <c r="Z395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Z470" i="1" s="1"/>
  <c r="BP462" i="1"/>
  <c r="BN462" i="1"/>
  <c r="Z462" i="1"/>
  <c r="BP466" i="1"/>
  <c r="BN466" i="1"/>
  <c r="Z466" i="1"/>
  <c r="Y470" i="1"/>
  <c r="Z476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Z512" i="1" s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522" i="1" l="1"/>
  <c r="Z222" i="1"/>
  <c r="Y536" i="1"/>
  <c r="Z210" i="1"/>
  <c r="Y538" i="1"/>
  <c r="Z487" i="1"/>
  <c r="Z442" i="1"/>
  <c r="Z493" i="1"/>
  <c r="Z316" i="1"/>
  <c r="Z323" i="1"/>
  <c r="Z256" i="1"/>
  <c r="Z104" i="1"/>
  <c r="Z81" i="1"/>
  <c r="Z72" i="1"/>
  <c r="Z32" i="1"/>
  <c r="Z541" i="1" s="1"/>
  <c r="Y540" i="1"/>
  <c r="Y537" i="1"/>
  <c r="Y539" i="1" s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<sst xmlns="http://schemas.openxmlformats.org/spreadsheetml/2006/main" count="2387" uniqueCount="852">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</sst>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32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100</v>
      </c>
      <c r="Y202" s="592">
        <f t="shared" ref="Y202:Y209" si="31">IFERROR(IF(X202="",0,CEILING((X202/$H202),1)*$H202),"")</f>
        <v>102.60000000000001</v>
      </c>
      <c r="Z202" s="36">
        <f>IFERROR(IF(Y202=0,"",ROUNDUP(Y202/H202,0)*0.00902),"")</f>
        <v>0.17138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103.88888888888889</v>
      </c>
      <c r="BN202" s="64">
        <f t="shared" ref="BN202:BN209" si="33">IFERROR(Y202*I202/H202,"0")</f>
        <v>106.59000000000002</v>
      </c>
      <c r="BO202" s="64">
        <f t="shared" ref="BO202:BO209" si="34">IFERROR(1/J202*(X202/H202),"0")</f>
        <v>0.14029180695847362</v>
      </c>
      <c r="BP202" s="64">
        <f t="shared" ref="BP202:BP209" si="35">IFERROR(1/J202*(Y202/H202),"0")</f>
        <v>0.14393939393939395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100</v>
      </c>
      <c r="Y203" s="592">
        <f t="shared" si="31"/>
        <v>102.60000000000001</v>
      </c>
      <c r="Z203" s="36">
        <f>IFERROR(IF(Y203=0,"",ROUNDUP(Y203/H203,0)*0.00902),"")</f>
        <v>0.17138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103.88888888888889</v>
      </c>
      <c r="BN203" s="64">
        <f t="shared" si="33"/>
        <v>106.59000000000002</v>
      </c>
      <c r="BO203" s="64">
        <f t="shared" si="34"/>
        <v>0.14029180695847362</v>
      </c>
      <c r="BP203" s="64">
        <f t="shared" si="35"/>
        <v>0.14393939393939395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37.037037037037038</v>
      </c>
      <c r="Y210" s="593">
        <f>IFERROR(Y202/H202,"0")+IFERROR(Y203/H203,"0")+IFERROR(Y204/H204,"0")+IFERROR(Y205/H205,"0")+IFERROR(Y206/H206,"0")+IFERROR(Y207/H207,"0")+IFERROR(Y208/H208,"0")+IFERROR(Y209/H209,"0")</f>
        <v>38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0.34276000000000001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200</v>
      </c>
      <c r="Y211" s="593">
        <f>IFERROR(SUM(Y202:Y209),"0")</f>
        <v>205.20000000000002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100</v>
      </c>
      <c r="Y218" s="592">
        <f t="shared" si="36"/>
        <v>100.8</v>
      </c>
      <c r="Z218" s="36">
        <f t="shared" si="41"/>
        <v>0.27342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110.5</v>
      </c>
      <c r="BN218" s="64">
        <f t="shared" si="38"/>
        <v>111.384</v>
      </c>
      <c r="BO218" s="64">
        <f t="shared" si="39"/>
        <v>0.22893772893772898</v>
      </c>
      <c r="BP218" s="64">
        <f t="shared" si="40"/>
        <v>0.23076923076923078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100</v>
      </c>
      <c r="Y219" s="592">
        <f t="shared" si="36"/>
        <v>100.8</v>
      </c>
      <c r="Z219" s="36">
        <f t="shared" si="41"/>
        <v>0.27342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110.5</v>
      </c>
      <c r="BN219" s="64">
        <f t="shared" si="38"/>
        <v>111.384</v>
      </c>
      <c r="BO219" s="64">
        <f t="shared" si="39"/>
        <v>0.22893772893772898</v>
      </c>
      <c r="BP219" s="64">
        <f t="shared" si="40"/>
        <v>0.23076923076923078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83.333333333333343</v>
      </c>
      <c r="Y222" s="593">
        <f>IFERROR(Y213/H213,"0")+IFERROR(Y214/H214,"0")+IFERROR(Y215/H215,"0")+IFERROR(Y216/H216,"0")+IFERROR(Y217/H217,"0")+IFERROR(Y218/H218,"0")+IFERROR(Y219/H219,"0")+IFERROR(Y220/H220,"0")+IFERROR(Y221/H221,"0")</f>
        <v>84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0.54683999999999999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200</v>
      </c>
      <c r="Y223" s="593">
        <f>IFERROR(SUM(Y213:Y221),"0")</f>
        <v>201.6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400</v>
      </c>
      <c r="Y367" s="592">
        <f t="shared" si="57"/>
        <v>405</v>
      </c>
      <c r="Z367" s="36">
        <f>IFERROR(IF(Y367=0,"",ROUNDUP(Y367/H367,0)*0.02175),"")</f>
        <v>0.58724999999999994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412.8</v>
      </c>
      <c r="BN367" s="64">
        <f t="shared" si="59"/>
        <v>417.96000000000004</v>
      </c>
      <c r="BO367" s="64">
        <f t="shared" si="60"/>
        <v>0.55555555555555558</v>
      </c>
      <c r="BP367" s="64">
        <f t="shared" si="61"/>
        <v>0.5625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600</v>
      </c>
      <c r="Y368" s="592">
        <f t="shared" si="57"/>
        <v>600</v>
      </c>
      <c r="Z368" s="36">
        <f>IFERROR(IF(Y368=0,"",ROUNDUP(Y368/H368,0)*0.02175),"")</f>
        <v>0.86999999999999988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619.20000000000005</v>
      </c>
      <c r="BN368" s="64">
        <f t="shared" si="59"/>
        <v>619.20000000000005</v>
      </c>
      <c r="BO368" s="64">
        <f t="shared" si="60"/>
        <v>0.83333333333333326</v>
      </c>
      <c r="BP368" s="64">
        <f t="shared" si="61"/>
        <v>0.83333333333333326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240</v>
      </c>
      <c r="Y369" s="592">
        <f t="shared" si="57"/>
        <v>240</v>
      </c>
      <c r="Z369" s="36">
        <f>IFERROR(IF(Y369=0,"",ROUNDUP(Y369/H369,0)*0.02175),"")</f>
        <v>0.34799999999999998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247.68</v>
      </c>
      <c r="BN369" s="64">
        <f t="shared" si="59"/>
        <v>247.68</v>
      </c>
      <c r="BO369" s="64">
        <f t="shared" si="60"/>
        <v>0.33333333333333331</v>
      </c>
      <c r="BP369" s="64">
        <f t="shared" si="61"/>
        <v>0.33333333333333331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82.666666666666671</v>
      </c>
      <c r="Y373" s="593">
        <f>IFERROR(Y366/H366,"0")+IFERROR(Y367/H367,"0")+IFERROR(Y368/H368,"0")+IFERROR(Y369/H369,"0")+IFERROR(Y370/H370,"0")+IFERROR(Y371/H371,"0")+IFERROR(Y372/H372,"0")</f>
        <v>83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1.8052499999999996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1240</v>
      </c>
      <c r="Y374" s="593">
        <f>IFERROR(SUM(Y366:Y372),"0")</f>
        <v>1245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200</v>
      </c>
      <c r="Y376" s="592">
        <f>IFERROR(IF(X376="",0,CEILING((X376/$H376),1)*$H376),"")</f>
        <v>210</v>
      </c>
      <c r="Z376" s="36">
        <f>IFERROR(IF(Y376=0,"",ROUNDUP(Y376/H376,0)*0.02175),"")</f>
        <v>0.30449999999999999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206.4</v>
      </c>
      <c r="BN376" s="64">
        <f>IFERROR(Y376*I376/H376,"0")</f>
        <v>216.72</v>
      </c>
      <c r="BO376" s="64">
        <f>IFERROR(1/J376*(X376/H376),"0")</f>
        <v>0.27777777777777779</v>
      </c>
      <c r="BP376" s="64">
        <f>IFERROR(1/J376*(Y376/H376),"0")</f>
        <v>0.29166666666666663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13.333333333333334</v>
      </c>
      <c r="Y378" s="593">
        <f>IFERROR(Y376/H376,"0")+IFERROR(Y377/H377,"0")</f>
        <v>14</v>
      </c>
      <c r="Z378" s="593">
        <f>IFERROR(IF(Z376="",0,Z376),"0")+IFERROR(IF(Z377="",0,Z377),"0")</f>
        <v>0.30449999999999999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200</v>
      </c>
      <c r="Y379" s="593">
        <f>IFERROR(SUM(Y376:Y377),"0")</f>
        <v>210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300</v>
      </c>
      <c r="Y402" s="592">
        <f>IFERROR(IF(X402="",0,CEILING((X402/$H402),1)*$H402),"")</f>
        <v>306</v>
      </c>
      <c r="Z402" s="36">
        <f>IFERROR(IF(Y402=0,"",ROUNDUP(Y402/H402,0)*0.01898),"")</f>
        <v>0.64532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317.29999999999995</v>
      </c>
      <c r="BN402" s="64">
        <f>IFERROR(Y402*I402/H402,"0")</f>
        <v>323.64599999999996</v>
      </c>
      <c r="BO402" s="64">
        <f>IFERROR(1/J402*(X402/H402),"0")</f>
        <v>0.52083333333333337</v>
      </c>
      <c r="BP402" s="64">
        <f>IFERROR(1/J402*(Y402/H402),"0")</f>
        <v>0.53125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33.333333333333336</v>
      </c>
      <c r="Y405" s="593">
        <f>IFERROR(Y402/H402,"0")+IFERROR(Y403/H403,"0")+IFERROR(Y404/H404,"0")</f>
        <v>34</v>
      </c>
      <c r="Z405" s="593">
        <f>IFERROR(IF(Z402="",0,Z402),"0")+IFERROR(IF(Z403="",0,Z403),"0")+IFERROR(IF(Z404="",0,Z404),"0")</f>
        <v>0.64532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300</v>
      </c>
      <c r="Y406" s="593">
        <f>IFERROR(SUM(Y402:Y404),"0")</f>
        <v>306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100</v>
      </c>
      <c r="Y473" s="592">
        <f>IFERROR(IF(X473="",0,CEILING((X473/$H473),1)*$H473),"")</f>
        <v>100.32000000000001</v>
      </c>
      <c r="Z473" s="36">
        <f>IFERROR(IF(Y473=0,"",ROUNDUP(Y473/H473,0)*0.01196),"")</f>
        <v>0.22724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106.81818181818181</v>
      </c>
      <c r="BN473" s="64">
        <f>IFERROR(Y473*I473/H473,"0")</f>
        <v>107.16</v>
      </c>
      <c r="BO473" s="64">
        <f>IFERROR(1/J473*(X473/H473),"0")</f>
        <v>0.18210955710955709</v>
      </c>
      <c r="BP473" s="64">
        <f>IFERROR(1/J473*(Y473/H473),"0")</f>
        <v>0.18269230769230771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18.939393939393938</v>
      </c>
      <c r="Y476" s="593">
        <f>IFERROR(Y473/H473,"0")+IFERROR(Y474/H474,"0")+IFERROR(Y475/H475,"0")</f>
        <v>19</v>
      </c>
      <c r="Z476" s="593">
        <f>IFERROR(IF(Z473="",0,Z473),"0")+IFERROR(IF(Z474="",0,Z474),"0")+IFERROR(IF(Z475="",0,Z475),"0")</f>
        <v>0.22724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100</v>
      </c>
      <c r="Y477" s="593">
        <f>IFERROR(SUM(Y473:Y475),"0")</f>
        <v>100.32000000000001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100</v>
      </c>
      <c r="Y480" s="592">
        <f t="shared" si="74"/>
        <v>100.32000000000001</v>
      </c>
      <c r="Z480" s="36">
        <f>IFERROR(IF(Y480=0,"",ROUNDUP(Y480/H480,0)*0.01196),"")</f>
        <v>0.22724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106.81818181818181</v>
      </c>
      <c r="BN480" s="64">
        <f t="shared" si="76"/>
        <v>107.16</v>
      </c>
      <c r="BO480" s="64">
        <f t="shared" si="77"/>
        <v>0.18210955710955709</v>
      </c>
      <c r="BP480" s="64">
        <f t="shared" si="78"/>
        <v>0.18269230769230771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100</v>
      </c>
      <c r="Y481" s="592">
        <f t="shared" si="74"/>
        <v>100.32000000000001</v>
      </c>
      <c r="Z481" s="36">
        <f>IFERROR(IF(Y481=0,"",ROUNDUP(Y481/H481,0)*0.01196),"")</f>
        <v>0.22724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106.81818181818181</v>
      </c>
      <c r="BN481" s="64">
        <f t="shared" si="76"/>
        <v>107.16</v>
      </c>
      <c r="BO481" s="64">
        <f t="shared" si="77"/>
        <v>0.18210955710955709</v>
      </c>
      <c r="BP481" s="64">
        <f t="shared" si="78"/>
        <v>0.18269230769230771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37.878787878787875</v>
      </c>
      <c r="Y487" s="593">
        <f>IFERROR(Y479/H479,"0")+IFERROR(Y480/H480,"0")+IFERROR(Y481/H481,"0")+IFERROR(Y482/H482,"0")+IFERROR(Y483/H483,"0")+IFERROR(Y484/H484,"0")+IFERROR(Y485/H485,"0")+IFERROR(Y486/H486,"0")</f>
        <v>38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0.45448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200</v>
      </c>
      <c r="Y488" s="593">
        <f>IFERROR(SUM(Y479:Y486),"0")</f>
        <v>200.64000000000001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2440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2468.7600000000002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2552.6123232323239</v>
      </c>
      <c r="Y537" s="593">
        <f>IFERROR(SUM(BN22:BN533),"0")</f>
        <v>2582.634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4</v>
      </c>
      <c r="Y538" s="38">
        <f>ROUNDUP(SUM(BP22:BP533),0)</f>
        <v>4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2652.6123232323239</v>
      </c>
      <c r="Y539" s="593">
        <f>GrossWeightTotalR+PalletQtyTotalR*25</f>
        <v>2682.634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306.52188552188557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310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4.32639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406.8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1455</v>
      </c>
      <c r="W546" s="46">
        <f>IFERROR(Y391*1,"0")+IFERROR(Y392*1,"0")+IFERROR(Y393*1,"0")+IFERROR(Y394*1,"0")+IFERROR(Y398*1,"0")+IFERROR(Y402*1,"0")+IFERROR(Y403*1,"0")+IFERROR(Y404*1,"0")+IFERROR(Y408*1,"0")</f>
        <v>306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300.96000000000004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2025-05-22T08:09:54Z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