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5 машина Бердянск_Луганск\"/>
    </mc:Choice>
  </mc:AlternateContent>
  <xr:revisionPtr revIDLastSave="0" documentId="13_ncr:1_{2716B643-DDE0-48EC-A24A-6073CB2BE5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H546" i="1"/>
  <c r="Y161" i="1"/>
  <c r="BP170" i="1"/>
  <c r="BN170" i="1"/>
  <c r="Z170" i="1"/>
  <c r="BP174" i="1"/>
  <c r="BN174" i="1"/>
  <c r="Z174" i="1"/>
  <c r="Y178" i="1"/>
  <c r="Z184" i="1"/>
  <c r="BP182" i="1"/>
  <c r="BN182" i="1"/>
  <c r="Z182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Z178" i="1" s="1"/>
  <c r="BP176" i="1"/>
  <c r="BN176" i="1"/>
  <c r="Z176" i="1"/>
  <c r="BP193" i="1"/>
  <c r="BN193" i="1"/>
  <c r="Z193" i="1"/>
  <c r="Z194" i="1" s="1"/>
  <c r="Y195" i="1"/>
  <c r="Y199" i="1"/>
  <c r="Y200" i="1"/>
  <c r="BP197" i="1"/>
  <c r="BN197" i="1"/>
  <c r="Z197" i="1"/>
  <c r="Z199" i="1" s="1"/>
  <c r="Y155" i="1"/>
  <c r="I546" i="1"/>
  <c r="Y167" i="1"/>
  <c r="J546" i="1"/>
  <c r="Y194" i="1"/>
  <c r="Z203" i="1"/>
  <c r="BN203" i="1"/>
  <c r="BP203" i="1"/>
  <c r="Z205" i="1"/>
  <c r="Z210" i="1" s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93" i="1" l="1"/>
  <c r="Z266" i="1"/>
  <c r="Z239" i="1"/>
  <c r="Z104" i="1"/>
  <c r="Y538" i="1"/>
  <c r="Z512" i="1"/>
  <c r="Z522" i="1"/>
  <c r="Z331" i="1"/>
  <c r="Z323" i="1"/>
  <c r="Z256" i="1"/>
  <c r="Y536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<sst xmlns="http://schemas.openxmlformats.org/spreadsheetml/2006/main" count="2387" uniqueCount="852">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</sst>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3" t="s">
        <v>0</v>
      </c>
      <c r="E1" s="674"/>
      <c r="F1" s="674"/>
      <c r="G1" s="12" t="s">
        <v>1</v>
      </c>
      <c r="H1" s="873" t="s">
        <v>2</v>
      </c>
      <c r="I1" s="674"/>
      <c r="J1" s="674"/>
      <c r="K1" s="674"/>
      <c r="L1" s="674"/>
      <c r="M1" s="674"/>
      <c r="N1" s="674"/>
      <c r="O1" s="674"/>
      <c r="P1" s="674"/>
      <c r="Q1" s="674"/>
      <c r="R1" s="910" t="s">
        <v>3</v>
      </c>
      <c r="S1" s="674"/>
      <c r="T1" s="6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12"/>
      <c r="R2" s="612"/>
      <c r="S2" s="612"/>
      <c r="T2" s="612"/>
      <c r="U2" s="612"/>
      <c r="V2" s="612"/>
      <c r="W2" s="61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12"/>
      <c r="Q3" s="612"/>
      <c r="R3" s="612"/>
      <c r="S3" s="612"/>
      <c r="T3" s="612"/>
      <c r="U3" s="612"/>
      <c r="V3" s="612"/>
      <c r="W3" s="61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31" t="s">
        <v>8</v>
      </c>
      <c r="B5" s="709"/>
      <c r="C5" s="618"/>
      <c r="D5" s="717"/>
      <c r="E5" s="719"/>
      <c r="F5" s="669" t="s">
        <v>9</v>
      </c>
      <c r="G5" s="618"/>
      <c r="H5" s="717"/>
      <c r="I5" s="718"/>
      <c r="J5" s="718"/>
      <c r="K5" s="718"/>
      <c r="L5" s="718"/>
      <c r="M5" s="719"/>
      <c r="N5" s="58"/>
      <c r="P5" s="24" t="s">
        <v>10</v>
      </c>
      <c r="Q5" s="637">
        <v>45801</v>
      </c>
      <c r="R5" s="638"/>
      <c r="T5" s="782" t="s">
        <v>11</v>
      </c>
      <c r="U5" s="631"/>
      <c r="V5" s="784" t="s">
        <v>12</v>
      </c>
      <c r="W5" s="638"/>
      <c r="AB5" s="51"/>
      <c r="AC5" s="51"/>
      <c r="AD5" s="51"/>
      <c r="AE5" s="51"/>
    </row>
    <row r="6" spans="1:32" s="585" customFormat="1" ht="24" customHeight="1" x14ac:dyDescent="0.2">
      <c r="A6" s="831" t="s">
        <v>13</v>
      </c>
      <c r="B6" s="709"/>
      <c r="C6" s="618"/>
      <c r="D6" s="723" t="s">
        <v>14</v>
      </c>
      <c r="E6" s="724"/>
      <c r="F6" s="724"/>
      <c r="G6" s="724"/>
      <c r="H6" s="724"/>
      <c r="I6" s="724"/>
      <c r="J6" s="724"/>
      <c r="K6" s="724"/>
      <c r="L6" s="724"/>
      <c r="M6" s="638"/>
      <c r="N6" s="59"/>
      <c r="P6" s="24" t="s">
        <v>15</v>
      </c>
      <c r="Q6" s="673" t="str">
        <f>IF(Q5=0," ",CHOOSE(WEEKDAY(Q5,2),"Понедельник","Вторник","Среда","Четверг","Пятница","Суббота","Воскресенье"))</f>
        <v>Суббота</v>
      </c>
      <c r="R6" s="596"/>
      <c r="T6" s="792" t="s">
        <v>16</v>
      </c>
      <c r="U6" s="631"/>
      <c r="V6" s="731" t="s">
        <v>17</v>
      </c>
      <c r="W6" s="732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79" t="str">
        <f>IFERROR(VLOOKUP(DeliveryAddress,Table,3,0),1)</f>
        <v>4</v>
      </c>
      <c r="E7" s="880"/>
      <c r="F7" s="880"/>
      <c r="G7" s="880"/>
      <c r="H7" s="880"/>
      <c r="I7" s="880"/>
      <c r="J7" s="880"/>
      <c r="K7" s="880"/>
      <c r="L7" s="880"/>
      <c r="M7" s="788"/>
      <c r="N7" s="60"/>
      <c r="P7" s="24"/>
      <c r="Q7" s="42"/>
      <c r="R7" s="42"/>
      <c r="T7" s="612"/>
      <c r="U7" s="631"/>
      <c r="V7" s="733"/>
      <c r="W7" s="734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598"/>
      <c r="C8" s="599"/>
      <c r="D8" s="890"/>
      <c r="E8" s="891"/>
      <c r="F8" s="891"/>
      <c r="G8" s="891"/>
      <c r="H8" s="891"/>
      <c r="I8" s="891"/>
      <c r="J8" s="891"/>
      <c r="K8" s="891"/>
      <c r="L8" s="891"/>
      <c r="M8" s="892"/>
      <c r="N8" s="61"/>
      <c r="P8" s="24" t="s">
        <v>19</v>
      </c>
      <c r="Q8" s="787">
        <v>0.41666666666666669</v>
      </c>
      <c r="R8" s="788"/>
      <c r="T8" s="612"/>
      <c r="U8" s="631"/>
      <c r="V8" s="733"/>
      <c r="W8" s="734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85"/>
      <c r="E9" s="686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686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6"/>
      <c r="L9" s="686"/>
      <c r="M9" s="686"/>
      <c r="N9" s="583"/>
      <c r="P9" s="26" t="s">
        <v>20</v>
      </c>
      <c r="Q9" s="934"/>
      <c r="R9" s="672"/>
      <c r="T9" s="612"/>
      <c r="U9" s="631"/>
      <c r="V9" s="735"/>
      <c r="W9" s="73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85"/>
      <c r="E10" s="686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753" t="str">
        <f>IFERROR(VLOOKUP($D$10,Proxy,2,FALSE),"")</f>
        <v/>
      </c>
      <c r="I10" s="612"/>
      <c r="J10" s="612"/>
      <c r="K10" s="612"/>
      <c r="L10" s="612"/>
      <c r="M10" s="612"/>
      <c r="N10" s="584"/>
      <c r="P10" s="26" t="s">
        <v>21</v>
      </c>
      <c r="Q10" s="793"/>
      <c r="R10" s="794"/>
      <c r="U10" s="24" t="s">
        <v>22</v>
      </c>
      <c r="V10" s="920" t="s">
        <v>23</v>
      </c>
      <c r="W10" s="732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9"/>
      <c r="R11" s="638"/>
      <c r="U11" s="24" t="s">
        <v>26</v>
      </c>
      <c r="V11" s="671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5" t="s">
        <v>28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618"/>
      <c r="N12" s="62"/>
      <c r="P12" s="24" t="s">
        <v>29</v>
      </c>
      <c r="Q12" s="787"/>
      <c r="R12" s="788"/>
      <c r="S12" s="23"/>
      <c r="U12" s="24"/>
      <c r="V12" s="674"/>
      <c r="W12" s="612"/>
      <c r="AB12" s="51"/>
      <c r="AC12" s="51"/>
      <c r="AD12" s="51"/>
      <c r="AE12" s="51"/>
    </row>
    <row r="13" spans="1:32" s="585" customFormat="1" ht="23.25" customHeight="1" x14ac:dyDescent="0.2">
      <c r="A13" s="795" t="s">
        <v>30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618"/>
      <c r="N13" s="62"/>
      <c r="O13" s="26"/>
      <c r="P13" s="26" t="s">
        <v>31</v>
      </c>
      <c r="Q13" s="671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5" t="s">
        <v>32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6" t="s">
        <v>33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618"/>
      <c r="N15" s="63"/>
      <c r="P15" s="813" t="s">
        <v>34</v>
      </c>
      <c r="Q15" s="674"/>
      <c r="R15" s="674"/>
      <c r="S15" s="674"/>
      <c r="T15" s="6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35</v>
      </c>
      <c r="B17" s="602" t="s">
        <v>36</v>
      </c>
      <c r="C17" s="835" t="s">
        <v>37</v>
      </c>
      <c r="D17" s="602" t="s">
        <v>38</v>
      </c>
      <c r="E17" s="603"/>
      <c r="F17" s="602" t="s">
        <v>39</v>
      </c>
      <c r="G17" s="602" t="s">
        <v>40</v>
      </c>
      <c r="H17" s="602" t="s">
        <v>41</v>
      </c>
      <c r="I17" s="602" t="s">
        <v>42</v>
      </c>
      <c r="J17" s="602" t="s">
        <v>43</v>
      </c>
      <c r="K17" s="602" t="s">
        <v>44</v>
      </c>
      <c r="L17" s="602" t="s">
        <v>45</v>
      </c>
      <c r="M17" s="602" t="s">
        <v>46</v>
      </c>
      <c r="N17" s="602" t="s">
        <v>47</v>
      </c>
      <c r="O17" s="602" t="s">
        <v>48</v>
      </c>
      <c r="P17" s="602" t="s">
        <v>49</v>
      </c>
      <c r="Q17" s="857"/>
      <c r="R17" s="857"/>
      <c r="S17" s="857"/>
      <c r="T17" s="603"/>
      <c r="U17" s="617" t="s">
        <v>50</v>
      </c>
      <c r="V17" s="618"/>
      <c r="W17" s="602" t="s">
        <v>51</v>
      </c>
      <c r="X17" s="602" t="s">
        <v>52</v>
      </c>
      <c r="Y17" s="619" t="s">
        <v>53</v>
      </c>
      <c r="Z17" s="744" t="s">
        <v>54</v>
      </c>
      <c r="AA17" s="663" t="s">
        <v>55</v>
      </c>
      <c r="AB17" s="663" t="s">
        <v>56</v>
      </c>
      <c r="AC17" s="663" t="s">
        <v>57</v>
      </c>
      <c r="AD17" s="663" t="s">
        <v>58</v>
      </c>
      <c r="AE17" s="664"/>
      <c r="AF17" s="665"/>
      <c r="AG17" s="66"/>
      <c r="BD17" s="65" t="s">
        <v>59</v>
      </c>
    </row>
    <row r="18" spans="1:68" ht="14.25" customHeight="1" x14ac:dyDescent="0.2">
      <c r="A18" s="616"/>
      <c r="B18" s="616"/>
      <c r="C18" s="616"/>
      <c r="D18" s="604"/>
      <c r="E18" s="605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04"/>
      <c r="Q18" s="858"/>
      <c r="R18" s="858"/>
      <c r="S18" s="858"/>
      <c r="T18" s="605"/>
      <c r="U18" s="67" t="s">
        <v>60</v>
      </c>
      <c r="V18" s="67" t="s">
        <v>61</v>
      </c>
      <c r="W18" s="616"/>
      <c r="X18" s="616"/>
      <c r="Y18" s="620"/>
      <c r="Z18" s="745"/>
      <c r="AA18" s="746"/>
      <c r="AB18" s="746"/>
      <c r="AC18" s="746"/>
      <c r="AD18" s="666"/>
      <c r="AE18" s="667"/>
      <c r="AF18" s="668"/>
      <c r="AG18" s="66"/>
      <c r="BD18" s="65"/>
    </row>
    <row r="19" spans="1:68" ht="27.75" customHeight="1" x14ac:dyDescent="0.2">
      <c r="A19" s="628" t="s">
        <v>62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customHeight="1" x14ac:dyDescent="0.25">
      <c r="A20" s="624" t="s">
        <v>62</v>
      </c>
      <c r="B20" s="612"/>
      <c r="C20" s="612"/>
      <c r="D20" s="612"/>
      <c r="E20" s="612"/>
      <c r="F20" s="612"/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2"/>
      <c r="S20" s="612"/>
      <c r="T20" s="612"/>
      <c r="U20" s="612"/>
      <c r="V20" s="612"/>
      <c r="W20" s="612"/>
      <c r="X20" s="612"/>
      <c r="Y20" s="612"/>
      <c r="Z20" s="612"/>
      <c r="AA20" s="586"/>
      <c r="AB20" s="586"/>
      <c r="AC20" s="586"/>
    </row>
    <row r="21" spans="1:68" ht="14.25" customHeight="1" x14ac:dyDescent="0.25">
      <c r="A21" s="614" t="s">
        <v>63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0" t="s">
        <v>68</v>
      </c>
      <c r="Q22" s="607"/>
      <c r="R22" s="607"/>
      <c r="S22" s="607"/>
      <c r="T22" s="608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11"/>
      <c r="B23" s="612"/>
      <c r="C23" s="612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3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12"/>
      <c r="B24" s="612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3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14" t="s">
        <v>73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7"/>
      <c r="R26" s="607"/>
      <c r="S26" s="607"/>
      <c r="T26" s="608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7"/>
      <c r="R27" s="607"/>
      <c r="S27" s="607"/>
      <c r="T27" s="608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7"/>
      <c r="R28" s="607"/>
      <c r="S28" s="607"/>
      <c r="T28" s="608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7"/>
      <c r="R29" s="607"/>
      <c r="S29" s="607"/>
      <c r="T29" s="608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7"/>
      <c r="R30" s="607"/>
      <c r="S30" s="607"/>
      <c r="T30" s="608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7"/>
      <c r="R31" s="607"/>
      <c r="S31" s="607"/>
      <c r="T31" s="608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11"/>
      <c r="B32" s="612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3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12"/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3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14" t="s">
        <v>93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7"/>
      <c r="R35" s="607"/>
      <c r="S35" s="607"/>
      <c r="T35" s="608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11"/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3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12"/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3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28" t="s">
        <v>99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customHeight="1" x14ac:dyDescent="0.25">
      <c r="A39" s="624" t="s">
        <v>100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586"/>
      <c r="AB39" s="586"/>
      <c r="AC39" s="586"/>
    </row>
    <row r="40" spans="1:68" ht="14.25" customHeight="1" x14ac:dyDescent="0.25">
      <c r="A40" s="614" t="s">
        <v>101</v>
      </c>
      <c r="B40" s="612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7"/>
      <c r="R41" s="607"/>
      <c r="S41" s="607"/>
      <c r="T41" s="608"/>
      <c r="U41" s="34"/>
      <c r="V41" s="34"/>
      <c r="W41" s="35" t="s">
        <v>69</v>
      </c>
      <c r="X41" s="591">
        <v>116</v>
      </c>
      <c r="Y41" s="592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120.67222222222222</v>
      </c>
      <c r="BN41" s="64">
        <f>IFERROR(Y41*I41/H41,"0")</f>
        <v>123.58499999999999</v>
      </c>
      <c r="BO41" s="64">
        <f>IFERROR(1/J41*(X41/H41),"0")</f>
        <v>0.16782407407407407</v>
      </c>
      <c r="BP41" s="64">
        <f>IFERROR(1/J41*(Y41/H41),"0")</f>
        <v>0.171875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5">
        <v>4680115882539</v>
      </c>
      <c r="E42" s="596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7"/>
      <c r="R42" s="607"/>
      <c r="S42" s="607"/>
      <c r="T42" s="608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5">
        <v>4607091385687</v>
      </c>
      <c r="E43" s="596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7"/>
      <c r="R43" s="607"/>
      <c r="S43" s="607"/>
      <c r="T43" s="608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7"/>
      <c r="R44" s="607"/>
      <c r="S44" s="607"/>
      <c r="T44" s="608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1"/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3"/>
      <c r="P45" s="597" t="s">
        <v>71</v>
      </c>
      <c r="Q45" s="598"/>
      <c r="R45" s="598"/>
      <c r="S45" s="598"/>
      <c r="T45" s="598"/>
      <c r="U45" s="598"/>
      <c r="V45" s="599"/>
      <c r="W45" s="37" t="s">
        <v>72</v>
      </c>
      <c r="X45" s="593">
        <f>IFERROR(X41/H41,"0")+IFERROR(X42/H42,"0")+IFERROR(X43/H43,"0")+IFERROR(X44/H44,"0")</f>
        <v>10.74074074074074</v>
      </c>
      <c r="Y45" s="593">
        <f>IFERROR(Y41/H41,"0")+IFERROR(Y42/H42,"0")+IFERROR(Y43/H43,"0")+IFERROR(Y44/H44,"0")</f>
        <v>11</v>
      </c>
      <c r="Z45" s="593">
        <f>IFERROR(IF(Z41="",0,Z41),"0")+IFERROR(IF(Z42="",0,Z42),"0")+IFERROR(IF(Z43="",0,Z43),"0")+IFERROR(IF(Z44="",0,Z44),"0")</f>
        <v>0.20877999999999999</v>
      </c>
      <c r="AA45" s="594"/>
      <c r="AB45" s="594"/>
      <c r="AC45" s="594"/>
    </row>
    <row r="46" spans="1:68" x14ac:dyDescent="0.2">
      <c r="A46" s="612"/>
      <c r="B46" s="612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3"/>
      <c r="P46" s="597" t="s">
        <v>71</v>
      </c>
      <c r="Q46" s="598"/>
      <c r="R46" s="598"/>
      <c r="S46" s="598"/>
      <c r="T46" s="598"/>
      <c r="U46" s="598"/>
      <c r="V46" s="599"/>
      <c r="W46" s="37" t="s">
        <v>69</v>
      </c>
      <c r="X46" s="593">
        <f>IFERROR(SUM(X41:X44),"0")</f>
        <v>116</v>
      </c>
      <c r="Y46" s="593">
        <f>IFERROR(SUM(Y41:Y44),"0")</f>
        <v>118.80000000000001</v>
      </c>
      <c r="Z46" s="37"/>
      <c r="AA46" s="594"/>
      <c r="AB46" s="594"/>
      <c r="AC46" s="594"/>
    </row>
    <row r="47" spans="1:68" ht="14.25" customHeight="1" x14ac:dyDescent="0.25">
      <c r="A47" s="614" t="s">
        <v>73</v>
      </c>
      <c r="B47" s="612"/>
      <c r="C47" s="612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7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7"/>
      <c r="R48" s="607"/>
      <c r="S48" s="607"/>
      <c r="T48" s="608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11"/>
      <c r="B49" s="612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3"/>
      <c r="P49" s="597" t="s">
        <v>71</v>
      </c>
      <c r="Q49" s="598"/>
      <c r="R49" s="598"/>
      <c r="S49" s="598"/>
      <c r="T49" s="598"/>
      <c r="U49" s="598"/>
      <c r="V49" s="599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12"/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3"/>
      <c r="P50" s="597" t="s">
        <v>71</v>
      </c>
      <c r="Q50" s="598"/>
      <c r="R50" s="598"/>
      <c r="S50" s="598"/>
      <c r="T50" s="598"/>
      <c r="U50" s="598"/>
      <c r="V50" s="599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24" t="s">
        <v>119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586"/>
      <c r="AB51" s="586"/>
      <c r="AC51" s="586"/>
    </row>
    <row r="52" spans="1:68" ht="14.25" customHeight="1" x14ac:dyDescent="0.25">
      <c r="A52" s="614" t="s">
        <v>101</v>
      </c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7"/>
      <c r="R53" s="607"/>
      <c r="S53" s="607"/>
      <c r="T53" s="608"/>
      <c r="U53" s="34"/>
      <c r="V53" s="34"/>
      <c r="W53" s="35" t="s">
        <v>69</v>
      </c>
      <c r="X53" s="591">
        <v>30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31.165178571428573</v>
      </c>
      <c r="BN53" s="64">
        <f t="shared" ref="BN53:BN58" si="8">IFERROR(Y53*I53/H53,"0")</f>
        <v>34.904999999999994</v>
      </c>
      <c r="BO53" s="64">
        <f t="shared" ref="BO53:BO58" si="9">IFERROR(1/J53*(X53/H53),"0")</f>
        <v>4.1852678571428575E-2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7"/>
      <c r="R54" s="607"/>
      <c r="S54" s="607"/>
      <c r="T54" s="608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7"/>
      <c r="R55" s="607"/>
      <c r="S55" s="607"/>
      <c r="T55" s="608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7"/>
      <c r="R56" s="607"/>
      <c r="S56" s="607"/>
      <c r="T56" s="608"/>
      <c r="U56" s="34"/>
      <c r="V56" s="34"/>
      <c r="W56" s="35" t="s">
        <v>69</v>
      </c>
      <c r="X56" s="591">
        <v>7</v>
      </c>
      <c r="Y56" s="592">
        <f t="shared" si="6"/>
        <v>8</v>
      </c>
      <c r="Z56" s="36">
        <f>IFERROR(IF(Y56=0,"",ROUNDUP(Y56/H56,0)*0.00902),"")</f>
        <v>1.804E-2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7.3674999999999997</v>
      </c>
      <c r="BN56" s="64">
        <f t="shared" si="8"/>
        <v>8.42</v>
      </c>
      <c r="BO56" s="64">
        <f t="shared" si="9"/>
        <v>1.3257575757575758E-2</v>
      </c>
      <c r="BP56" s="64">
        <f t="shared" si="10"/>
        <v>1.5151515151515152E-2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7"/>
      <c r="R57" s="607"/>
      <c r="S57" s="607"/>
      <c r="T57" s="608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6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7"/>
      <c r="R58" s="607"/>
      <c r="S58" s="607"/>
      <c r="T58" s="608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11"/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3"/>
      <c r="P59" s="597" t="s">
        <v>71</v>
      </c>
      <c r="Q59" s="598"/>
      <c r="R59" s="598"/>
      <c r="S59" s="598"/>
      <c r="T59" s="598"/>
      <c r="U59" s="598"/>
      <c r="V59" s="599"/>
      <c r="W59" s="37" t="s">
        <v>72</v>
      </c>
      <c r="X59" s="593">
        <f>IFERROR(X53/H53,"0")+IFERROR(X54/H54,"0")+IFERROR(X55/H55,"0")+IFERROR(X56/H56,"0")+IFERROR(X57/H57,"0")+IFERROR(X58/H58,"0")</f>
        <v>4.4285714285714288</v>
      </c>
      <c r="Y59" s="593">
        <f>IFERROR(Y53/H53,"0")+IFERROR(Y54/H54,"0")+IFERROR(Y55/H55,"0")+IFERROR(Y56/H56,"0")+IFERROR(Y57/H57,"0")+IFERROR(Y58/H58,"0")</f>
        <v>5</v>
      </c>
      <c r="Z59" s="593">
        <f>IFERROR(IF(Z53="",0,Z53),"0")+IFERROR(IF(Z54="",0,Z54),"0")+IFERROR(IF(Z55="",0,Z55),"0")+IFERROR(IF(Z56="",0,Z56),"0")+IFERROR(IF(Z57="",0,Z57),"0")+IFERROR(IF(Z58="",0,Z58),"0")</f>
        <v>7.4980000000000005E-2</v>
      </c>
      <c r="AA59" s="594"/>
      <c r="AB59" s="594"/>
      <c r="AC59" s="594"/>
    </row>
    <row r="60" spans="1:68" x14ac:dyDescent="0.2">
      <c r="A60" s="612"/>
      <c r="B60" s="612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3"/>
      <c r="P60" s="597" t="s">
        <v>71</v>
      </c>
      <c r="Q60" s="598"/>
      <c r="R60" s="598"/>
      <c r="S60" s="598"/>
      <c r="T60" s="598"/>
      <c r="U60" s="598"/>
      <c r="V60" s="599"/>
      <c r="W60" s="37" t="s">
        <v>69</v>
      </c>
      <c r="X60" s="593">
        <f>IFERROR(SUM(X53:X58),"0")</f>
        <v>37</v>
      </c>
      <c r="Y60" s="593">
        <f>IFERROR(SUM(Y53:Y58),"0")</f>
        <v>41.599999999999994</v>
      </c>
      <c r="Z60" s="37"/>
      <c r="AA60" s="594"/>
      <c r="AB60" s="594"/>
      <c r="AC60" s="594"/>
    </row>
    <row r="61" spans="1:68" ht="14.25" customHeight="1" x14ac:dyDescent="0.25">
      <c r="A61" s="614" t="s">
        <v>138</v>
      </c>
      <c r="B61" s="612"/>
      <c r="C61" s="612"/>
      <c r="D61" s="612"/>
      <c r="E61" s="612"/>
      <c r="F61" s="612"/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6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7"/>
      <c r="R62" s="607"/>
      <c r="S62" s="607"/>
      <c r="T62" s="608"/>
      <c r="U62" s="34"/>
      <c r="V62" s="34"/>
      <c r="W62" s="35" t="s">
        <v>69</v>
      </c>
      <c r="X62" s="591">
        <v>108</v>
      </c>
      <c r="Y62" s="592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112.34999999999998</v>
      </c>
      <c r="BN62" s="64">
        <f>IFERROR(Y62*I62/H62,"0")</f>
        <v>112.34999999999998</v>
      </c>
      <c r="BO62" s="64">
        <f>IFERROR(1/J62*(X62/H62),"0")</f>
        <v>0.15625</v>
      </c>
      <c r="BP62" s="64">
        <f>IFERROR(1/J62*(Y62/H62),"0")</f>
        <v>0.15625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7"/>
      <c r="R63" s="607"/>
      <c r="S63" s="607"/>
      <c r="T63" s="608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7"/>
      <c r="R64" s="607"/>
      <c r="S64" s="607"/>
      <c r="T64" s="608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7"/>
      <c r="R65" s="607"/>
      <c r="S65" s="607"/>
      <c r="T65" s="608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11"/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3"/>
      <c r="P66" s="597" t="s">
        <v>71</v>
      </c>
      <c r="Q66" s="598"/>
      <c r="R66" s="598"/>
      <c r="S66" s="598"/>
      <c r="T66" s="598"/>
      <c r="U66" s="598"/>
      <c r="V66" s="599"/>
      <c r="W66" s="37" t="s">
        <v>72</v>
      </c>
      <c r="X66" s="593">
        <f>IFERROR(X62/H62,"0")+IFERROR(X63/H63,"0")+IFERROR(X64/H64,"0")+IFERROR(X65/H65,"0")</f>
        <v>10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0.1898</v>
      </c>
      <c r="AA66" s="594"/>
      <c r="AB66" s="594"/>
      <c r="AC66" s="594"/>
    </row>
    <row r="67" spans="1:68" x14ac:dyDescent="0.2">
      <c r="A67" s="612"/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3"/>
      <c r="P67" s="597" t="s">
        <v>71</v>
      </c>
      <c r="Q67" s="598"/>
      <c r="R67" s="598"/>
      <c r="S67" s="598"/>
      <c r="T67" s="598"/>
      <c r="U67" s="598"/>
      <c r="V67" s="599"/>
      <c r="W67" s="37" t="s">
        <v>69</v>
      </c>
      <c r="X67" s="593">
        <f>IFERROR(SUM(X62:X65),"0")</f>
        <v>108</v>
      </c>
      <c r="Y67" s="593">
        <f>IFERROR(SUM(Y62:Y65),"0")</f>
        <v>108</v>
      </c>
      <c r="Z67" s="37"/>
      <c r="AA67" s="594"/>
      <c r="AB67" s="594"/>
      <c r="AC67" s="594"/>
    </row>
    <row r="68" spans="1:68" ht="14.25" customHeight="1" x14ac:dyDescent="0.25">
      <c r="A68" s="614" t="s">
        <v>63</v>
      </c>
      <c r="B68" s="612"/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2"/>
      <c r="S68" s="612"/>
      <c r="T68" s="612"/>
      <c r="U68" s="612"/>
      <c r="V68" s="612"/>
      <c r="W68" s="612"/>
      <c r="X68" s="612"/>
      <c r="Y68" s="612"/>
      <c r="Z68" s="61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7"/>
      <c r="R69" s="607"/>
      <c r="S69" s="607"/>
      <c r="T69" s="608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7"/>
      <c r="R70" s="607"/>
      <c r="S70" s="607"/>
      <c r="T70" s="608"/>
      <c r="U70" s="34"/>
      <c r="V70" s="34"/>
      <c r="W70" s="35" t="s">
        <v>69</v>
      </c>
      <c r="X70" s="591">
        <v>6</v>
      </c>
      <c r="Y70" s="592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6.3333333333333321</v>
      </c>
      <c r="BN70" s="64">
        <f>IFERROR(Y70*I70/H70,"0")</f>
        <v>7.6</v>
      </c>
      <c r="BO70" s="64">
        <f>IFERROR(1/J70*(X70/H70),"0")</f>
        <v>1.4245014245014245E-2</v>
      </c>
      <c r="BP70" s="64">
        <f>IFERROR(1/J70*(Y70/H70),"0")</f>
        <v>1.7094017094017096E-2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7"/>
      <c r="R71" s="607"/>
      <c r="S71" s="607"/>
      <c r="T71" s="608"/>
      <c r="U71" s="34"/>
      <c r="V71" s="34"/>
      <c r="W71" s="35" t="s">
        <v>69</v>
      </c>
      <c r="X71" s="591">
        <v>4</v>
      </c>
      <c r="Y71" s="592">
        <f>IFERROR(IF(X71="",0,CEILING((X71/$H71),1)*$H71),"")</f>
        <v>5.4</v>
      </c>
      <c r="Z71" s="36">
        <f>IFERROR(IF(Y71=0,"",ROUNDUP(Y71/H71,0)*0.00502),"")</f>
        <v>1.506E-2</v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4.2222222222222223</v>
      </c>
      <c r="BN71" s="64">
        <f>IFERROR(Y71*I71/H71,"0")</f>
        <v>5.7</v>
      </c>
      <c r="BO71" s="64">
        <f>IFERROR(1/J71*(X71/H71),"0")</f>
        <v>9.4966761633428314E-3</v>
      </c>
      <c r="BP71" s="64">
        <f>IFERROR(1/J71*(Y71/H71),"0")</f>
        <v>1.2820512820512822E-2</v>
      </c>
    </row>
    <row r="72" spans="1:68" x14ac:dyDescent="0.2">
      <c r="A72" s="611"/>
      <c r="B72" s="612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3"/>
      <c r="P72" s="597" t="s">
        <v>71</v>
      </c>
      <c r="Q72" s="598"/>
      <c r="R72" s="598"/>
      <c r="S72" s="598"/>
      <c r="T72" s="598"/>
      <c r="U72" s="598"/>
      <c r="V72" s="599"/>
      <c r="W72" s="37" t="s">
        <v>72</v>
      </c>
      <c r="X72" s="593">
        <f>IFERROR(X69/H69,"0")+IFERROR(X70/H70,"0")+IFERROR(X71/H71,"0")</f>
        <v>5.5555555555555554</v>
      </c>
      <c r="Y72" s="593">
        <f>IFERROR(Y69/H69,"0")+IFERROR(Y70/H70,"0")+IFERROR(Y71/H71,"0")</f>
        <v>7</v>
      </c>
      <c r="Z72" s="593">
        <f>IFERROR(IF(Z69="",0,Z69),"0")+IFERROR(IF(Z70="",0,Z70),"0")+IFERROR(IF(Z71="",0,Z71),"0")</f>
        <v>3.5140000000000005E-2</v>
      </c>
      <c r="AA72" s="594"/>
      <c r="AB72" s="594"/>
      <c r="AC72" s="594"/>
    </row>
    <row r="73" spans="1:68" x14ac:dyDescent="0.2">
      <c r="A73" s="612"/>
      <c r="B73" s="612"/>
      <c r="C73" s="612"/>
      <c r="D73" s="612"/>
      <c r="E73" s="612"/>
      <c r="F73" s="612"/>
      <c r="G73" s="612"/>
      <c r="H73" s="612"/>
      <c r="I73" s="612"/>
      <c r="J73" s="612"/>
      <c r="K73" s="612"/>
      <c r="L73" s="612"/>
      <c r="M73" s="612"/>
      <c r="N73" s="612"/>
      <c r="O73" s="613"/>
      <c r="P73" s="597" t="s">
        <v>71</v>
      </c>
      <c r="Q73" s="598"/>
      <c r="R73" s="598"/>
      <c r="S73" s="598"/>
      <c r="T73" s="598"/>
      <c r="U73" s="598"/>
      <c r="V73" s="599"/>
      <c r="W73" s="37" t="s">
        <v>69</v>
      </c>
      <c r="X73" s="593">
        <f>IFERROR(SUM(X69:X71),"0")</f>
        <v>10</v>
      </c>
      <c r="Y73" s="593">
        <f>IFERROR(SUM(Y69:Y71),"0")</f>
        <v>12.600000000000001</v>
      </c>
      <c r="Z73" s="37"/>
      <c r="AA73" s="594"/>
      <c r="AB73" s="594"/>
      <c r="AC73" s="594"/>
    </row>
    <row r="74" spans="1:68" ht="14.25" customHeight="1" x14ac:dyDescent="0.25">
      <c r="A74" s="614" t="s">
        <v>73</v>
      </c>
      <c r="B74" s="612"/>
      <c r="C74" s="612"/>
      <c r="D74" s="612"/>
      <c r="E74" s="612"/>
      <c r="F74" s="612"/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6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7"/>
      <c r="R75" s="607"/>
      <c r="S75" s="607"/>
      <c r="T75" s="608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7"/>
      <c r="R76" s="607"/>
      <c r="S76" s="607"/>
      <c r="T76" s="608"/>
      <c r="U76" s="34"/>
      <c r="V76" s="34"/>
      <c r="W76" s="35" t="s">
        <v>69</v>
      </c>
      <c r="X76" s="591">
        <v>4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4.2071428571428573</v>
      </c>
      <c r="BN76" s="64">
        <f t="shared" si="13"/>
        <v>8.8350000000000009</v>
      </c>
      <c r="BO76" s="64">
        <f t="shared" si="14"/>
        <v>7.4404761904761901E-3</v>
      </c>
      <c r="BP76" s="64">
        <f t="shared" si="15"/>
        <v>1.5625E-2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7"/>
      <c r="R77" s="607"/>
      <c r="S77" s="607"/>
      <c r="T77" s="608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9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7"/>
      <c r="R78" s="607"/>
      <c r="S78" s="607"/>
      <c r="T78" s="608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7"/>
      <c r="R79" s="607"/>
      <c r="S79" s="607"/>
      <c r="T79" s="608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7"/>
      <c r="R80" s="607"/>
      <c r="S80" s="607"/>
      <c r="T80" s="608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11"/>
      <c r="B81" s="612"/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3"/>
      <c r="P81" s="597" t="s">
        <v>71</v>
      </c>
      <c r="Q81" s="598"/>
      <c r="R81" s="598"/>
      <c r="S81" s="598"/>
      <c r="T81" s="598"/>
      <c r="U81" s="598"/>
      <c r="V81" s="599"/>
      <c r="W81" s="37" t="s">
        <v>72</v>
      </c>
      <c r="X81" s="593">
        <f>IFERROR(X75/H75,"0")+IFERROR(X76/H76,"0")+IFERROR(X77/H77,"0")+IFERROR(X78/H78,"0")+IFERROR(X79/H79,"0")+IFERROR(X80/H80,"0")</f>
        <v>0.47619047619047616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612"/>
      <c r="B82" s="612"/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N82" s="612"/>
      <c r="O82" s="613"/>
      <c r="P82" s="597" t="s">
        <v>71</v>
      </c>
      <c r="Q82" s="598"/>
      <c r="R82" s="598"/>
      <c r="S82" s="598"/>
      <c r="T82" s="598"/>
      <c r="U82" s="598"/>
      <c r="V82" s="599"/>
      <c r="W82" s="37" t="s">
        <v>69</v>
      </c>
      <c r="X82" s="593">
        <f>IFERROR(SUM(X75:X80),"0")</f>
        <v>4</v>
      </c>
      <c r="Y82" s="593">
        <f>IFERROR(SUM(Y75:Y80),"0")</f>
        <v>8.4</v>
      </c>
      <c r="Z82" s="37"/>
      <c r="AA82" s="594"/>
      <c r="AB82" s="594"/>
      <c r="AC82" s="594"/>
    </row>
    <row r="83" spans="1:68" ht="14.25" customHeight="1" x14ac:dyDescent="0.25">
      <c r="A83" s="614" t="s">
        <v>173</v>
      </c>
      <c r="B83" s="612"/>
      <c r="C83" s="612"/>
      <c r="D83" s="612"/>
      <c r="E83" s="612"/>
      <c r="F83" s="612"/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7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7"/>
      <c r="R84" s="607"/>
      <c r="S84" s="607"/>
      <c r="T84" s="608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6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7"/>
      <c r="R85" s="607"/>
      <c r="S85" s="607"/>
      <c r="T85" s="608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11"/>
      <c r="B86" s="612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3"/>
      <c r="P86" s="597" t="s">
        <v>71</v>
      </c>
      <c r="Q86" s="598"/>
      <c r="R86" s="598"/>
      <c r="S86" s="598"/>
      <c r="T86" s="598"/>
      <c r="U86" s="598"/>
      <c r="V86" s="599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12"/>
      <c r="B87" s="612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3"/>
      <c r="P87" s="597" t="s">
        <v>71</v>
      </c>
      <c r="Q87" s="598"/>
      <c r="R87" s="598"/>
      <c r="S87" s="598"/>
      <c r="T87" s="598"/>
      <c r="U87" s="598"/>
      <c r="V87" s="599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24" t="s">
        <v>180</v>
      </c>
      <c r="B88" s="612"/>
      <c r="C88" s="612"/>
      <c r="D88" s="612"/>
      <c r="E88" s="612"/>
      <c r="F88" s="612"/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586"/>
      <c r="AB88" s="586"/>
      <c r="AC88" s="586"/>
    </row>
    <row r="89" spans="1:68" ht="14.25" customHeight="1" x14ac:dyDescent="0.25">
      <c r="A89" s="614" t="s">
        <v>101</v>
      </c>
      <c r="B89" s="612"/>
      <c r="C89" s="612"/>
      <c r="D89" s="612"/>
      <c r="E89" s="612"/>
      <c r="F89" s="612"/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7"/>
      <c r="R90" s="607"/>
      <c r="S90" s="607"/>
      <c r="T90" s="608"/>
      <c r="U90" s="34"/>
      <c r="V90" s="34"/>
      <c r="W90" s="35" t="s">
        <v>69</v>
      </c>
      <c r="X90" s="591">
        <v>200</v>
      </c>
      <c r="Y90" s="592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7"/>
      <c r="R91" s="607"/>
      <c r="S91" s="607"/>
      <c r="T91" s="608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8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7"/>
      <c r="R92" s="607"/>
      <c r="S92" s="607"/>
      <c r="T92" s="608"/>
      <c r="U92" s="34"/>
      <c r="V92" s="34"/>
      <c r="W92" s="35" t="s">
        <v>69</v>
      </c>
      <c r="X92" s="591">
        <v>33</v>
      </c>
      <c r="Y92" s="592">
        <f>IFERROR(IF(X92="",0,CEILING((X92/$H92),1)*$H92),"")</f>
        <v>36</v>
      </c>
      <c r="Z92" s="36">
        <f>IFERROR(IF(Y92=0,"",ROUNDUP(Y92/H92,0)*0.00902),"")</f>
        <v>7.2160000000000002E-2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34.54</v>
      </c>
      <c r="BN92" s="64">
        <f>IFERROR(Y92*I92/H92,"0")</f>
        <v>37.68</v>
      </c>
      <c r="BO92" s="64">
        <f>IFERROR(1/J92*(X92/H92),"0")</f>
        <v>5.5555555555555552E-2</v>
      </c>
      <c r="BP92" s="64">
        <f>IFERROR(1/J92*(Y92/H92),"0")</f>
        <v>6.0606060606060608E-2</v>
      </c>
    </row>
    <row r="93" spans="1:68" x14ac:dyDescent="0.2">
      <c r="A93" s="611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3"/>
      <c r="P93" s="597" t="s">
        <v>71</v>
      </c>
      <c r="Q93" s="598"/>
      <c r="R93" s="598"/>
      <c r="S93" s="598"/>
      <c r="T93" s="598"/>
      <c r="U93" s="598"/>
      <c r="V93" s="599"/>
      <c r="W93" s="37" t="s">
        <v>72</v>
      </c>
      <c r="X93" s="593">
        <f>IFERROR(X90/H90,"0")+IFERROR(X91/H91,"0")+IFERROR(X92/H92,"0")</f>
        <v>25.851851851851851</v>
      </c>
      <c r="Y93" s="593">
        <f>IFERROR(Y90/H90,"0")+IFERROR(Y91/H91,"0")+IFERROR(Y92/H92,"0")</f>
        <v>27</v>
      </c>
      <c r="Z93" s="593">
        <f>IFERROR(IF(Z90="",0,Z90),"0")+IFERROR(IF(Z91="",0,Z91),"0")+IFERROR(IF(Z92="",0,Z92),"0")</f>
        <v>0.43278</v>
      </c>
      <c r="AA93" s="594"/>
      <c r="AB93" s="594"/>
      <c r="AC93" s="594"/>
    </row>
    <row r="94" spans="1:68" x14ac:dyDescent="0.2">
      <c r="A94" s="612"/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12"/>
      <c r="N94" s="612"/>
      <c r="O94" s="613"/>
      <c r="P94" s="597" t="s">
        <v>71</v>
      </c>
      <c r="Q94" s="598"/>
      <c r="R94" s="598"/>
      <c r="S94" s="598"/>
      <c r="T94" s="598"/>
      <c r="U94" s="598"/>
      <c r="V94" s="599"/>
      <c r="W94" s="37" t="s">
        <v>69</v>
      </c>
      <c r="X94" s="593">
        <f>IFERROR(SUM(X90:X92),"0")</f>
        <v>233</v>
      </c>
      <c r="Y94" s="593">
        <f>IFERROR(SUM(Y90:Y92),"0")</f>
        <v>241.20000000000002</v>
      </c>
      <c r="Z94" s="37"/>
      <c r="AA94" s="594"/>
      <c r="AB94" s="594"/>
      <c r="AC94" s="594"/>
    </row>
    <row r="95" spans="1:68" ht="14.25" customHeight="1" x14ac:dyDescent="0.25">
      <c r="A95" s="614" t="s">
        <v>73</v>
      </c>
      <c r="B95" s="612"/>
      <c r="C95" s="612"/>
      <c r="D95" s="612"/>
      <c r="E95" s="612"/>
      <c r="F95" s="612"/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7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7"/>
      <c r="R96" s="607"/>
      <c r="S96" s="607"/>
      <c r="T96" s="608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877" t="s">
        <v>193</v>
      </c>
      <c r="Q97" s="607"/>
      <c r="R97" s="607"/>
      <c r="S97" s="607"/>
      <c r="T97" s="608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7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7"/>
      <c r="R98" s="607"/>
      <c r="S98" s="607"/>
      <c r="T98" s="608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9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7"/>
      <c r="R99" s="607"/>
      <c r="S99" s="607"/>
      <c r="T99" s="608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88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07"/>
      <c r="R100" s="607"/>
      <c r="S100" s="607"/>
      <c r="T100" s="608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07"/>
      <c r="R101" s="607"/>
      <c r="S101" s="607"/>
      <c r="T101" s="608"/>
      <c r="U101" s="34"/>
      <c r="V101" s="34"/>
      <c r="W101" s="35" t="s">
        <v>69</v>
      </c>
      <c r="X101" s="591">
        <v>84</v>
      </c>
      <c r="Y101" s="592">
        <f t="shared" si="16"/>
        <v>86.4</v>
      </c>
      <c r="Z101" s="36">
        <f>IFERROR(IF(Y101=0,"",ROUNDUP(Y101/H101,0)*0.00651),"")</f>
        <v>0.20832000000000001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91.839999999999989</v>
      </c>
      <c r="BN101" s="64">
        <f t="shared" si="18"/>
        <v>94.463999999999999</v>
      </c>
      <c r="BO101" s="64">
        <f t="shared" si="19"/>
        <v>0.17094017094017094</v>
      </c>
      <c r="BP101" s="64">
        <f t="shared" si="20"/>
        <v>0.17582417582417584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69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7"/>
      <c r="R102" s="607"/>
      <c r="S102" s="607"/>
      <c r="T102" s="608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7"/>
      <c r="R103" s="607"/>
      <c r="S103" s="607"/>
      <c r="T103" s="608"/>
      <c r="U103" s="34"/>
      <c r="V103" s="34"/>
      <c r="W103" s="35" t="s">
        <v>69</v>
      </c>
      <c r="X103" s="591">
        <v>3</v>
      </c>
      <c r="Y103" s="592">
        <f t="shared" si="16"/>
        <v>3.6</v>
      </c>
      <c r="Z103" s="36">
        <f>IFERROR(IF(Y103=0,"",ROUNDUP(Y103/H103,0)*0.00651),"")</f>
        <v>1.302E-2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3.3866666666666667</v>
      </c>
      <c r="BN103" s="64">
        <f t="shared" si="18"/>
        <v>4.0640000000000001</v>
      </c>
      <c r="BO103" s="64">
        <f t="shared" si="19"/>
        <v>9.1575091575091579E-3</v>
      </c>
      <c r="BP103" s="64">
        <f t="shared" si="20"/>
        <v>1.098901098901099E-2</v>
      </c>
    </row>
    <row r="104" spans="1:68" x14ac:dyDescent="0.2">
      <c r="A104" s="611"/>
      <c r="B104" s="612"/>
      <c r="C104" s="612"/>
      <c r="D104" s="612"/>
      <c r="E104" s="612"/>
      <c r="F104" s="612"/>
      <c r="G104" s="612"/>
      <c r="H104" s="612"/>
      <c r="I104" s="612"/>
      <c r="J104" s="612"/>
      <c r="K104" s="612"/>
      <c r="L104" s="612"/>
      <c r="M104" s="612"/>
      <c r="N104" s="612"/>
      <c r="O104" s="613"/>
      <c r="P104" s="597" t="s">
        <v>71</v>
      </c>
      <c r="Q104" s="598"/>
      <c r="R104" s="598"/>
      <c r="S104" s="598"/>
      <c r="T104" s="598"/>
      <c r="U104" s="598"/>
      <c r="V104" s="599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32.777777777777779</v>
      </c>
      <c r="Y104" s="593">
        <f>IFERROR(Y96/H96,"0")+IFERROR(Y97/H97,"0")+IFERROR(Y98/H98,"0")+IFERROR(Y99/H99,"0")+IFERROR(Y100/H100,"0")+IFERROR(Y101/H101,"0")+IFERROR(Y102/H102,"0")+IFERROR(Y103/H103,"0")</f>
        <v>34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0.22134000000000001</v>
      </c>
      <c r="AA104" s="594"/>
      <c r="AB104" s="594"/>
      <c r="AC104" s="594"/>
    </row>
    <row r="105" spans="1:68" x14ac:dyDescent="0.2">
      <c r="A105" s="612"/>
      <c r="B105" s="612"/>
      <c r="C105" s="612"/>
      <c r="D105" s="612"/>
      <c r="E105" s="612"/>
      <c r="F105" s="612"/>
      <c r="G105" s="612"/>
      <c r="H105" s="612"/>
      <c r="I105" s="612"/>
      <c r="J105" s="612"/>
      <c r="K105" s="612"/>
      <c r="L105" s="612"/>
      <c r="M105" s="612"/>
      <c r="N105" s="612"/>
      <c r="O105" s="613"/>
      <c r="P105" s="597" t="s">
        <v>71</v>
      </c>
      <c r="Q105" s="598"/>
      <c r="R105" s="598"/>
      <c r="S105" s="598"/>
      <c r="T105" s="598"/>
      <c r="U105" s="598"/>
      <c r="V105" s="599"/>
      <c r="W105" s="37" t="s">
        <v>69</v>
      </c>
      <c r="X105" s="593">
        <f>IFERROR(SUM(X96:X103),"0")</f>
        <v>87</v>
      </c>
      <c r="Y105" s="593">
        <f>IFERROR(SUM(Y96:Y103),"0")</f>
        <v>90</v>
      </c>
      <c r="Z105" s="37"/>
      <c r="AA105" s="594"/>
      <c r="AB105" s="594"/>
      <c r="AC105" s="594"/>
    </row>
    <row r="106" spans="1:68" ht="16.5" customHeight="1" x14ac:dyDescent="0.25">
      <c r="A106" s="624" t="s">
        <v>207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586"/>
      <c r="AB106" s="586"/>
      <c r="AC106" s="586"/>
    </row>
    <row r="107" spans="1:68" ht="14.25" customHeight="1" x14ac:dyDescent="0.25">
      <c r="A107" s="614" t="s">
        <v>101</v>
      </c>
      <c r="B107" s="612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7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7"/>
      <c r="R108" s="607"/>
      <c r="S108" s="607"/>
      <c r="T108" s="608"/>
      <c r="U108" s="34"/>
      <c r="V108" s="34"/>
      <c r="W108" s="35" t="s">
        <v>69</v>
      </c>
      <c r="X108" s="591">
        <v>250</v>
      </c>
      <c r="Y108" s="592">
        <f>IFERROR(IF(X108="",0,CEILING((X108/$H108),1)*$H108),"")</f>
        <v>259.20000000000005</v>
      </c>
      <c r="Z108" s="36">
        <f>IFERROR(IF(Y108=0,"",ROUNDUP(Y108/H108,0)*0.01898),"")</f>
        <v>0.45552000000000004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260.0694444444444</v>
      </c>
      <c r="BN108" s="64">
        <f>IFERROR(Y108*I108/H108,"0")</f>
        <v>269.64000000000004</v>
      </c>
      <c r="BO108" s="64">
        <f>IFERROR(1/J108*(X108/H108),"0")</f>
        <v>0.36168981481481477</v>
      </c>
      <c r="BP108" s="64">
        <f>IFERROR(1/J108*(Y108/H108),"0")</f>
        <v>0.37500000000000006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7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7"/>
      <c r="R109" s="607"/>
      <c r="S109" s="607"/>
      <c r="T109" s="608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6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7"/>
      <c r="R110" s="607"/>
      <c r="S110" s="607"/>
      <c r="T110" s="608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7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7"/>
      <c r="R111" s="607"/>
      <c r="S111" s="607"/>
      <c r="T111" s="608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11"/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3"/>
      <c r="P112" s="597" t="s">
        <v>71</v>
      </c>
      <c r="Q112" s="598"/>
      <c r="R112" s="598"/>
      <c r="S112" s="598"/>
      <c r="T112" s="598"/>
      <c r="U112" s="598"/>
      <c r="V112" s="599"/>
      <c r="W112" s="37" t="s">
        <v>72</v>
      </c>
      <c r="X112" s="593">
        <f>IFERROR(X108/H108,"0")+IFERROR(X109/H109,"0")+IFERROR(X110/H110,"0")+IFERROR(X111/H111,"0")</f>
        <v>23.148148148148145</v>
      </c>
      <c r="Y112" s="593">
        <f>IFERROR(Y108/H108,"0")+IFERROR(Y109/H109,"0")+IFERROR(Y110/H110,"0")+IFERROR(Y111/H111,"0")</f>
        <v>24.000000000000004</v>
      </c>
      <c r="Z112" s="593">
        <f>IFERROR(IF(Z108="",0,Z108),"0")+IFERROR(IF(Z109="",0,Z109),"0")+IFERROR(IF(Z110="",0,Z110),"0")+IFERROR(IF(Z111="",0,Z111),"0")</f>
        <v>0.45552000000000004</v>
      </c>
      <c r="AA112" s="594"/>
      <c r="AB112" s="594"/>
      <c r="AC112" s="594"/>
    </row>
    <row r="113" spans="1:68" x14ac:dyDescent="0.2">
      <c r="A113" s="612"/>
      <c r="B113" s="612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3"/>
      <c r="P113" s="597" t="s">
        <v>71</v>
      </c>
      <c r="Q113" s="598"/>
      <c r="R113" s="598"/>
      <c r="S113" s="598"/>
      <c r="T113" s="598"/>
      <c r="U113" s="598"/>
      <c r="V113" s="599"/>
      <c r="W113" s="37" t="s">
        <v>69</v>
      </c>
      <c r="X113" s="593">
        <f>IFERROR(SUM(X108:X111),"0")</f>
        <v>250</v>
      </c>
      <c r="Y113" s="593">
        <f>IFERROR(SUM(Y108:Y111),"0")</f>
        <v>259.20000000000005</v>
      </c>
      <c r="Z113" s="37"/>
      <c r="AA113" s="594"/>
      <c r="AB113" s="594"/>
      <c r="AC113" s="594"/>
    </row>
    <row r="114" spans="1:68" ht="14.25" customHeight="1" x14ac:dyDescent="0.25">
      <c r="A114" s="614" t="s">
        <v>138</v>
      </c>
      <c r="B114" s="612"/>
      <c r="C114" s="612"/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2"/>
      <c r="S114" s="612"/>
      <c r="T114" s="612"/>
      <c r="U114" s="612"/>
      <c r="V114" s="612"/>
      <c r="W114" s="612"/>
      <c r="X114" s="612"/>
      <c r="Y114" s="612"/>
      <c r="Z114" s="61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7"/>
      <c r="R115" s="607"/>
      <c r="S115" s="607"/>
      <c r="T115" s="608"/>
      <c r="U115" s="34"/>
      <c r="V115" s="34"/>
      <c r="W115" s="35" t="s">
        <v>69</v>
      </c>
      <c r="X115" s="591">
        <v>57</v>
      </c>
      <c r="Y115" s="592">
        <f>IFERROR(IF(X115="",0,CEILING((X115/$H115),1)*$H115),"")</f>
        <v>64.800000000000011</v>
      </c>
      <c r="Z115" s="36">
        <f>IFERROR(IF(Y115=0,"",ROUNDUP(Y115/H115,0)*0.01898),"")</f>
        <v>0.11388000000000001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59.295833333333327</v>
      </c>
      <c r="BN115" s="64">
        <f>IFERROR(Y115*I115/H115,"0")</f>
        <v>67.410000000000011</v>
      </c>
      <c r="BO115" s="64">
        <f>IFERROR(1/J115*(X115/H115),"0")</f>
        <v>8.2465277777777776E-2</v>
      </c>
      <c r="BP115" s="64">
        <f>IFERROR(1/J115*(Y115/H115),"0")</f>
        <v>9.3750000000000014E-2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7"/>
      <c r="R116" s="607"/>
      <c r="S116" s="607"/>
      <c r="T116" s="608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7"/>
      <c r="R117" s="607"/>
      <c r="S117" s="607"/>
      <c r="T117" s="608"/>
      <c r="U117" s="34"/>
      <c r="V117" s="34"/>
      <c r="W117" s="35" t="s">
        <v>69</v>
      </c>
      <c r="X117" s="591">
        <v>4</v>
      </c>
      <c r="Y117" s="592">
        <f>IFERROR(IF(X117="",0,CEILING((X117/$H117),1)*$H117),"")</f>
        <v>4.8</v>
      </c>
      <c r="Z117" s="36">
        <f>IFERROR(IF(Y117=0,"",ROUNDUP(Y117/H117,0)*0.00651),"")</f>
        <v>1.302E-2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4.3000000000000007</v>
      </c>
      <c r="BN117" s="64">
        <f>IFERROR(Y117*I117/H117,"0")</f>
        <v>5.16</v>
      </c>
      <c r="BO117" s="64">
        <f>IFERROR(1/J117*(X117/H117),"0")</f>
        <v>9.1575091575091579E-3</v>
      </c>
      <c r="BP117" s="64">
        <f>IFERROR(1/J117*(Y117/H117),"0")</f>
        <v>1.098901098901099E-2</v>
      </c>
    </row>
    <row r="118" spans="1:68" x14ac:dyDescent="0.2">
      <c r="A118" s="611"/>
      <c r="B118" s="612"/>
      <c r="C118" s="612"/>
      <c r="D118" s="612"/>
      <c r="E118" s="612"/>
      <c r="F118" s="612"/>
      <c r="G118" s="612"/>
      <c r="H118" s="612"/>
      <c r="I118" s="612"/>
      <c r="J118" s="612"/>
      <c r="K118" s="612"/>
      <c r="L118" s="612"/>
      <c r="M118" s="612"/>
      <c r="N118" s="612"/>
      <c r="O118" s="613"/>
      <c r="P118" s="597" t="s">
        <v>71</v>
      </c>
      <c r="Q118" s="598"/>
      <c r="R118" s="598"/>
      <c r="S118" s="598"/>
      <c r="T118" s="598"/>
      <c r="U118" s="598"/>
      <c r="V118" s="599"/>
      <c r="W118" s="37" t="s">
        <v>72</v>
      </c>
      <c r="X118" s="593">
        <f>IFERROR(X115/H115,"0")+IFERROR(X116/H116,"0")+IFERROR(X117/H117,"0")</f>
        <v>6.9444444444444446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0.12690000000000001</v>
      </c>
      <c r="AA118" s="594"/>
      <c r="AB118" s="594"/>
      <c r="AC118" s="594"/>
    </row>
    <row r="119" spans="1:68" x14ac:dyDescent="0.2">
      <c r="A119" s="612"/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3"/>
      <c r="P119" s="597" t="s">
        <v>71</v>
      </c>
      <c r="Q119" s="598"/>
      <c r="R119" s="598"/>
      <c r="S119" s="598"/>
      <c r="T119" s="598"/>
      <c r="U119" s="598"/>
      <c r="V119" s="599"/>
      <c r="W119" s="37" t="s">
        <v>69</v>
      </c>
      <c r="X119" s="593">
        <f>IFERROR(SUM(X115:X117),"0")</f>
        <v>61</v>
      </c>
      <c r="Y119" s="593">
        <f>IFERROR(SUM(Y115:Y117),"0")</f>
        <v>69.600000000000009</v>
      </c>
      <c r="Z119" s="37"/>
      <c r="AA119" s="594"/>
      <c r="AB119" s="594"/>
      <c r="AC119" s="594"/>
    </row>
    <row r="120" spans="1:68" ht="14.25" customHeight="1" x14ac:dyDescent="0.25">
      <c r="A120" s="614" t="s">
        <v>73</v>
      </c>
      <c r="B120" s="612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07"/>
      <c r="R121" s="607"/>
      <c r="S121" s="607"/>
      <c r="T121" s="608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5">
        <v>4607091385168</v>
      </c>
      <c r="E122" s="596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07"/>
      <c r="R122" s="607"/>
      <c r="S122" s="607"/>
      <c r="T122" s="608"/>
      <c r="U122" s="34"/>
      <c r="V122" s="34"/>
      <c r="W122" s="35" t="s">
        <v>69</v>
      </c>
      <c r="X122" s="591">
        <v>67</v>
      </c>
      <c r="Y122" s="592">
        <f t="shared" si="21"/>
        <v>67.2</v>
      </c>
      <c r="Z122" s="36">
        <f>IFERROR(IF(Y122=0,"",ROUNDUP(Y122/H122,0)*0.01898),"")</f>
        <v>0.15184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71.09178571428572</v>
      </c>
      <c r="BN122" s="64">
        <f t="shared" si="23"/>
        <v>71.304000000000002</v>
      </c>
      <c r="BO122" s="64">
        <f t="shared" si="24"/>
        <v>0.12462797619047619</v>
      </c>
      <c r="BP122" s="64">
        <f t="shared" si="25"/>
        <v>0.125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5">
        <v>4607091385168</v>
      </c>
      <c r="E123" s="596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07"/>
      <c r="R123" s="607"/>
      <c r="S123" s="607"/>
      <c r="T123" s="608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7"/>
      <c r="R124" s="607"/>
      <c r="S124" s="607"/>
      <c r="T124" s="608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7"/>
      <c r="R125" s="607"/>
      <c r="S125" s="607"/>
      <c r="T125" s="608"/>
      <c r="U125" s="34"/>
      <c r="V125" s="34"/>
      <c r="W125" s="35" t="s">
        <v>69</v>
      </c>
      <c r="X125" s="591">
        <v>77</v>
      </c>
      <c r="Y125" s="592">
        <f t="shared" si="21"/>
        <v>78.300000000000011</v>
      </c>
      <c r="Z125" s="36">
        <f>IFERROR(IF(Y125=0,"",ROUNDUP(Y125/H125,0)*0.00651),"")</f>
        <v>0.18879000000000001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84.186666666666667</v>
      </c>
      <c r="BN125" s="64">
        <f t="shared" si="23"/>
        <v>85.608000000000004</v>
      </c>
      <c r="BO125" s="64">
        <f t="shared" si="24"/>
        <v>0.15669515669515668</v>
      </c>
      <c r="BP125" s="64">
        <f t="shared" si="25"/>
        <v>0.15934065934065939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7"/>
      <c r="R126" s="607"/>
      <c r="S126" s="607"/>
      <c r="T126" s="608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6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7"/>
      <c r="R127" s="607"/>
      <c r="S127" s="607"/>
      <c r="T127" s="608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11"/>
      <c r="B128" s="612"/>
      <c r="C128" s="612"/>
      <c r="D128" s="612"/>
      <c r="E128" s="612"/>
      <c r="F128" s="612"/>
      <c r="G128" s="612"/>
      <c r="H128" s="612"/>
      <c r="I128" s="612"/>
      <c r="J128" s="612"/>
      <c r="K128" s="612"/>
      <c r="L128" s="612"/>
      <c r="M128" s="612"/>
      <c r="N128" s="612"/>
      <c r="O128" s="613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93">
        <f>IFERROR(X121/H121,"0")+IFERROR(X122/H122,"0")+IFERROR(X123/H123,"0")+IFERROR(X124/H124,"0")+IFERROR(X125/H125,"0")+IFERROR(X126/H126,"0")+IFERROR(X127/H127,"0")</f>
        <v>36.494708994708994</v>
      </c>
      <c r="Y128" s="593">
        <f>IFERROR(Y121/H121,"0")+IFERROR(Y122/H122,"0")+IFERROR(Y123/H123,"0")+IFERROR(Y124/H124,"0")+IFERROR(Y125/H125,"0")+IFERROR(Y126/H126,"0")+IFERROR(Y127/H127,"0")</f>
        <v>37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0.34062999999999999</v>
      </c>
      <c r="AA128" s="594"/>
      <c r="AB128" s="594"/>
      <c r="AC128" s="594"/>
    </row>
    <row r="129" spans="1:68" x14ac:dyDescent="0.2">
      <c r="A129" s="612"/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3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93">
        <f>IFERROR(SUM(X121:X127),"0")</f>
        <v>144</v>
      </c>
      <c r="Y129" s="593">
        <f>IFERROR(SUM(Y121:Y127),"0")</f>
        <v>145.5</v>
      </c>
      <c r="Z129" s="37"/>
      <c r="AA129" s="594"/>
      <c r="AB129" s="594"/>
      <c r="AC129" s="594"/>
    </row>
    <row r="130" spans="1:68" ht="14.25" customHeight="1" x14ac:dyDescent="0.25">
      <c r="A130" s="614" t="s">
        <v>173</v>
      </c>
      <c r="B130" s="612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9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7"/>
      <c r="R131" s="607"/>
      <c r="S131" s="607"/>
      <c r="T131" s="608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7"/>
      <c r="R132" s="607"/>
      <c r="S132" s="607"/>
      <c r="T132" s="608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11"/>
      <c r="B133" s="612"/>
      <c r="C133" s="612"/>
      <c r="D133" s="612"/>
      <c r="E133" s="612"/>
      <c r="F133" s="612"/>
      <c r="G133" s="612"/>
      <c r="H133" s="612"/>
      <c r="I133" s="612"/>
      <c r="J133" s="612"/>
      <c r="K133" s="612"/>
      <c r="L133" s="612"/>
      <c r="M133" s="612"/>
      <c r="N133" s="612"/>
      <c r="O133" s="613"/>
      <c r="P133" s="597" t="s">
        <v>71</v>
      </c>
      <c r="Q133" s="598"/>
      <c r="R133" s="598"/>
      <c r="S133" s="598"/>
      <c r="T133" s="598"/>
      <c r="U133" s="598"/>
      <c r="V133" s="599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12"/>
      <c r="B134" s="612"/>
      <c r="C134" s="612"/>
      <c r="D134" s="612"/>
      <c r="E134" s="612"/>
      <c r="F134" s="612"/>
      <c r="G134" s="612"/>
      <c r="H134" s="612"/>
      <c r="I134" s="612"/>
      <c r="J134" s="612"/>
      <c r="K134" s="612"/>
      <c r="L134" s="612"/>
      <c r="M134" s="612"/>
      <c r="N134" s="612"/>
      <c r="O134" s="613"/>
      <c r="P134" s="597" t="s">
        <v>71</v>
      </c>
      <c r="Q134" s="598"/>
      <c r="R134" s="598"/>
      <c r="S134" s="598"/>
      <c r="T134" s="598"/>
      <c r="U134" s="598"/>
      <c r="V134" s="599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24" t="s">
        <v>246</v>
      </c>
      <c r="B135" s="612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586"/>
      <c r="AB135" s="586"/>
      <c r="AC135" s="586"/>
    </row>
    <row r="136" spans="1:68" ht="14.25" customHeight="1" x14ac:dyDescent="0.25">
      <c r="A136" s="614" t="s">
        <v>101</v>
      </c>
      <c r="B136" s="612"/>
      <c r="C136" s="612"/>
      <c r="D136" s="612"/>
      <c r="E136" s="612"/>
      <c r="F136" s="612"/>
      <c r="G136" s="612"/>
      <c r="H136" s="612"/>
      <c r="I136" s="612"/>
      <c r="J136" s="612"/>
      <c r="K136" s="612"/>
      <c r="L136" s="612"/>
      <c r="M136" s="612"/>
      <c r="N136" s="612"/>
      <c r="O136" s="612"/>
      <c r="P136" s="612"/>
      <c r="Q136" s="612"/>
      <c r="R136" s="612"/>
      <c r="S136" s="612"/>
      <c r="T136" s="612"/>
      <c r="U136" s="612"/>
      <c r="V136" s="612"/>
      <c r="W136" s="612"/>
      <c r="X136" s="612"/>
      <c r="Y136" s="612"/>
      <c r="Z136" s="61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7"/>
      <c r="R137" s="607"/>
      <c r="S137" s="607"/>
      <c r="T137" s="608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7"/>
      <c r="R138" s="607"/>
      <c r="S138" s="607"/>
      <c r="T138" s="608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11"/>
      <c r="B139" s="612"/>
      <c r="C139" s="612"/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3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12"/>
      <c r="B140" s="612"/>
      <c r="C140" s="612"/>
      <c r="D140" s="612"/>
      <c r="E140" s="612"/>
      <c r="F140" s="612"/>
      <c r="G140" s="612"/>
      <c r="H140" s="612"/>
      <c r="I140" s="612"/>
      <c r="J140" s="612"/>
      <c r="K140" s="612"/>
      <c r="L140" s="612"/>
      <c r="M140" s="612"/>
      <c r="N140" s="612"/>
      <c r="O140" s="613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14" t="s">
        <v>63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7"/>
      <c r="R142" s="607"/>
      <c r="S142" s="607"/>
      <c r="T142" s="608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7"/>
      <c r="R143" s="607"/>
      <c r="S143" s="607"/>
      <c r="T143" s="608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11"/>
      <c r="B144" s="612"/>
      <c r="C144" s="612"/>
      <c r="D144" s="612"/>
      <c r="E144" s="612"/>
      <c r="F144" s="612"/>
      <c r="G144" s="612"/>
      <c r="H144" s="612"/>
      <c r="I144" s="612"/>
      <c r="J144" s="612"/>
      <c r="K144" s="612"/>
      <c r="L144" s="612"/>
      <c r="M144" s="612"/>
      <c r="N144" s="612"/>
      <c r="O144" s="613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12"/>
      <c r="B145" s="612"/>
      <c r="C145" s="612"/>
      <c r="D145" s="612"/>
      <c r="E145" s="612"/>
      <c r="F145" s="612"/>
      <c r="G145" s="612"/>
      <c r="H145" s="612"/>
      <c r="I145" s="612"/>
      <c r="J145" s="612"/>
      <c r="K145" s="612"/>
      <c r="L145" s="612"/>
      <c r="M145" s="612"/>
      <c r="N145" s="612"/>
      <c r="O145" s="613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14" t="s">
        <v>73</v>
      </c>
      <c r="B146" s="612"/>
      <c r="C146" s="612"/>
      <c r="D146" s="612"/>
      <c r="E146" s="612"/>
      <c r="F146" s="612"/>
      <c r="G146" s="612"/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8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7"/>
      <c r="R147" s="607"/>
      <c r="S147" s="607"/>
      <c r="T147" s="608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7"/>
      <c r="R148" s="607"/>
      <c r="S148" s="607"/>
      <c r="T148" s="608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11"/>
      <c r="B149" s="612"/>
      <c r="C149" s="612"/>
      <c r="D149" s="612"/>
      <c r="E149" s="612"/>
      <c r="F149" s="612"/>
      <c r="G149" s="612"/>
      <c r="H149" s="612"/>
      <c r="I149" s="612"/>
      <c r="J149" s="612"/>
      <c r="K149" s="612"/>
      <c r="L149" s="612"/>
      <c r="M149" s="612"/>
      <c r="N149" s="612"/>
      <c r="O149" s="613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12"/>
      <c r="B150" s="612"/>
      <c r="C150" s="612"/>
      <c r="D150" s="612"/>
      <c r="E150" s="612"/>
      <c r="F150" s="612"/>
      <c r="G150" s="612"/>
      <c r="H150" s="612"/>
      <c r="I150" s="612"/>
      <c r="J150" s="612"/>
      <c r="K150" s="612"/>
      <c r="L150" s="612"/>
      <c r="M150" s="612"/>
      <c r="N150" s="612"/>
      <c r="O150" s="613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24" t="s">
        <v>99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586"/>
      <c r="AB151" s="586"/>
      <c r="AC151" s="586"/>
    </row>
    <row r="152" spans="1:68" ht="14.25" customHeight="1" x14ac:dyDescent="0.25">
      <c r="A152" s="614" t="s">
        <v>101</v>
      </c>
      <c r="B152" s="612"/>
      <c r="C152" s="612"/>
      <c r="D152" s="612"/>
      <c r="E152" s="612"/>
      <c r="F152" s="612"/>
      <c r="G152" s="612"/>
      <c r="H152" s="612"/>
      <c r="I152" s="612"/>
      <c r="J152" s="612"/>
      <c r="K152" s="612"/>
      <c r="L152" s="612"/>
      <c r="M152" s="612"/>
      <c r="N152" s="612"/>
      <c r="O152" s="612"/>
      <c r="P152" s="612"/>
      <c r="Q152" s="612"/>
      <c r="R152" s="612"/>
      <c r="S152" s="612"/>
      <c r="T152" s="612"/>
      <c r="U152" s="612"/>
      <c r="V152" s="612"/>
      <c r="W152" s="612"/>
      <c r="X152" s="612"/>
      <c r="Y152" s="612"/>
      <c r="Z152" s="61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7"/>
      <c r="R153" s="607"/>
      <c r="S153" s="607"/>
      <c r="T153" s="608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11"/>
      <c r="B154" s="612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3"/>
      <c r="P154" s="597" t="s">
        <v>71</v>
      </c>
      <c r="Q154" s="598"/>
      <c r="R154" s="598"/>
      <c r="S154" s="598"/>
      <c r="T154" s="598"/>
      <c r="U154" s="598"/>
      <c r="V154" s="599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12"/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3"/>
      <c r="P155" s="597" t="s">
        <v>71</v>
      </c>
      <c r="Q155" s="598"/>
      <c r="R155" s="598"/>
      <c r="S155" s="598"/>
      <c r="T155" s="598"/>
      <c r="U155" s="598"/>
      <c r="V155" s="599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14" t="s">
        <v>63</v>
      </c>
      <c r="B156" s="612"/>
      <c r="C156" s="612"/>
      <c r="D156" s="612"/>
      <c r="E156" s="612"/>
      <c r="F156" s="612"/>
      <c r="G156" s="612"/>
      <c r="H156" s="612"/>
      <c r="I156" s="612"/>
      <c r="J156" s="612"/>
      <c r="K156" s="612"/>
      <c r="L156" s="612"/>
      <c r="M156" s="612"/>
      <c r="N156" s="612"/>
      <c r="O156" s="612"/>
      <c r="P156" s="612"/>
      <c r="Q156" s="612"/>
      <c r="R156" s="612"/>
      <c r="S156" s="612"/>
      <c r="T156" s="612"/>
      <c r="U156" s="612"/>
      <c r="V156" s="612"/>
      <c r="W156" s="612"/>
      <c r="X156" s="612"/>
      <c r="Y156" s="612"/>
      <c r="Z156" s="61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7"/>
      <c r="R157" s="607"/>
      <c r="S157" s="607"/>
      <c r="T157" s="608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9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7"/>
      <c r="R158" s="607"/>
      <c r="S158" s="607"/>
      <c r="T158" s="608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7"/>
      <c r="R159" s="607"/>
      <c r="S159" s="607"/>
      <c r="T159" s="608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11"/>
      <c r="B160" s="612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3"/>
      <c r="P160" s="597" t="s">
        <v>71</v>
      </c>
      <c r="Q160" s="598"/>
      <c r="R160" s="598"/>
      <c r="S160" s="598"/>
      <c r="T160" s="598"/>
      <c r="U160" s="598"/>
      <c r="V160" s="599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12"/>
      <c r="B161" s="612"/>
      <c r="C161" s="612"/>
      <c r="D161" s="612"/>
      <c r="E161" s="612"/>
      <c r="F161" s="612"/>
      <c r="G161" s="612"/>
      <c r="H161" s="612"/>
      <c r="I161" s="612"/>
      <c r="J161" s="612"/>
      <c r="K161" s="612"/>
      <c r="L161" s="612"/>
      <c r="M161" s="612"/>
      <c r="N161" s="612"/>
      <c r="O161" s="613"/>
      <c r="P161" s="597" t="s">
        <v>71</v>
      </c>
      <c r="Q161" s="598"/>
      <c r="R161" s="598"/>
      <c r="S161" s="598"/>
      <c r="T161" s="598"/>
      <c r="U161" s="598"/>
      <c r="V161" s="599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28" t="s">
        <v>270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customHeight="1" x14ac:dyDescent="0.25">
      <c r="A163" s="624" t="s">
        <v>271</v>
      </c>
      <c r="B163" s="612"/>
      <c r="C163" s="612"/>
      <c r="D163" s="612"/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612"/>
      <c r="Y163" s="612"/>
      <c r="Z163" s="612"/>
      <c r="AA163" s="586"/>
      <c r="AB163" s="586"/>
      <c r="AC163" s="586"/>
    </row>
    <row r="164" spans="1:68" ht="14.25" customHeight="1" x14ac:dyDescent="0.25">
      <c r="A164" s="614" t="s">
        <v>138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7"/>
      <c r="R165" s="607"/>
      <c r="S165" s="607"/>
      <c r="T165" s="608"/>
      <c r="U165" s="34"/>
      <c r="V165" s="34"/>
      <c r="W165" s="35" t="s">
        <v>69</v>
      </c>
      <c r="X165" s="591">
        <v>17</v>
      </c>
      <c r="Y165" s="592">
        <f>IFERROR(IF(X165="",0,CEILING((X165/$H165),1)*$H165),"")</f>
        <v>17.82</v>
      </c>
      <c r="Z165" s="36">
        <f>IFERROR(IF(Y165=0,"",ROUNDUP(Y165/H165,0)*0.00502),"")</f>
        <v>4.5179999999999998E-2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17.858585858585858</v>
      </c>
      <c r="BN165" s="64">
        <f>IFERROR(Y165*I165/H165,"0")</f>
        <v>18.720000000000002</v>
      </c>
      <c r="BO165" s="64">
        <f>IFERROR(1/J165*(X165/H165),"0")</f>
        <v>3.6691703358370034E-2</v>
      </c>
      <c r="BP165" s="64">
        <f>IFERROR(1/J165*(Y165/H165),"0")</f>
        <v>3.8461538461538464E-2</v>
      </c>
    </row>
    <row r="166" spans="1:68" x14ac:dyDescent="0.2">
      <c r="A166" s="611"/>
      <c r="B166" s="612"/>
      <c r="C166" s="612"/>
      <c r="D166" s="612"/>
      <c r="E166" s="612"/>
      <c r="F166" s="612"/>
      <c r="G166" s="612"/>
      <c r="H166" s="612"/>
      <c r="I166" s="612"/>
      <c r="J166" s="612"/>
      <c r="K166" s="612"/>
      <c r="L166" s="612"/>
      <c r="M166" s="612"/>
      <c r="N166" s="612"/>
      <c r="O166" s="613"/>
      <c r="P166" s="597" t="s">
        <v>71</v>
      </c>
      <c r="Q166" s="598"/>
      <c r="R166" s="598"/>
      <c r="S166" s="598"/>
      <c r="T166" s="598"/>
      <c r="U166" s="598"/>
      <c r="V166" s="599"/>
      <c r="W166" s="37" t="s">
        <v>72</v>
      </c>
      <c r="X166" s="593">
        <f>IFERROR(X165/H165,"0")</f>
        <v>8.5858585858585865</v>
      </c>
      <c r="Y166" s="593">
        <f>IFERROR(Y165/H165,"0")</f>
        <v>9</v>
      </c>
      <c r="Z166" s="593">
        <f>IFERROR(IF(Z165="",0,Z165),"0")</f>
        <v>4.5179999999999998E-2</v>
      </c>
      <c r="AA166" s="594"/>
      <c r="AB166" s="594"/>
      <c r="AC166" s="594"/>
    </row>
    <row r="167" spans="1:68" x14ac:dyDescent="0.2">
      <c r="A167" s="612"/>
      <c r="B167" s="612"/>
      <c r="C167" s="612"/>
      <c r="D167" s="612"/>
      <c r="E167" s="612"/>
      <c r="F167" s="612"/>
      <c r="G167" s="612"/>
      <c r="H167" s="612"/>
      <c r="I167" s="612"/>
      <c r="J167" s="612"/>
      <c r="K167" s="612"/>
      <c r="L167" s="612"/>
      <c r="M167" s="612"/>
      <c r="N167" s="612"/>
      <c r="O167" s="613"/>
      <c r="P167" s="597" t="s">
        <v>71</v>
      </c>
      <c r="Q167" s="598"/>
      <c r="R167" s="598"/>
      <c r="S167" s="598"/>
      <c r="T167" s="598"/>
      <c r="U167" s="598"/>
      <c r="V167" s="599"/>
      <c r="W167" s="37" t="s">
        <v>69</v>
      </c>
      <c r="X167" s="593">
        <f>IFERROR(SUM(X165:X165),"0")</f>
        <v>17</v>
      </c>
      <c r="Y167" s="593">
        <f>IFERROR(SUM(Y165:Y165),"0")</f>
        <v>17.82</v>
      </c>
      <c r="Z167" s="37"/>
      <c r="AA167" s="594"/>
      <c r="AB167" s="594"/>
      <c r="AC167" s="594"/>
    </row>
    <row r="168" spans="1:68" ht="14.25" customHeight="1" x14ac:dyDescent="0.25">
      <c r="A168" s="614" t="s">
        <v>63</v>
      </c>
      <c r="B168" s="612"/>
      <c r="C168" s="612"/>
      <c r="D168" s="612"/>
      <c r="E168" s="612"/>
      <c r="F168" s="612"/>
      <c r="G168" s="612"/>
      <c r="H168" s="612"/>
      <c r="I168" s="612"/>
      <c r="J168" s="612"/>
      <c r="K168" s="612"/>
      <c r="L168" s="612"/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612"/>
      <c r="Y168" s="612"/>
      <c r="Z168" s="61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7"/>
      <c r="R169" s="607"/>
      <c r="S169" s="607"/>
      <c r="T169" s="608"/>
      <c r="U169" s="34"/>
      <c r="V169" s="34"/>
      <c r="W169" s="35" t="s">
        <v>69</v>
      </c>
      <c r="X169" s="591">
        <v>103</v>
      </c>
      <c r="Y169" s="592">
        <f t="shared" ref="Y169:Y177" si="26">IFERROR(IF(X169="",0,CEILING((X169/$H169),1)*$H169),"")</f>
        <v>105</v>
      </c>
      <c r="Z169" s="36">
        <f>IFERROR(IF(Y169=0,"",ROUNDUP(Y169/H169,0)*0.00902),"")</f>
        <v>0.22550000000000001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109.62142857142855</v>
      </c>
      <c r="BN169" s="64">
        <f t="shared" ref="BN169:BN177" si="28">IFERROR(Y169*I169/H169,"0")</f>
        <v>111.74999999999999</v>
      </c>
      <c r="BO169" s="64">
        <f t="shared" ref="BO169:BO177" si="29">IFERROR(1/J169*(X169/H169),"0")</f>
        <v>0.18578643578643578</v>
      </c>
      <c r="BP169" s="64">
        <f t="shared" ref="BP169:BP177" si="30">IFERROR(1/J169*(Y169/H169),"0")</f>
        <v>0.18939393939393939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9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7"/>
      <c r="R170" s="607"/>
      <c r="S170" s="607"/>
      <c r="T170" s="608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7"/>
      <c r="R171" s="607"/>
      <c r="S171" s="607"/>
      <c r="T171" s="608"/>
      <c r="U171" s="34"/>
      <c r="V171" s="34"/>
      <c r="W171" s="35" t="s">
        <v>69</v>
      </c>
      <c r="X171" s="591">
        <v>130</v>
      </c>
      <c r="Y171" s="592">
        <f t="shared" si="26"/>
        <v>130.20000000000002</v>
      </c>
      <c r="Z171" s="36">
        <f>IFERROR(IF(Y171=0,"",ROUNDUP(Y171/H171,0)*0.00902),"")</f>
        <v>0.27961999999999998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136.5</v>
      </c>
      <c r="BN171" s="64">
        <f t="shared" si="28"/>
        <v>136.71000000000004</v>
      </c>
      <c r="BO171" s="64">
        <f t="shared" si="29"/>
        <v>0.23448773448773449</v>
      </c>
      <c r="BP171" s="64">
        <f t="shared" si="30"/>
        <v>0.23484848484848489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7"/>
      <c r="R172" s="607"/>
      <c r="S172" s="607"/>
      <c r="T172" s="608"/>
      <c r="U172" s="34"/>
      <c r="V172" s="34"/>
      <c r="W172" s="35" t="s">
        <v>69</v>
      </c>
      <c r="X172" s="591">
        <v>47</v>
      </c>
      <c r="Y172" s="592">
        <f t="shared" si="26"/>
        <v>48.300000000000004</v>
      </c>
      <c r="Z172" s="36">
        <f>IFERROR(IF(Y172=0,"",ROUNDUP(Y172/H172,0)*0.00502),"")</f>
        <v>0.11546000000000001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49.909523809523812</v>
      </c>
      <c r="BN172" s="64">
        <f t="shared" si="28"/>
        <v>51.29</v>
      </c>
      <c r="BO172" s="64">
        <f t="shared" si="29"/>
        <v>9.5645095645095643E-2</v>
      </c>
      <c r="BP172" s="64">
        <f t="shared" si="30"/>
        <v>9.8290598290598302E-2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7"/>
      <c r="R173" s="607"/>
      <c r="S173" s="607"/>
      <c r="T173" s="608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7"/>
      <c r="R174" s="607"/>
      <c r="S174" s="607"/>
      <c r="T174" s="608"/>
      <c r="U174" s="34"/>
      <c r="V174" s="34"/>
      <c r="W174" s="35" t="s">
        <v>69</v>
      </c>
      <c r="X174" s="591">
        <v>17</v>
      </c>
      <c r="Y174" s="592">
        <f t="shared" si="26"/>
        <v>18</v>
      </c>
      <c r="Z174" s="36">
        <f>IFERROR(IF(Y174=0,"",ROUNDUP(Y174/H174,0)*0.00502),"")</f>
        <v>5.0200000000000002E-2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18.227777777777778</v>
      </c>
      <c r="BN174" s="64">
        <f t="shared" si="28"/>
        <v>19.3</v>
      </c>
      <c r="BO174" s="64">
        <f t="shared" si="29"/>
        <v>4.0360873694207031E-2</v>
      </c>
      <c r="BP174" s="64">
        <f t="shared" si="30"/>
        <v>4.2735042735042736E-2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7"/>
      <c r="R175" s="607"/>
      <c r="S175" s="607"/>
      <c r="T175" s="608"/>
      <c r="U175" s="34"/>
      <c r="V175" s="34"/>
      <c r="W175" s="35" t="s">
        <v>69</v>
      </c>
      <c r="X175" s="591">
        <v>36</v>
      </c>
      <c r="Y175" s="592">
        <f t="shared" si="26"/>
        <v>37.800000000000004</v>
      </c>
      <c r="Z175" s="36">
        <f>IFERROR(IF(Y175=0,"",ROUNDUP(Y175/H175,0)*0.00502),"")</f>
        <v>9.0359999999999996E-2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37.714285714285715</v>
      </c>
      <c r="BN175" s="64">
        <f t="shared" si="28"/>
        <v>39.6</v>
      </c>
      <c r="BO175" s="64">
        <f t="shared" si="29"/>
        <v>7.3260073260073263E-2</v>
      </c>
      <c r="BP175" s="64">
        <f t="shared" si="30"/>
        <v>7.6923076923076927E-2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7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7"/>
      <c r="R176" s="607"/>
      <c r="S176" s="607"/>
      <c r="T176" s="608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7"/>
      <c r="R177" s="607"/>
      <c r="S177" s="607"/>
      <c r="T177" s="608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11"/>
      <c r="B178" s="612"/>
      <c r="C178" s="612"/>
      <c r="D178" s="612"/>
      <c r="E178" s="612"/>
      <c r="F178" s="612"/>
      <c r="G178" s="612"/>
      <c r="H178" s="612"/>
      <c r="I178" s="612"/>
      <c r="J178" s="612"/>
      <c r="K178" s="612"/>
      <c r="L178" s="612"/>
      <c r="M178" s="612"/>
      <c r="N178" s="612"/>
      <c r="O178" s="613"/>
      <c r="P178" s="597" t="s">
        <v>71</v>
      </c>
      <c r="Q178" s="598"/>
      <c r="R178" s="598"/>
      <c r="S178" s="598"/>
      <c r="T178" s="598"/>
      <c r="U178" s="598"/>
      <c r="V178" s="599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104.44444444444444</v>
      </c>
      <c r="Y178" s="593">
        <f>IFERROR(Y169/H169,"0")+IFERROR(Y170/H170,"0")+IFERROR(Y171/H171,"0")+IFERROR(Y172/H172,"0")+IFERROR(Y173/H173,"0")+IFERROR(Y174/H174,"0")+IFERROR(Y175/H175,"0")+IFERROR(Y176/H176,"0")+IFERROR(Y177/H177,"0")</f>
        <v>107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0.76114000000000004</v>
      </c>
      <c r="AA178" s="594"/>
      <c r="AB178" s="594"/>
      <c r="AC178" s="594"/>
    </row>
    <row r="179" spans="1:68" x14ac:dyDescent="0.2">
      <c r="A179" s="612"/>
      <c r="B179" s="612"/>
      <c r="C179" s="612"/>
      <c r="D179" s="612"/>
      <c r="E179" s="612"/>
      <c r="F179" s="612"/>
      <c r="G179" s="612"/>
      <c r="H179" s="612"/>
      <c r="I179" s="612"/>
      <c r="J179" s="612"/>
      <c r="K179" s="612"/>
      <c r="L179" s="612"/>
      <c r="M179" s="612"/>
      <c r="N179" s="612"/>
      <c r="O179" s="613"/>
      <c r="P179" s="597" t="s">
        <v>71</v>
      </c>
      <c r="Q179" s="598"/>
      <c r="R179" s="598"/>
      <c r="S179" s="598"/>
      <c r="T179" s="598"/>
      <c r="U179" s="598"/>
      <c r="V179" s="599"/>
      <c r="W179" s="37" t="s">
        <v>69</v>
      </c>
      <c r="X179" s="593">
        <f>IFERROR(SUM(X169:X177),"0")</f>
        <v>333</v>
      </c>
      <c r="Y179" s="593">
        <f>IFERROR(SUM(Y169:Y177),"0")</f>
        <v>339.3</v>
      </c>
      <c r="Z179" s="37"/>
      <c r="AA179" s="594"/>
      <c r="AB179" s="594"/>
      <c r="AC179" s="594"/>
    </row>
    <row r="180" spans="1:68" ht="14.25" customHeight="1" x14ac:dyDescent="0.25">
      <c r="A180" s="614" t="s">
        <v>93</v>
      </c>
      <c r="B180" s="612"/>
      <c r="C180" s="612"/>
      <c r="D180" s="612"/>
      <c r="E180" s="612"/>
      <c r="F180" s="612"/>
      <c r="G180" s="612"/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612"/>
      <c r="Y180" s="612"/>
      <c r="Z180" s="61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64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7"/>
      <c r="R181" s="607"/>
      <c r="S181" s="607"/>
      <c r="T181" s="608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7"/>
      <c r="R182" s="607"/>
      <c r="S182" s="607"/>
      <c r="T182" s="608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69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7"/>
      <c r="R183" s="607"/>
      <c r="S183" s="607"/>
      <c r="T183" s="608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11"/>
      <c r="B184" s="612"/>
      <c r="C184" s="612"/>
      <c r="D184" s="612"/>
      <c r="E184" s="612"/>
      <c r="F184" s="612"/>
      <c r="G184" s="612"/>
      <c r="H184" s="612"/>
      <c r="I184" s="612"/>
      <c r="J184" s="612"/>
      <c r="K184" s="612"/>
      <c r="L184" s="612"/>
      <c r="M184" s="612"/>
      <c r="N184" s="612"/>
      <c r="O184" s="613"/>
      <c r="P184" s="597" t="s">
        <v>71</v>
      </c>
      <c r="Q184" s="598"/>
      <c r="R184" s="598"/>
      <c r="S184" s="598"/>
      <c r="T184" s="598"/>
      <c r="U184" s="598"/>
      <c r="V184" s="599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12"/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3"/>
      <c r="P185" s="597" t="s">
        <v>71</v>
      </c>
      <c r="Q185" s="598"/>
      <c r="R185" s="598"/>
      <c r="S185" s="598"/>
      <c r="T185" s="598"/>
      <c r="U185" s="598"/>
      <c r="V185" s="599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14" t="s">
        <v>308</v>
      </c>
      <c r="B186" s="612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9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7"/>
      <c r="R187" s="607"/>
      <c r="S187" s="607"/>
      <c r="T187" s="608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11"/>
      <c r="B188" s="612"/>
      <c r="C188" s="612"/>
      <c r="D188" s="612"/>
      <c r="E188" s="612"/>
      <c r="F188" s="612"/>
      <c r="G188" s="612"/>
      <c r="H188" s="612"/>
      <c r="I188" s="612"/>
      <c r="J188" s="612"/>
      <c r="K188" s="612"/>
      <c r="L188" s="612"/>
      <c r="M188" s="612"/>
      <c r="N188" s="612"/>
      <c r="O188" s="613"/>
      <c r="P188" s="597" t="s">
        <v>71</v>
      </c>
      <c r="Q188" s="598"/>
      <c r="R188" s="598"/>
      <c r="S188" s="598"/>
      <c r="T188" s="598"/>
      <c r="U188" s="598"/>
      <c r="V188" s="599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12"/>
      <c r="B189" s="612"/>
      <c r="C189" s="612"/>
      <c r="D189" s="612"/>
      <c r="E189" s="612"/>
      <c r="F189" s="612"/>
      <c r="G189" s="612"/>
      <c r="H189" s="612"/>
      <c r="I189" s="612"/>
      <c r="J189" s="612"/>
      <c r="K189" s="612"/>
      <c r="L189" s="612"/>
      <c r="M189" s="612"/>
      <c r="N189" s="612"/>
      <c r="O189" s="613"/>
      <c r="P189" s="597" t="s">
        <v>71</v>
      </c>
      <c r="Q189" s="598"/>
      <c r="R189" s="598"/>
      <c r="S189" s="598"/>
      <c r="T189" s="598"/>
      <c r="U189" s="598"/>
      <c r="V189" s="599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24" t="s">
        <v>311</v>
      </c>
      <c r="B190" s="612"/>
      <c r="C190" s="612"/>
      <c r="D190" s="612"/>
      <c r="E190" s="612"/>
      <c r="F190" s="612"/>
      <c r="G190" s="612"/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2"/>
      <c r="S190" s="612"/>
      <c r="T190" s="612"/>
      <c r="U190" s="612"/>
      <c r="V190" s="612"/>
      <c r="W190" s="612"/>
      <c r="X190" s="612"/>
      <c r="Y190" s="612"/>
      <c r="Z190" s="612"/>
      <c r="AA190" s="586"/>
      <c r="AB190" s="586"/>
      <c r="AC190" s="586"/>
    </row>
    <row r="191" spans="1:68" ht="14.25" customHeight="1" x14ac:dyDescent="0.25">
      <c r="A191" s="614" t="s">
        <v>101</v>
      </c>
      <c r="B191" s="612"/>
      <c r="C191" s="612"/>
      <c r="D191" s="612"/>
      <c r="E191" s="612"/>
      <c r="F191" s="612"/>
      <c r="G191" s="612"/>
      <c r="H191" s="612"/>
      <c r="I191" s="612"/>
      <c r="J191" s="612"/>
      <c r="K191" s="612"/>
      <c r="L191" s="612"/>
      <c r="M191" s="612"/>
      <c r="N191" s="612"/>
      <c r="O191" s="612"/>
      <c r="P191" s="612"/>
      <c r="Q191" s="612"/>
      <c r="R191" s="612"/>
      <c r="S191" s="612"/>
      <c r="T191" s="612"/>
      <c r="U191" s="612"/>
      <c r="V191" s="612"/>
      <c r="W191" s="612"/>
      <c r="X191" s="612"/>
      <c r="Y191" s="612"/>
      <c r="Z191" s="61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7"/>
      <c r="R192" s="607"/>
      <c r="S192" s="607"/>
      <c r="T192" s="608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7"/>
      <c r="R193" s="607"/>
      <c r="S193" s="607"/>
      <c r="T193" s="608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11"/>
      <c r="B194" s="612"/>
      <c r="C194" s="612"/>
      <c r="D194" s="612"/>
      <c r="E194" s="612"/>
      <c r="F194" s="612"/>
      <c r="G194" s="612"/>
      <c r="H194" s="612"/>
      <c r="I194" s="612"/>
      <c r="J194" s="612"/>
      <c r="K194" s="612"/>
      <c r="L194" s="612"/>
      <c r="M194" s="612"/>
      <c r="N194" s="612"/>
      <c r="O194" s="613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12"/>
      <c r="B195" s="612"/>
      <c r="C195" s="612"/>
      <c r="D195" s="612"/>
      <c r="E195" s="612"/>
      <c r="F195" s="612"/>
      <c r="G195" s="612"/>
      <c r="H195" s="612"/>
      <c r="I195" s="612"/>
      <c r="J195" s="612"/>
      <c r="K195" s="612"/>
      <c r="L195" s="612"/>
      <c r="M195" s="612"/>
      <c r="N195" s="612"/>
      <c r="O195" s="613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14" t="s">
        <v>138</v>
      </c>
      <c r="B196" s="612"/>
      <c r="C196" s="612"/>
      <c r="D196" s="612"/>
      <c r="E196" s="612"/>
      <c r="F196" s="612"/>
      <c r="G196" s="612"/>
      <c r="H196" s="612"/>
      <c r="I196" s="612"/>
      <c r="J196" s="612"/>
      <c r="K196" s="612"/>
      <c r="L196" s="612"/>
      <c r="M196" s="612"/>
      <c r="N196" s="612"/>
      <c r="O196" s="612"/>
      <c r="P196" s="612"/>
      <c r="Q196" s="612"/>
      <c r="R196" s="612"/>
      <c r="S196" s="612"/>
      <c r="T196" s="612"/>
      <c r="U196" s="612"/>
      <c r="V196" s="612"/>
      <c r="W196" s="612"/>
      <c r="X196" s="612"/>
      <c r="Y196" s="612"/>
      <c r="Z196" s="61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7"/>
      <c r="R197" s="607"/>
      <c r="S197" s="607"/>
      <c r="T197" s="608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6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7"/>
      <c r="R198" s="607"/>
      <c r="S198" s="607"/>
      <c r="T198" s="608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11"/>
      <c r="B199" s="612"/>
      <c r="C199" s="612"/>
      <c r="D199" s="612"/>
      <c r="E199" s="612"/>
      <c r="F199" s="612"/>
      <c r="G199" s="612"/>
      <c r="H199" s="612"/>
      <c r="I199" s="612"/>
      <c r="J199" s="612"/>
      <c r="K199" s="612"/>
      <c r="L199" s="612"/>
      <c r="M199" s="612"/>
      <c r="N199" s="612"/>
      <c r="O199" s="613"/>
      <c r="P199" s="597" t="s">
        <v>71</v>
      </c>
      <c r="Q199" s="598"/>
      <c r="R199" s="598"/>
      <c r="S199" s="598"/>
      <c r="T199" s="598"/>
      <c r="U199" s="598"/>
      <c r="V199" s="599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12"/>
      <c r="B200" s="612"/>
      <c r="C200" s="612"/>
      <c r="D200" s="612"/>
      <c r="E200" s="612"/>
      <c r="F200" s="612"/>
      <c r="G200" s="612"/>
      <c r="H200" s="612"/>
      <c r="I200" s="612"/>
      <c r="J200" s="612"/>
      <c r="K200" s="612"/>
      <c r="L200" s="612"/>
      <c r="M200" s="612"/>
      <c r="N200" s="612"/>
      <c r="O200" s="613"/>
      <c r="P200" s="597" t="s">
        <v>71</v>
      </c>
      <c r="Q200" s="598"/>
      <c r="R200" s="598"/>
      <c r="S200" s="598"/>
      <c r="T200" s="598"/>
      <c r="U200" s="598"/>
      <c r="V200" s="599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14" t="s">
        <v>63</v>
      </c>
      <c r="B201" s="612"/>
      <c r="C201" s="612"/>
      <c r="D201" s="612"/>
      <c r="E201" s="612"/>
      <c r="F201" s="612"/>
      <c r="G201" s="612"/>
      <c r="H201" s="612"/>
      <c r="I201" s="612"/>
      <c r="J201" s="612"/>
      <c r="K201" s="612"/>
      <c r="L201" s="612"/>
      <c r="M201" s="612"/>
      <c r="N201" s="612"/>
      <c r="O201" s="612"/>
      <c r="P201" s="612"/>
      <c r="Q201" s="612"/>
      <c r="R201" s="612"/>
      <c r="S201" s="612"/>
      <c r="T201" s="612"/>
      <c r="U201" s="612"/>
      <c r="V201" s="612"/>
      <c r="W201" s="612"/>
      <c r="X201" s="612"/>
      <c r="Y201" s="612"/>
      <c r="Z201" s="61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7"/>
      <c r="R202" s="607"/>
      <c r="S202" s="607"/>
      <c r="T202" s="608"/>
      <c r="U202" s="34"/>
      <c r="V202" s="34"/>
      <c r="W202" s="35" t="s">
        <v>69</v>
      </c>
      <c r="X202" s="591">
        <v>202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209.85555555555555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0.28338945005611671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7"/>
      <c r="R203" s="607"/>
      <c r="S203" s="607"/>
      <c r="T203" s="608"/>
      <c r="U203" s="34"/>
      <c r="V203" s="34"/>
      <c r="W203" s="35" t="s">
        <v>69</v>
      </c>
      <c r="X203" s="591">
        <v>170</v>
      </c>
      <c r="Y203" s="592">
        <f t="shared" si="31"/>
        <v>172.8</v>
      </c>
      <c r="Z203" s="36">
        <f>IFERROR(IF(Y203=0,"",ROUNDUP(Y203/H203,0)*0.00902),"")</f>
        <v>0.28864000000000001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176.61111111111111</v>
      </c>
      <c r="BN203" s="64">
        <f t="shared" si="33"/>
        <v>179.52</v>
      </c>
      <c r="BO203" s="64">
        <f t="shared" si="34"/>
        <v>0.23849607182940516</v>
      </c>
      <c r="BP203" s="64">
        <f t="shared" si="35"/>
        <v>0.24242424242424243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8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7"/>
      <c r="R204" s="607"/>
      <c r="S204" s="607"/>
      <c r="T204" s="608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7"/>
      <c r="R205" s="607"/>
      <c r="S205" s="607"/>
      <c r="T205" s="608"/>
      <c r="U205" s="34"/>
      <c r="V205" s="34"/>
      <c r="W205" s="35" t="s">
        <v>69</v>
      </c>
      <c r="X205" s="591">
        <v>207</v>
      </c>
      <c r="Y205" s="592">
        <f t="shared" si="31"/>
        <v>210.60000000000002</v>
      </c>
      <c r="Z205" s="36">
        <f>IFERROR(IF(Y205=0,"",ROUNDUP(Y205/H205,0)*0.00902),"")</f>
        <v>0.35177999999999998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215.04999999999998</v>
      </c>
      <c r="BN205" s="64">
        <f t="shared" si="33"/>
        <v>218.79000000000002</v>
      </c>
      <c r="BO205" s="64">
        <f t="shared" si="34"/>
        <v>0.29040404040404039</v>
      </c>
      <c r="BP205" s="64">
        <f t="shared" si="35"/>
        <v>0.29545454545454547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7"/>
      <c r="R206" s="607"/>
      <c r="S206" s="607"/>
      <c r="T206" s="608"/>
      <c r="U206" s="34"/>
      <c r="V206" s="34"/>
      <c r="W206" s="35" t="s">
        <v>69</v>
      </c>
      <c r="X206" s="591">
        <v>37</v>
      </c>
      <c r="Y206" s="592">
        <f t="shared" si="31"/>
        <v>37.800000000000004</v>
      </c>
      <c r="Z206" s="36">
        <f>IFERROR(IF(Y206=0,"",ROUNDUP(Y206/H206,0)*0.00502),"")</f>
        <v>0.10542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39.672222222222217</v>
      </c>
      <c r="BN206" s="64">
        <f t="shared" si="33"/>
        <v>40.53</v>
      </c>
      <c r="BO206" s="64">
        <f t="shared" si="34"/>
        <v>8.7844254510921177E-2</v>
      </c>
      <c r="BP206" s="64">
        <f t="shared" si="35"/>
        <v>8.9743589743589772E-2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7"/>
      <c r="R207" s="607"/>
      <c r="S207" s="607"/>
      <c r="T207" s="608"/>
      <c r="U207" s="34"/>
      <c r="V207" s="34"/>
      <c r="W207" s="35" t="s">
        <v>69</v>
      </c>
      <c r="X207" s="591">
        <v>19</v>
      </c>
      <c r="Y207" s="592">
        <f t="shared" si="31"/>
        <v>19.8</v>
      </c>
      <c r="Z207" s="36">
        <f>IFERROR(IF(Y207=0,"",ROUNDUP(Y207/H207,0)*0.00502),"")</f>
        <v>5.5220000000000005E-2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20.055555555555557</v>
      </c>
      <c r="BN207" s="64">
        <f t="shared" si="33"/>
        <v>20.9</v>
      </c>
      <c r="BO207" s="64">
        <f t="shared" si="34"/>
        <v>4.5109211775878448E-2</v>
      </c>
      <c r="BP207" s="64">
        <f t="shared" si="35"/>
        <v>4.7008547008547015E-2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7"/>
      <c r="R208" s="607"/>
      <c r="S208" s="607"/>
      <c r="T208" s="608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7"/>
      <c r="R209" s="607"/>
      <c r="S209" s="607"/>
      <c r="T209" s="608"/>
      <c r="U209" s="34"/>
      <c r="V209" s="34"/>
      <c r="W209" s="35" t="s">
        <v>69</v>
      </c>
      <c r="X209" s="591">
        <v>31</v>
      </c>
      <c r="Y209" s="592">
        <f t="shared" si="31"/>
        <v>32.4</v>
      </c>
      <c r="Z209" s="36">
        <f>IFERROR(IF(Y209=0,"",ROUNDUP(Y209/H209,0)*0.00502),"")</f>
        <v>9.0359999999999996E-2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32.722222222222221</v>
      </c>
      <c r="BN209" s="64">
        <f t="shared" si="33"/>
        <v>34.199999999999996</v>
      </c>
      <c r="BO209" s="64">
        <f t="shared" si="34"/>
        <v>7.3599240265906932E-2</v>
      </c>
      <c r="BP209" s="64">
        <f t="shared" si="35"/>
        <v>7.6923076923076927E-2</v>
      </c>
    </row>
    <row r="210" spans="1:68" x14ac:dyDescent="0.2">
      <c r="A210" s="611"/>
      <c r="B210" s="612"/>
      <c r="C210" s="612"/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3"/>
      <c r="P210" s="597" t="s">
        <v>71</v>
      </c>
      <c r="Q210" s="598"/>
      <c r="R210" s="598"/>
      <c r="S210" s="598"/>
      <c r="T210" s="598"/>
      <c r="U210" s="598"/>
      <c r="V210" s="599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155.55555555555554</v>
      </c>
      <c r="Y210" s="593">
        <f>IFERROR(Y202/H202,"0")+IFERROR(Y203/H203,"0")+IFERROR(Y204/H204,"0")+IFERROR(Y205/H205,"0")+IFERROR(Y206/H206,"0")+IFERROR(Y207/H207,"0")+IFERROR(Y208/H208,"0")+IFERROR(Y209/H209,"0")</f>
        <v>159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1.2341800000000001</v>
      </c>
      <c r="AA210" s="594"/>
      <c r="AB210" s="594"/>
      <c r="AC210" s="594"/>
    </row>
    <row r="211" spans="1:68" x14ac:dyDescent="0.2">
      <c r="A211" s="612"/>
      <c r="B211" s="612"/>
      <c r="C211" s="612"/>
      <c r="D211" s="612"/>
      <c r="E211" s="612"/>
      <c r="F211" s="612"/>
      <c r="G211" s="612"/>
      <c r="H211" s="612"/>
      <c r="I211" s="612"/>
      <c r="J211" s="612"/>
      <c r="K211" s="612"/>
      <c r="L211" s="612"/>
      <c r="M211" s="612"/>
      <c r="N211" s="612"/>
      <c r="O211" s="613"/>
      <c r="P211" s="597" t="s">
        <v>71</v>
      </c>
      <c r="Q211" s="598"/>
      <c r="R211" s="598"/>
      <c r="S211" s="598"/>
      <c r="T211" s="598"/>
      <c r="U211" s="598"/>
      <c r="V211" s="599"/>
      <c r="W211" s="37" t="s">
        <v>69</v>
      </c>
      <c r="X211" s="593">
        <f>IFERROR(SUM(X202:X209),"0")</f>
        <v>666</v>
      </c>
      <c r="Y211" s="593">
        <f>IFERROR(SUM(Y202:Y209),"0")</f>
        <v>678.59999999999991</v>
      </c>
      <c r="Z211" s="37"/>
      <c r="AA211" s="594"/>
      <c r="AB211" s="594"/>
      <c r="AC211" s="594"/>
    </row>
    <row r="212" spans="1:68" ht="14.25" customHeight="1" x14ac:dyDescent="0.25">
      <c r="A212" s="614" t="s">
        <v>73</v>
      </c>
      <c r="B212" s="612"/>
      <c r="C212" s="612"/>
      <c r="D212" s="612"/>
      <c r="E212" s="612"/>
      <c r="F212" s="612"/>
      <c r="G212" s="612"/>
      <c r="H212" s="612"/>
      <c r="I212" s="612"/>
      <c r="J212" s="612"/>
      <c r="K212" s="612"/>
      <c r="L212" s="612"/>
      <c r="M212" s="612"/>
      <c r="N212" s="612"/>
      <c r="O212" s="612"/>
      <c r="P212" s="612"/>
      <c r="Q212" s="612"/>
      <c r="R212" s="612"/>
      <c r="S212" s="612"/>
      <c r="T212" s="612"/>
      <c r="U212" s="612"/>
      <c r="V212" s="612"/>
      <c r="W212" s="612"/>
      <c r="X212" s="612"/>
      <c r="Y212" s="612"/>
      <c r="Z212" s="61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7"/>
      <c r="R213" s="607"/>
      <c r="S213" s="607"/>
      <c r="T213" s="608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7"/>
      <c r="R214" s="607"/>
      <c r="S214" s="607"/>
      <c r="T214" s="608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9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7"/>
      <c r="R215" s="607"/>
      <c r="S215" s="607"/>
      <c r="T215" s="608"/>
      <c r="U215" s="34"/>
      <c r="V215" s="34"/>
      <c r="W215" s="35" t="s">
        <v>69</v>
      </c>
      <c r="X215" s="591">
        <v>40</v>
      </c>
      <c r="Y215" s="592">
        <f t="shared" si="36"/>
        <v>43.5</v>
      </c>
      <c r="Z215" s="36">
        <f>IFERROR(IF(Y215=0,"",ROUNDUP(Y215/H215,0)*0.01898),"")</f>
        <v>9.4899999999999998E-2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42.386206896551727</v>
      </c>
      <c r="BN215" s="64">
        <f t="shared" si="38"/>
        <v>46.095000000000006</v>
      </c>
      <c r="BO215" s="64">
        <f t="shared" si="39"/>
        <v>7.1839080459770124E-2</v>
      </c>
      <c r="BP215" s="64">
        <f t="shared" si="40"/>
        <v>7.8125E-2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7"/>
      <c r="R216" s="607"/>
      <c r="S216" s="607"/>
      <c r="T216" s="608"/>
      <c r="U216" s="34"/>
      <c r="V216" s="34"/>
      <c r="W216" s="35" t="s">
        <v>69</v>
      </c>
      <c r="X216" s="591">
        <v>236</v>
      </c>
      <c r="Y216" s="592">
        <f t="shared" si="36"/>
        <v>237.6</v>
      </c>
      <c r="Z216" s="36">
        <f t="shared" ref="Z216:Z221" si="41">IFERROR(IF(Y216=0,"",ROUNDUP(Y216/H216,0)*0.00651),"")</f>
        <v>0.64449000000000001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262.55</v>
      </c>
      <c r="BN216" s="64">
        <f t="shared" si="38"/>
        <v>264.33</v>
      </c>
      <c r="BO216" s="64">
        <f t="shared" si="39"/>
        <v>0.54029304029304037</v>
      </c>
      <c r="BP216" s="64">
        <f t="shared" si="40"/>
        <v>0.54395604395604402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7"/>
      <c r="R217" s="607"/>
      <c r="S217" s="607"/>
      <c r="T217" s="608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7"/>
      <c r="R218" s="607"/>
      <c r="S218" s="607"/>
      <c r="T218" s="608"/>
      <c r="U218" s="34"/>
      <c r="V218" s="34"/>
      <c r="W218" s="35" t="s">
        <v>69</v>
      </c>
      <c r="X218" s="591">
        <v>80</v>
      </c>
      <c r="Y218" s="592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7"/>
      <c r="R219" s="607"/>
      <c r="S219" s="607"/>
      <c r="T219" s="608"/>
      <c r="U219" s="34"/>
      <c r="V219" s="34"/>
      <c r="W219" s="35" t="s">
        <v>69</v>
      </c>
      <c r="X219" s="591">
        <v>80</v>
      </c>
      <c r="Y219" s="592">
        <f t="shared" si="36"/>
        <v>81.599999999999994</v>
      </c>
      <c r="Z219" s="36">
        <f t="shared" si="41"/>
        <v>0.22134000000000001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88.40000000000002</v>
      </c>
      <c r="BN219" s="64">
        <f t="shared" si="38"/>
        <v>90.168000000000006</v>
      </c>
      <c r="BO219" s="64">
        <f t="shared" si="39"/>
        <v>0.18315018315018317</v>
      </c>
      <c r="BP219" s="64">
        <f t="shared" si="40"/>
        <v>0.18681318681318682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7"/>
      <c r="R220" s="607"/>
      <c r="S220" s="607"/>
      <c r="T220" s="608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7"/>
      <c r="R221" s="607"/>
      <c r="S221" s="607"/>
      <c r="T221" s="608"/>
      <c r="U221" s="34"/>
      <c r="V221" s="34"/>
      <c r="W221" s="35" t="s">
        <v>69</v>
      </c>
      <c r="X221" s="591">
        <v>145</v>
      </c>
      <c r="Y221" s="592">
        <f t="shared" si="36"/>
        <v>146.4</v>
      </c>
      <c r="Z221" s="36">
        <f t="shared" si="41"/>
        <v>0.39711000000000002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160.58750000000001</v>
      </c>
      <c r="BN221" s="64">
        <f t="shared" si="38"/>
        <v>162.13800000000001</v>
      </c>
      <c r="BO221" s="64">
        <f t="shared" si="39"/>
        <v>0.331959706959707</v>
      </c>
      <c r="BP221" s="64">
        <f t="shared" si="40"/>
        <v>0.33516483516483525</v>
      </c>
    </row>
    <row r="222" spans="1:68" x14ac:dyDescent="0.2">
      <c r="A222" s="611"/>
      <c r="B222" s="612"/>
      <c r="C222" s="612"/>
      <c r="D222" s="612"/>
      <c r="E222" s="612"/>
      <c r="F222" s="612"/>
      <c r="G222" s="612"/>
      <c r="H222" s="612"/>
      <c r="I222" s="612"/>
      <c r="J222" s="612"/>
      <c r="K222" s="612"/>
      <c r="L222" s="612"/>
      <c r="M222" s="612"/>
      <c r="N222" s="612"/>
      <c r="O222" s="613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230.01436781609198</v>
      </c>
      <c r="Y222" s="593">
        <f>IFERROR(Y213/H213,"0")+IFERROR(Y214/H214,"0")+IFERROR(Y215/H215,"0")+IFERROR(Y216/H216,"0")+IFERROR(Y217/H217,"0")+IFERROR(Y218/H218,"0")+IFERROR(Y219/H219,"0")+IFERROR(Y220/H220,"0")+IFERROR(Y221/H221,"0")</f>
        <v>233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1.57918</v>
      </c>
      <c r="AA222" s="594"/>
      <c r="AB222" s="594"/>
      <c r="AC222" s="594"/>
    </row>
    <row r="223" spans="1:68" x14ac:dyDescent="0.2">
      <c r="A223" s="612"/>
      <c r="B223" s="612"/>
      <c r="C223" s="612"/>
      <c r="D223" s="612"/>
      <c r="E223" s="612"/>
      <c r="F223" s="612"/>
      <c r="G223" s="612"/>
      <c r="H223" s="612"/>
      <c r="I223" s="612"/>
      <c r="J223" s="612"/>
      <c r="K223" s="612"/>
      <c r="L223" s="612"/>
      <c r="M223" s="612"/>
      <c r="N223" s="612"/>
      <c r="O223" s="613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93">
        <f>IFERROR(SUM(X213:X221),"0")</f>
        <v>581</v>
      </c>
      <c r="Y223" s="593">
        <f>IFERROR(SUM(Y213:Y221),"0")</f>
        <v>590.70000000000005</v>
      </c>
      <c r="Z223" s="37"/>
      <c r="AA223" s="594"/>
      <c r="AB223" s="594"/>
      <c r="AC223" s="594"/>
    </row>
    <row r="224" spans="1:68" ht="14.25" customHeight="1" x14ac:dyDescent="0.25">
      <c r="A224" s="614" t="s">
        <v>173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7"/>
      <c r="R225" s="607"/>
      <c r="S225" s="607"/>
      <c r="T225" s="608"/>
      <c r="U225" s="34"/>
      <c r="V225" s="34"/>
      <c r="W225" s="35" t="s">
        <v>69</v>
      </c>
      <c r="X225" s="591">
        <v>35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38.675000000000004</v>
      </c>
      <c r="BN225" s="64">
        <f>IFERROR(Y225*I225/H225,"0")</f>
        <v>39.780000000000008</v>
      </c>
      <c r="BO225" s="64">
        <f>IFERROR(1/J225*(X225/H225),"0")</f>
        <v>8.0128205128205135E-2</v>
      </c>
      <c r="BP225" s="64">
        <f>IFERROR(1/J225*(Y225/H225),"0")</f>
        <v>8.241758241758243E-2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75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7"/>
      <c r="R226" s="607"/>
      <c r="S226" s="607"/>
      <c r="T226" s="608"/>
      <c r="U226" s="34"/>
      <c r="V226" s="34"/>
      <c r="W226" s="35" t="s">
        <v>69</v>
      </c>
      <c r="X226" s="591">
        <v>31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34.255000000000003</v>
      </c>
      <c r="BN226" s="64">
        <f>IFERROR(Y226*I226/H226,"0")</f>
        <v>34.476000000000006</v>
      </c>
      <c r="BO226" s="64">
        <f>IFERROR(1/J226*(X226/H226),"0")</f>
        <v>7.0970695970695982E-2</v>
      </c>
      <c r="BP226" s="64">
        <f>IFERROR(1/J226*(Y226/H226),"0")</f>
        <v>7.1428571428571438E-2</v>
      </c>
    </row>
    <row r="227" spans="1:68" x14ac:dyDescent="0.2">
      <c r="A227" s="611"/>
      <c r="B227" s="612"/>
      <c r="C227" s="612"/>
      <c r="D227" s="612"/>
      <c r="E227" s="612"/>
      <c r="F227" s="612"/>
      <c r="G227" s="612"/>
      <c r="H227" s="612"/>
      <c r="I227" s="612"/>
      <c r="J227" s="612"/>
      <c r="K227" s="612"/>
      <c r="L227" s="612"/>
      <c r="M227" s="612"/>
      <c r="N227" s="612"/>
      <c r="O227" s="613"/>
      <c r="P227" s="597" t="s">
        <v>71</v>
      </c>
      <c r="Q227" s="598"/>
      <c r="R227" s="598"/>
      <c r="S227" s="598"/>
      <c r="T227" s="598"/>
      <c r="U227" s="598"/>
      <c r="V227" s="599"/>
      <c r="W227" s="37" t="s">
        <v>72</v>
      </c>
      <c r="X227" s="593">
        <f>IFERROR(X225/H225,"0")+IFERROR(X226/H226,"0")</f>
        <v>27.5</v>
      </c>
      <c r="Y227" s="593">
        <f>IFERROR(Y225/H225,"0")+IFERROR(Y226/H226,"0")</f>
        <v>28</v>
      </c>
      <c r="Z227" s="593">
        <f>IFERROR(IF(Z225="",0,Z225),"0")+IFERROR(IF(Z226="",0,Z226),"0")</f>
        <v>0.18228</v>
      </c>
      <c r="AA227" s="594"/>
      <c r="AB227" s="594"/>
      <c r="AC227" s="594"/>
    </row>
    <row r="228" spans="1:68" x14ac:dyDescent="0.2">
      <c r="A228" s="612"/>
      <c r="B228" s="612"/>
      <c r="C228" s="612"/>
      <c r="D228" s="612"/>
      <c r="E228" s="612"/>
      <c r="F228" s="612"/>
      <c r="G228" s="612"/>
      <c r="H228" s="612"/>
      <c r="I228" s="612"/>
      <c r="J228" s="612"/>
      <c r="K228" s="612"/>
      <c r="L228" s="612"/>
      <c r="M228" s="612"/>
      <c r="N228" s="612"/>
      <c r="O228" s="613"/>
      <c r="P228" s="597" t="s">
        <v>71</v>
      </c>
      <c r="Q228" s="598"/>
      <c r="R228" s="598"/>
      <c r="S228" s="598"/>
      <c r="T228" s="598"/>
      <c r="U228" s="598"/>
      <c r="V228" s="599"/>
      <c r="W228" s="37" t="s">
        <v>69</v>
      </c>
      <c r="X228" s="593">
        <f>IFERROR(SUM(X225:X226),"0")</f>
        <v>66</v>
      </c>
      <c r="Y228" s="593">
        <f>IFERROR(SUM(Y225:Y226),"0")</f>
        <v>67.2</v>
      </c>
      <c r="Z228" s="37"/>
      <c r="AA228" s="594"/>
      <c r="AB228" s="594"/>
      <c r="AC228" s="594"/>
    </row>
    <row r="229" spans="1:68" ht="16.5" customHeight="1" x14ac:dyDescent="0.25">
      <c r="A229" s="624" t="s">
        <v>372</v>
      </c>
      <c r="B229" s="612"/>
      <c r="C229" s="612"/>
      <c r="D229" s="612"/>
      <c r="E229" s="612"/>
      <c r="F229" s="612"/>
      <c r="G229" s="612"/>
      <c r="H229" s="612"/>
      <c r="I229" s="612"/>
      <c r="J229" s="612"/>
      <c r="K229" s="612"/>
      <c r="L229" s="612"/>
      <c r="M229" s="612"/>
      <c r="N229" s="612"/>
      <c r="O229" s="612"/>
      <c r="P229" s="612"/>
      <c r="Q229" s="612"/>
      <c r="R229" s="612"/>
      <c r="S229" s="612"/>
      <c r="T229" s="612"/>
      <c r="U229" s="612"/>
      <c r="V229" s="612"/>
      <c r="W229" s="612"/>
      <c r="X229" s="612"/>
      <c r="Y229" s="612"/>
      <c r="Z229" s="612"/>
      <c r="AA229" s="586"/>
      <c r="AB229" s="586"/>
      <c r="AC229" s="586"/>
    </row>
    <row r="230" spans="1:68" ht="14.25" customHeight="1" x14ac:dyDescent="0.25">
      <c r="A230" s="614" t="s">
        <v>101</v>
      </c>
      <c r="B230" s="612"/>
      <c r="C230" s="612"/>
      <c r="D230" s="612"/>
      <c r="E230" s="612"/>
      <c r="F230" s="612"/>
      <c r="G230" s="612"/>
      <c r="H230" s="612"/>
      <c r="I230" s="612"/>
      <c r="J230" s="612"/>
      <c r="K230" s="612"/>
      <c r="L230" s="612"/>
      <c r="M230" s="612"/>
      <c r="N230" s="612"/>
      <c r="O230" s="612"/>
      <c r="P230" s="612"/>
      <c r="Q230" s="612"/>
      <c r="R230" s="612"/>
      <c r="S230" s="612"/>
      <c r="T230" s="612"/>
      <c r="U230" s="612"/>
      <c r="V230" s="612"/>
      <c r="W230" s="612"/>
      <c r="X230" s="612"/>
      <c r="Y230" s="612"/>
      <c r="Z230" s="61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9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7"/>
      <c r="R231" s="607"/>
      <c r="S231" s="607"/>
      <c r="T231" s="608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7"/>
      <c r="R232" s="607"/>
      <c r="S232" s="607"/>
      <c r="T232" s="608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7"/>
      <c r="R233" s="607"/>
      <c r="S233" s="607"/>
      <c r="T233" s="608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7"/>
      <c r="R234" s="607"/>
      <c r="S234" s="607"/>
      <c r="T234" s="608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7"/>
      <c r="R235" s="607"/>
      <c r="S235" s="607"/>
      <c r="T235" s="608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8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7"/>
      <c r="R236" s="607"/>
      <c r="S236" s="607"/>
      <c r="T236" s="608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7"/>
      <c r="R237" s="607"/>
      <c r="S237" s="607"/>
      <c r="T237" s="608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7"/>
      <c r="R238" s="607"/>
      <c r="S238" s="607"/>
      <c r="T238" s="608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11"/>
      <c r="B239" s="612"/>
      <c r="C239" s="612"/>
      <c r="D239" s="612"/>
      <c r="E239" s="612"/>
      <c r="F239" s="612"/>
      <c r="G239" s="612"/>
      <c r="H239" s="612"/>
      <c r="I239" s="612"/>
      <c r="J239" s="612"/>
      <c r="K239" s="612"/>
      <c r="L239" s="612"/>
      <c r="M239" s="612"/>
      <c r="N239" s="612"/>
      <c r="O239" s="613"/>
      <c r="P239" s="597" t="s">
        <v>71</v>
      </c>
      <c r="Q239" s="598"/>
      <c r="R239" s="598"/>
      <c r="S239" s="598"/>
      <c r="T239" s="598"/>
      <c r="U239" s="598"/>
      <c r="V239" s="599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12"/>
      <c r="B240" s="612"/>
      <c r="C240" s="612"/>
      <c r="D240" s="612"/>
      <c r="E240" s="612"/>
      <c r="F240" s="612"/>
      <c r="G240" s="612"/>
      <c r="H240" s="612"/>
      <c r="I240" s="612"/>
      <c r="J240" s="612"/>
      <c r="K240" s="612"/>
      <c r="L240" s="612"/>
      <c r="M240" s="612"/>
      <c r="N240" s="612"/>
      <c r="O240" s="613"/>
      <c r="P240" s="597" t="s">
        <v>71</v>
      </c>
      <c r="Q240" s="598"/>
      <c r="R240" s="598"/>
      <c r="S240" s="598"/>
      <c r="T240" s="598"/>
      <c r="U240" s="598"/>
      <c r="V240" s="599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14" t="s">
        <v>138</v>
      </c>
      <c r="B241" s="612"/>
      <c r="C241" s="612"/>
      <c r="D241" s="612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7"/>
      <c r="R242" s="607"/>
      <c r="S242" s="607"/>
      <c r="T242" s="608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7"/>
      <c r="R243" s="607"/>
      <c r="S243" s="607"/>
      <c r="T243" s="608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11"/>
      <c r="B244" s="612"/>
      <c r="C244" s="612"/>
      <c r="D244" s="612"/>
      <c r="E244" s="612"/>
      <c r="F244" s="612"/>
      <c r="G244" s="612"/>
      <c r="H244" s="612"/>
      <c r="I244" s="612"/>
      <c r="J244" s="612"/>
      <c r="K244" s="612"/>
      <c r="L244" s="612"/>
      <c r="M244" s="612"/>
      <c r="N244" s="612"/>
      <c r="O244" s="613"/>
      <c r="P244" s="597" t="s">
        <v>71</v>
      </c>
      <c r="Q244" s="598"/>
      <c r="R244" s="598"/>
      <c r="S244" s="598"/>
      <c r="T244" s="598"/>
      <c r="U244" s="598"/>
      <c r="V244" s="599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12"/>
      <c r="B245" s="612"/>
      <c r="C245" s="612"/>
      <c r="D245" s="612"/>
      <c r="E245" s="612"/>
      <c r="F245" s="612"/>
      <c r="G245" s="612"/>
      <c r="H245" s="612"/>
      <c r="I245" s="612"/>
      <c r="J245" s="612"/>
      <c r="K245" s="612"/>
      <c r="L245" s="612"/>
      <c r="M245" s="612"/>
      <c r="N245" s="612"/>
      <c r="O245" s="613"/>
      <c r="P245" s="597" t="s">
        <v>71</v>
      </c>
      <c r="Q245" s="598"/>
      <c r="R245" s="598"/>
      <c r="S245" s="598"/>
      <c r="T245" s="598"/>
      <c r="U245" s="598"/>
      <c r="V245" s="599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14" t="s">
        <v>396</v>
      </c>
      <c r="B246" s="612"/>
      <c r="C246" s="612"/>
      <c r="D246" s="612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  <c r="Y246" s="612"/>
      <c r="Z246" s="61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71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7"/>
      <c r="R247" s="607"/>
      <c r="S247" s="607"/>
      <c r="T247" s="608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11"/>
      <c r="B248" s="612"/>
      <c r="C248" s="612"/>
      <c r="D248" s="612"/>
      <c r="E248" s="612"/>
      <c r="F248" s="612"/>
      <c r="G248" s="612"/>
      <c r="H248" s="612"/>
      <c r="I248" s="612"/>
      <c r="J248" s="612"/>
      <c r="K248" s="612"/>
      <c r="L248" s="612"/>
      <c r="M248" s="612"/>
      <c r="N248" s="612"/>
      <c r="O248" s="613"/>
      <c r="P248" s="597" t="s">
        <v>71</v>
      </c>
      <c r="Q248" s="598"/>
      <c r="R248" s="598"/>
      <c r="S248" s="598"/>
      <c r="T248" s="598"/>
      <c r="U248" s="598"/>
      <c r="V248" s="599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12"/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3"/>
      <c r="P249" s="597" t="s">
        <v>71</v>
      </c>
      <c r="Q249" s="598"/>
      <c r="R249" s="598"/>
      <c r="S249" s="598"/>
      <c r="T249" s="598"/>
      <c r="U249" s="598"/>
      <c r="V249" s="599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14" t="s">
        <v>400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7"/>
      <c r="R251" s="607"/>
      <c r="S251" s="607"/>
      <c r="T251" s="608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90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7"/>
      <c r="R252" s="607"/>
      <c r="S252" s="607"/>
      <c r="T252" s="608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7"/>
      <c r="R253" s="607"/>
      <c r="S253" s="607"/>
      <c r="T253" s="608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7"/>
      <c r="R254" s="607"/>
      <c r="S254" s="607"/>
      <c r="T254" s="608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8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7"/>
      <c r="R255" s="607"/>
      <c r="S255" s="607"/>
      <c r="T255" s="608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11"/>
      <c r="B256" s="612"/>
      <c r="C256" s="612"/>
      <c r="D256" s="612"/>
      <c r="E256" s="612"/>
      <c r="F256" s="612"/>
      <c r="G256" s="612"/>
      <c r="H256" s="612"/>
      <c r="I256" s="612"/>
      <c r="J256" s="612"/>
      <c r="K256" s="612"/>
      <c r="L256" s="612"/>
      <c r="M256" s="612"/>
      <c r="N256" s="612"/>
      <c r="O256" s="613"/>
      <c r="P256" s="597" t="s">
        <v>71</v>
      </c>
      <c r="Q256" s="598"/>
      <c r="R256" s="598"/>
      <c r="S256" s="598"/>
      <c r="T256" s="598"/>
      <c r="U256" s="598"/>
      <c r="V256" s="599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12"/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3"/>
      <c r="P257" s="597" t="s">
        <v>71</v>
      </c>
      <c r="Q257" s="598"/>
      <c r="R257" s="598"/>
      <c r="S257" s="598"/>
      <c r="T257" s="598"/>
      <c r="U257" s="598"/>
      <c r="V257" s="599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24" t="s">
        <v>412</v>
      </c>
      <c r="B258" s="612"/>
      <c r="C258" s="612"/>
      <c r="D258" s="612"/>
      <c r="E258" s="612"/>
      <c r="F258" s="612"/>
      <c r="G258" s="612"/>
      <c r="H258" s="612"/>
      <c r="I258" s="612"/>
      <c r="J258" s="612"/>
      <c r="K258" s="612"/>
      <c r="L258" s="612"/>
      <c r="M258" s="612"/>
      <c r="N258" s="612"/>
      <c r="O258" s="612"/>
      <c r="P258" s="612"/>
      <c r="Q258" s="612"/>
      <c r="R258" s="612"/>
      <c r="S258" s="612"/>
      <c r="T258" s="612"/>
      <c r="U258" s="612"/>
      <c r="V258" s="612"/>
      <c r="W258" s="612"/>
      <c r="X258" s="612"/>
      <c r="Y258" s="612"/>
      <c r="Z258" s="612"/>
      <c r="AA258" s="586"/>
      <c r="AB258" s="586"/>
      <c r="AC258" s="586"/>
    </row>
    <row r="259" spans="1:68" ht="14.25" customHeight="1" x14ac:dyDescent="0.25">
      <c r="A259" s="614" t="s">
        <v>101</v>
      </c>
      <c r="B259" s="612"/>
      <c r="C259" s="612"/>
      <c r="D259" s="612"/>
      <c r="E259" s="612"/>
      <c r="F259" s="612"/>
      <c r="G259" s="612"/>
      <c r="H259" s="612"/>
      <c r="I259" s="612"/>
      <c r="J259" s="612"/>
      <c r="K259" s="612"/>
      <c r="L259" s="612"/>
      <c r="M259" s="612"/>
      <c r="N259" s="612"/>
      <c r="O259" s="612"/>
      <c r="P259" s="612"/>
      <c r="Q259" s="612"/>
      <c r="R259" s="612"/>
      <c r="S259" s="612"/>
      <c r="T259" s="612"/>
      <c r="U259" s="612"/>
      <c r="V259" s="612"/>
      <c r="W259" s="612"/>
      <c r="X259" s="612"/>
      <c r="Y259" s="612"/>
      <c r="Z259" s="61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7"/>
      <c r="R260" s="607"/>
      <c r="S260" s="607"/>
      <c r="T260" s="608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7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7"/>
      <c r="R261" s="607"/>
      <c r="S261" s="607"/>
      <c r="T261" s="608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7"/>
      <c r="R262" s="607"/>
      <c r="S262" s="607"/>
      <c r="T262" s="608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6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7"/>
      <c r="R263" s="607"/>
      <c r="S263" s="607"/>
      <c r="T263" s="608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7"/>
      <c r="R264" s="607"/>
      <c r="S264" s="607"/>
      <c r="T264" s="608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7"/>
      <c r="R265" s="607"/>
      <c r="S265" s="607"/>
      <c r="T265" s="608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11"/>
      <c r="B266" s="612"/>
      <c r="C266" s="612"/>
      <c r="D266" s="612"/>
      <c r="E266" s="612"/>
      <c r="F266" s="612"/>
      <c r="G266" s="612"/>
      <c r="H266" s="612"/>
      <c r="I266" s="612"/>
      <c r="J266" s="612"/>
      <c r="K266" s="612"/>
      <c r="L266" s="612"/>
      <c r="M266" s="612"/>
      <c r="N266" s="612"/>
      <c r="O266" s="613"/>
      <c r="P266" s="597" t="s">
        <v>71</v>
      </c>
      <c r="Q266" s="598"/>
      <c r="R266" s="598"/>
      <c r="S266" s="598"/>
      <c r="T266" s="598"/>
      <c r="U266" s="598"/>
      <c r="V266" s="599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12"/>
      <c r="B267" s="612"/>
      <c r="C267" s="612"/>
      <c r="D267" s="612"/>
      <c r="E267" s="612"/>
      <c r="F267" s="612"/>
      <c r="G267" s="612"/>
      <c r="H267" s="612"/>
      <c r="I267" s="612"/>
      <c r="J267" s="612"/>
      <c r="K267" s="612"/>
      <c r="L267" s="612"/>
      <c r="M267" s="612"/>
      <c r="N267" s="612"/>
      <c r="O267" s="613"/>
      <c r="P267" s="597" t="s">
        <v>71</v>
      </c>
      <c r="Q267" s="598"/>
      <c r="R267" s="598"/>
      <c r="S267" s="598"/>
      <c r="T267" s="598"/>
      <c r="U267" s="598"/>
      <c r="V267" s="599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24" t="s">
        <v>430</v>
      </c>
      <c r="B268" s="612"/>
      <c r="C268" s="612"/>
      <c r="D268" s="612"/>
      <c r="E268" s="612"/>
      <c r="F268" s="612"/>
      <c r="G268" s="612"/>
      <c r="H268" s="612"/>
      <c r="I268" s="612"/>
      <c r="J268" s="612"/>
      <c r="K268" s="612"/>
      <c r="L268" s="612"/>
      <c r="M268" s="612"/>
      <c r="N268" s="612"/>
      <c r="O268" s="612"/>
      <c r="P268" s="612"/>
      <c r="Q268" s="612"/>
      <c r="R268" s="612"/>
      <c r="S268" s="612"/>
      <c r="T268" s="612"/>
      <c r="U268" s="612"/>
      <c r="V268" s="612"/>
      <c r="W268" s="612"/>
      <c r="X268" s="612"/>
      <c r="Y268" s="612"/>
      <c r="Z268" s="612"/>
      <c r="AA268" s="586"/>
      <c r="AB268" s="586"/>
      <c r="AC268" s="586"/>
    </row>
    <row r="269" spans="1:68" ht="14.25" customHeight="1" x14ac:dyDescent="0.25">
      <c r="A269" s="614" t="s">
        <v>101</v>
      </c>
      <c r="B269" s="612"/>
      <c r="C269" s="612"/>
      <c r="D269" s="612"/>
      <c r="E269" s="612"/>
      <c r="F269" s="612"/>
      <c r="G269" s="612"/>
      <c r="H269" s="612"/>
      <c r="I269" s="612"/>
      <c r="J269" s="612"/>
      <c r="K269" s="612"/>
      <c r="L269" s="612"/>
      <c r="M269" s="612"/>
      <c r="N269" s="612"/>
      <c r="O269" s="612"/>
      <c r="P269" s="612"/>
      <c r="Q269" s="612"/>
      <c r="R269" s="612"/>
      <c r="S269" s="612"/>
      <c r="T269" s="612"/>
      <c r="U269" s="612"/>
      <c r="V269" s="612"/>
      <c r="W269" s="612"/>
      <c r="X269" s="612"/>
      <c r="Y269" s="612"/>
      <c r="Z269" s="61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7"/>
      <c r="R270" s="607"/>
      <c r="S270" s="607"/>
      <c r="T270" s="608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7"/>
      <c r="R271" s="607"/>
      <c r="S271" s="607"/>
      <c r="T271" s="608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7"/>
      <c r="R272" s="607"/>
      <c r="S272" s="607"/>
      <c r="T272" s="608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867" t="s">
        <v>441</v>
      </c>
      <c r="Q273" s="607"/>
      <c r="R273" s="607"/>
      <c r="S273" s="607"/>
      <c r="T273" s="608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11"/>
      <c r="B274" s="612"/>
      <c r="C274" s="612"/>
      <c r="D274" s="612"/>
      <c r="E274" s="612"/>
      <c r="F274" s="612"/>
      <c r="G274" s="612"/>
      <c r="H274" s="612"/>
      <c r="I274" s="612"/>
      <c r="J274" s="612"/>
      <c r="K274" s="612"/>
      <c r="L274" s="612"/>
      <c r="M274" s="612"/>
      <c r="N274" s="612"/>
      <c r="O274" s="613"/>
      <c r="P274" s="597" t="s">
        <v>71</v>
      </c>
      <c r="Q274" s="598"/>
      <c r="R274" s="598"/>
      <c r="S274" s="598"/>
      <c r="T274" s="598"/>
      <c r="U274" s="598"/>
      <c r="V274" s="599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12"/>
      <c r="B275" s="612"/>
      <c r="C275" s="612"/>
      <c r="D275" s="612"/>
      <c r="E275" s="612"/>
      <c r="F275" s="612"/>
      <c r="G275" s="612"/>
      <c r="H275" s="612"/>
      <c r="I275" s="612"/>
      <c r="J275" s="612"/>
      <c r="K275" s="612"/>
      <c r="L275" s="612"/>
      <c r="M275" s="612"/>
      <c r="N275" s="612"/>
      <c r="O275" s="613"/>
      <c r="P275" s="597" t="s">
        <v>71</v>
      </c>
      <c r="Q275" s="598"/>
      <c r="R275" s="598"/>
      <c r="S275" s="598"/>
      <c r="T275" s="598"/>
      <c r="U275" s="598"/>
      <c r="V275" s="599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24" t="s">
        <v>443</v>
      </c>
      <c r="B276" s="612"/>
      <c r="C276" s="612"/>
      <c r="D276" s="612"/>
      <c r="E276" s="612"/>
      <c r="F276" s="612"/>
      <c r="G276" s="612"/>
      <c r="H276" s="612"/>
      <c r="I276" s="612"/>
      <c r="J276" s="612"/>
      <c r="K276" s="612"/>
      <c r="L276" s="612"/>
      <c r="M276" s="612"/>
      <c r="N276" s="612"/>
      <c r="O276" s="612"/>
      <c r="P276" s="612"/>
      <c r="Q276" s="612"/>
      <c r="R276" s="612"/>
      <c r="S276" s="612"/>
      <c r="T276" s="612"/>
      <c r="U276" s="612"/>
      <c r="V276" s="612"/>
      <c r="W276" s="612"/>
      <c r="X276" s="612"/>
      <c r="Y276" s="612"/>
      <c r="Z276" s="612"/>
      <c r="AA276" s="586"/>
      <c r="AB276" s="586"/>
      <c r="AC276" s="586"/>
    </row>
    <row r="277" spans="1:68" ht="14.25" customHeight="1" x14ac:dyDescent="0.25">
      <c r="A277" s="614" t="s">
        <v>73</v>
      </c>
      <c r="B277" s="612"/>
      <c r="C277" s="612"/>
      <c r="D277" s="612"/>
      <c r="E277" s="612"/>
      <c r="F277" s="612"/>
      <c r="G277" s="612"/>
      <c r="H277" s="612"/>
      <c r="I277" s="612"/>
      <c r="J277" s="612"/>
      <c r="K277" s="612"/>
      <c r="L277" s="612"/>
      <c r="M277" s="612"/>
      <c r="N277" s="612"/>
      <c r="O277" s="612"/>
      <c r="P277" s="612"/>
      <c r="Q277" s="612"/>
      <c r="R277" s="612"/>
      <c r="S277" s="612"/>
      <c r="T277" s="612"/>
      <c r="U277" s="612"/>
      <c r="V277" s="612"/>
      <c r="W277" s="612"/>
      <c r="X277" s="612"/>
      <c r="Y277" s="612"/>
      <c r="Z277" s="61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7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7"/>
      <c r="R278" s="607"/>
      <c r="S278" s="607"/>
      <c r="T278" s="608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7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7"/>
      <c r="R279" s="607"/>
      <c r="S279" s="607"/>
      <c r="T279" s="608"/>
      <c r="U279" s="34"/>
      <c r="V279" s="34"/>
      <c r="W279" s="35" t="s">
        <v>69</v>
      </c>
      <c r="X279" s="591">
        <v>16</v>
      </c>
      <c r="Y279" s="592">
        <f>IFERROR(IF(X279="",0,CEILING((X279/$H279),1)*$H279),"")</f>
        <v>16.8</v>
      </c>
      <c r="Z279" s="36">
        <f>IFERROR(IF(Y279=0,"",ROUNDUP(Y279/H279,0)*0.00651),"")</f>
        <v>4.5569999999999999E-2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17.680000000000003</v>
      </c>
      <c r="BN279" s="64">
        <f>IFERROR(Y279*I279/H279,"0")</f>
        <v>18.564000000000004</v>
      </c>
      <c r="BO279" s="64">
        <f>IFERROR(1/J279*(X279/H279),"0")</f>
        <v>3.6630036630036632E-2</v>
      </c>
      <c r="BP279" s="64">
        <f>IFERROR(1/J279*(Y279/H279),"0")</f>
        <v>3.8461538461538471E-2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8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7"/>
      <c r="R280" s="607"/>
      <c r="S280" s="607"/>
      <c r="T280" s="608"/>
      <c r="U280" s="34"/>
      <c r="V280" s="34"/>
      <c r="W280" s="35" t="s">
        <v>69</v>
      </c>
      <c r="X280" s="591">
        <v>19</v>
      </c>
      <c r="Y280" s="592">
        <f>IFERROR(IF(X280="",0,CEILING((X280/$H280),1)*$H280),"")</f>
        <v>19.2</v>
      </c>
      <c r="Z280" s="36">
        <f>IFERROR(IF(Y280=0,"",ROUNDUP(Y280/H280,0)*0.00651),"")</f>
        <v>5.2080000000000001E-2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20.425000000000001</v>
      </c>
      <c r="BN280" s="64">
        <f>IFERROR(Y280*I280/H280,"0")</f>
        <v>20.64</v>
      </c>
      <c r="BO280" s="64">
        <f>IFERROR(1/J280*(X280/H280),"0")</f>
        <v>4.3498168498168503E-2</v>
      </c>
      <c r="BP280" s="64">
        <f>IFERROR(1/J280*(Y280/H280),"0")</f>
        <v>4.3956043956043959E-2</v>
      </c>
    </row>
    <row r="281" spans="1:68" x14ac:dyDescent="0.2">
      <c r="A281" s="611"/>
      <c r="B281" s="612"/>
      <c r="C281" s="612"/>
      <c r="D281" s="612"/>
      <c r="E281" s="612"/>
      <c r="F281" s="612"/>
      <c r="G281" s="612"/>
      <c r="H281" s="612"/>
      <c r="I281" s="612"/>
      <c r="J281" s="612"/>
      <c r="K281" s="612"/>
      <c r="L281" s="612"/>
      <c r="M281" s="612"/>
      <c r="N281" s="612"/>
      <c r="O281" s="613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93">
        <f>IFERROR(X278/H278,"0")+IFERROR(X279/H279,"0")+IFERROR(X280/H280,"0")</f>
        <v>14.583333333333334</v>
      </c>
      <c r="Y281" s="593">
        <f>IFERROR(Y278/H278,"0")+IFERROR(Y279/H279,"0")+IFERROR(Y280/H280,"0")</f>
        <v>15</v>
      </c>
      <c r="Z281" s="593">
        <f>IFERROR(IF(Z278="",0,Z278),"0")+IFERROR(IF(Z279="",0,Z279),"0")+IFERROR(IF(Z280="",0,Z280),"0")</f>
        <v>9.7650000000000001E-2</v>
      </c>
      <c r="AA281" s="594"/>
      <c r="AB281" s="594"/>
      <c r="AC281" s="594"/>
    </row>
    <row r="282" spans="1:68" x14ac:dyDescent="0.2">
      <c r="A282" s="612"/>
      <c r="B282" s="612"/>
      <c r="C282" s="612"/>
      <c r="D282" s="612"/>
      <c r="E282" s="612"/>
      <c r="F282" s="612"/>
      <c r="G282" s="612"/>
      <c r="H282" s="612"/>
      <c r="I282" s="612"/>
      <c r="J282" s="612"/>
      <c r="K282" s="612"/>
      <c r="L282" s="612"/>
      <c r="M282" s="612"/>
      <c r="N282" s="612"/>
      <c r="O282" s="613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93">
        <f>IFERROR(SUM(X278:X280),"0")</f>
        <v>35</v>
      </c>
      <c r="Y282" s="593">
        <f>IFERROR(SUM(Y278:Y280),"0")</f>
        <v>36</v>
      </c>
      <c r="Z282" s="37"/>
      <c r="AA282" s="594"/>
      <c r="AB282" s="594"/>
      <c r="AC282" s="594"/>
    </row>
    <row r="283" spans="1:68" ht="16.5" customHeight="1" x14ac:dyDescent="0.25">
      <c r="A283" s="624" t="s">
        <v>453</v>
      </c>
      <c r="B283" s="612"/>
      <c r="C283" s="612"/>
      <c r="D283" s="612"/>
      <c r="E283" s="612"/>
      <c r="F283" s="612"/>
      <c r="G283" s="612"/>
      <c r="H283" s="612"/>
      <c r="I283" s="612"/>
      <c r="J283" s="612"/>
      <c r="K283" s="612"/>
      <c r="L283" s="612"/>
      <c r="M283" s="612"/>
      <c r="N283" s="612"/>
      <c r="O283" s="612"/>
      <c r="P283" s="612"/>
      <c r="Q283" s="612"/>
      <c r="R283" s="612"/>
      <c r="S283" s="612"/>
      <c r="T283" s="612"/>
      <c r="U283" s="612"/>
      <c r="V283" s="612"/>
      <c r="W283" s="612"/>
      <c r="X283" s="612"/>
      <c r="Y283" s="612"/>
      <c r="Z283" s="612"/>
      <c r="AA283" s="586"/>
      <c r="AB283" s="586"/>
      <c r="AC283" s="586"/>
    </row>
    <row r="284" spans="1:68" ht="14.25" customHeight="1" x14ac:dyDescent="0.25">
      <c r="A284" s="614" t="s">
        <v>63</v>
      </c>
      <c r="B284" s="612"/>
      <c r="C284" s="612"/>
      <c r="D284" s="612"/>
      <c r="E284" s="612"/>
      <c r="F284" s="612"/>
      <c r="G284" s="612"/>
      <c r="H284" s="612"/>
      <c r="I284" s="612"/>
      <c r="J284" s="612"/>
      <c r="K284" s="612"/>
      <c r="L284" s="612"/>
      <c r="M284" s="612"/>
      <c r="N284" s="612"/>
      <c r="O284" s="612"/>
      <c r="P284" s="612"/>
      <c r="Q284" s="612"/>
      <c r="R284" s="612"/>
      <c r="S284" s="612"/>
      <c r="T284" s="612"/>
      <c r="U284" s="612"/>
      <c r="V284" s="612"/>
      <c r="W284" s="612"/>
      <c r="X284" s="612"/>
      <c r="Y284" s="612"/>
      <c r="Z284" s="61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81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7"/>
      <c r="R285" s="607"/>
      <c r="S285" s="607"/>
      <c r="T285" s="608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11"/>
      <c r="B286" s="612"/>
      <c r="C286" s="612"/>
      <c r="D286" s="612"/>
      <c r="E286" s="612"/>
      <c r="F286" s="612"/>
      <c r="G286" s="612"/>
      <c r="H286" s="612"/>
      <c r="I286" s="612"/>
      <c r="J286" s="612"/>
      <c r="K286" s="612"/>
      <c r="L286" s="612"/>
      <c r="M286" s="612"/>
      <c r="N286" s="612"/>
      <c r="O286" s="613"/>
      <c r="P286" s="597" t="s">
        <v>71</v>
      </c>
      <c r="Q286" s="598"/>
      <c r="R286" s="598"/>
      <c r="S286" s="598"/>
      <c r="T286" s="598"/>
      <c r="U286" s="598"/>
      <c r="V286" s="599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12"/>
      <c r="B287" s="612"/>
      <c r="C287" s="612"/>
      <c r="D287" s="612"/>
      <c r="E287" s="612"/>
      <c r="F287" s="612"/>
      <c r="G287" s="612"/>
      <c r="H287" s="612"/>
      <c r="I287" s="612"/>
      <c r="J287" s="612"/>
      <c r="K287" s="612"/>
      <c r="L287" s="612"/>
      <c r="M287" s="612"/>
      <c r="N287" s="612"/>
      <c r="O287" s="613"/>
      <c r="P287" s="597" t="s">
        <v>71</v>
      </c>
      <c r="Q287" s="598"/>
      <c r="R287" s="598"/>
      <c r="S287" s="598"/>
      <c r="T287" s="598"/>
      <c r="U287" s="598"/>
      <c r="V287" s="599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14" t="s">
        <v>73</v>
      </c>
      <c r="B288" s="612"/>
      <c r="C288" s="612"/>
      <c r="D288" s="612"/>
      <c r="E288" s="612"/>
      <c r="F288" s="612"/>
      <c r="G288" s="612"/>
      <c r="H288" s="612"/>
      <c r="I288" s="612"/>
      <c r="J288" s="612"/>
      <c r="K288" s="612"/>
      <c r="L288" s="612"/>
      <c r="M288" s="612"/>
      <c r="N288" s="612"/>
      <c r="O288" s="612"/>
      <c r="P288" s="612"/>
      <c r="Q288" s="612"/>
      <c r="R288" s="612"/>
      <c r="S288" s="612"/>
      <c r="T288" s="612"/>
      <c r="U288" s="612"/>
      <c r="V288" s="612"/>
      <c r="W288" s="612"/>
      <c r="X288" s="612"/>
      <c r="Y288" s="612"/>
      <c r="Z288" s="61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9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7"/>
      <c r="R289" s="607"/>
      <c r="S289" s="607"/>
      <c r="T289" s="608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11"/>
      <c r="B290" s="612"/>
      <c r="C290" s="612"/>
      <c r="D290" s="612"/>
      <c r="E290" s="612"/>
      <c r="F290" s="612"/>
      <c r="G290" s="612"/>
      <c r="H290" s="612"/>
      <c r="I290" s="612"/>
      <c r="J290" s="612"/>
      <c r="K290" s="612"/>
      <c r="L290" s="612"/>
      <c r="M290" s="612"/>
      <c r="N290" s="612"/>
      <c r="O290" s="613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12"/>
      <c r="B291" s="612"/>
      <c r="C291" s="612"/>
      <c r="D291" s="612"/>
      <c r="E291" s="612"/>
      <c r="F291" s="612"/>
      <c r="G291" s="612"/>
      <c r="H291" s="612"/>
      <c r="I291" s="612"/>
      <c r="J291" s="612"/>
      <c r="K291" s="612"/>
      <c r="L291" s="612"/>
      <c r="M291" s="612"/>
      <c r="N291" s="612"/>
      <c r="O291" s="613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24" t="s">
        <v>460</v>
      </c>
      <c r="B292" s="612"/>
      <c r="C292" s="612"/>
      <c r="D292" s="612"/>
      <c r="E292" s="612"/>
      <c r="F292" s="612"/>
      <c r="G292" s="612"/>
      <c r="H292" s="612"/>
      <c r="I292" s="612"/>
      <c r="J292" s="612"/>
      <c r="K292" s="612"/>
      <c r="L292" s="612"/>
      <c r="M292" s="612"/>
      <c r="N292" s="612"/>
      <c r="O292" s="612"/>
      <c r="P292" s="612"/>
      <c r="Q292" s="612"/>
      <c r="R292" s="612"/>
      <c r="S292" s="612"/>
      <c r="T292" s="612"/>
      <c r="U292" s="612"/>
      <c r="V292" s="612"/>
      <c r="W292" s="612"/>
      <c r="X292" s="612"/>
      <c r="Y292" s="612"/>
      <c r="Z292" s="612"/>
      <c r="AA292" s="586"/>
      <c r="AB292" s="586"/>
      <c r="AC292" s="586"/>
    </row>
    <row r="293" spans="1:68" ht="14.25" customHeight="1" x14ac:dyDescent="0.25">
      <c r="A293" s="614" t="s">
        <v>73</v>
      </c>
      <c r="B293" s="612"/>
      <c r="C293" s="612"/>
      <c r="D293" s="612"/>
      <c r="E293" s="612"/>
      <c r="F293" s="612"/>
      <c r="G293" s="612"/>
      <c r="H293" s="612"/>
      <c r="I293" s="612"/>
      <c r="J293" s="612"/>
      <c r="K293" s="612"/>
      <c r="L293" s="612"/>
      <c r="M293" s="612"/>
      <c r="N293" s="612"/>
      <c r="O293" s="612"/>
      <c r="P293" s="612"/>
      <c r="Q293" s="612"/>
      <c r="R293" s="612"/>
      <c r="S293" s="612"/>
      <c r="T293" s="612"/>
      <c r="U293" s="612"/>
      <c r="V293" s="612"/>
      <c r="W293" s="612"/>
      <c r="X293" s="612"/>
      <c r="Y293" s="612"/>
      <c r="Z293" s="61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7"/>
      <c r="R294" s="607"/>
      <c r="S294" s="607"/>
      <c r="T294" s="608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11"/>
      <c r="B295" s="612"/>
      <c r="C295" s="612"/>
      <c r="D295" s="612"/>
      <c r="E295" s="612"/>
      <c r="F295" s="612"/>
      <c r="G295" s="612"/>
      <c r="H295" s="612"/>
      <c r="I295" s="612"/>
      <c r="J295" s="612"/>
      <c r="K295" s="612"/>
      <c r="L295" s="612"/>
      <c r="M295" s="612"/>
      <c r="N295" s="612"/>
      <c r="O295" s="613"/>
      <c r="P295" s="597" t="s">
        <v>71</v>
      </c>
      <c r="Q295" s="598"/>
      <c r="R295" s="598"/>
      <c r="S295" s="598"/>
      <c r="T295" s="598"/>
      <c r="U295" s="598"/>
      <c r="V295" s="599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12"/>
      <c r="B296" s="612"/>
      <c r="C296" s="612"/>
      <c r="D296" s="612"/>
      <c r="E296" s="612"/>
      <c r="F296" s="612"/>
      <c r="G296" s="612"/>
      <c r="H296" s="612"/>
      <c r="I296" s="612"/>
      <c r="J296" s="612"/>
      <c r="K296" s="612"/>
      <c r="L296" s="612"/>
      <c r="M296" s="612"/>
      <c r="N296" s="612"/>
      <c r="O296" s="613"/>
      <c r="P296" s="597" t="s">
        <v>71</v>
      </c>
      <c r="Q296" s="598"/>
      <c r="R296" s="598"/>
      <c r="S296" s="598"/>
      <c r="T296" s="598"/>
      <c r="U296" s="598"/>
      <c r="V296" s="599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24" t="s">
        <v>464</v>
      </c>
      <c r="B297" s="612"/>
      <c r="C297" s="612"/>
      <c r="D297" s="612"/>
      <c r="E297" s="612"/>
      <c r="F297" s="612"/>
      <c r="G297" s="612"/>
      <c r="H297" s="612"/>
      <c r="I297" s="612"/>
      <c r="J297" s="612"/>
      <c r="K297" s="612"/>
      <c r="L297" s="612"/>
      <c r="M297" s="612"/>
      <c r="N297" s="612"/>
      <c r="O297" s="612"/>
      <c r="P297" s="612"/>
      <c r="Q297" s="612"/>
      <c r="R297" s="612"/>
      <c r="S297" s="612"/>
      <c r="T297" s="612"/>
      <c r="U297" s="612"/>
      <c r="V297" s="612"/>
      <c r="W297" s="612"/>
      <c r="X297" s="612"/>
      <c r="Y297" s="612"/>
      <c r="Z297" s="612"/>
      <c r="AA297" s="586"/>
      <c r="AB297" s="586"/>
      <c r="AC297" s="586"/>
    </row>
    <row r="298" spans="1:68" ht="14.25" customHeight="1" x14ac:dyDescent="0.25">
      <c r="A298" s="614" t="s">
        <v>63</v>
      </c>
      <c r="B298" s="612"/>
      <c r="C298" s="612"/>
      <c r="D298" s="612"/>
      <c r="E298" s="612"/>
      <c r="F298" s="612"/>
      <c r="G298" s="612"/>
      <c r="H298" s="612"/>
      <c r="I298" s="612"/>
      <c r="J298" s="612"/>
      <c r="K298" s="612"/>
      <c r="L298" s="612"/>
      <c r="M298" s="612"/>
      <c r="N298" s="612"/>
      <c r="O298" s="612"/>
      <c r="P298" s="612"/>
      <c r="Q298" s="612"/>
      <c r="R298" s="612"/>
      <c r="S298" s="612"/>
      <c r="T298" s="612"/>
      <c r="U298" s="612"/>
      <c r="V298" s="612"/>
      <c r="W298" s="612"/>
      <c r="X298" s="612"/>
      <c r="Y298" s="612"/>
      <c r="Z298" s="61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7"/>
      <c r="R299" s="607"/>
      <c r="S299" s="607"/>
      <c r="T299" s="608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8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7"/>
      <c r="R300" s="607"/>
      <c r="S300" s="607"/>
      <c r="T300" s="608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11"/>
      <c r="B301" s="612"/>
      <c r="C301" s="612"/>
      <c r="D301" s="612"/>
      <c r="E301" s="612"/>
      <c r="F301" s="612"/>
      <c r="G301" s="612"/>
      <c r="H301" s="612"/>
      <c r="I301" s="612"/>
      <c r="J301" s="612"/>
      <c r="K301" s="612"/>
      <c r="L301" s="612"/>
      <c r="M301" s="612"/>
      <c r="N301" s="612"/>
      <c r="O301" s="613"/>
      <c r="P301" s="597" t="s">
        <v>71</v>
      </c>
      <c r="Q301" s="598"/>
      <c r="R301" s="598"/>
      <c r="S301" s="598"/>
      <c r="T301" s="598"/>
      <c r="U301" s="598"/>
      <c r="V301" s="599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12"/>
      <c r="B302" s="612"/>
      <c r="C302" s="612"/>
      <c r="D302" s="612"/>
      <c r="E302" s="612"/>
      <c r="F302" s="612"/>
      <c r="G302" s="612"/>
      <c r="H302" s="612"/>
      <c r="I302" s="612"/>
      <c r="J302" s="612"/>
      <c r="K302" s="612"/>
      <c r="L302" s="612"/>
      <c r="M302" s="612"/>
      <c r="N302" s="612"/>
      <c r="O302" s="613"/>
      <c r="P302" s="597" t="s">
        <v>71</v>
      </c>
      <c r="Q302" s="598"/>
      <c r="R302" s="598"/>
      <c r="S302" s="598"/>
      <c r="T302" s="598"/>
      <c r="U302" s="598"/>
      <c r="V302" s="599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24" t="s">
        <v>470</v>
      </c>
      <c r="B303" s="612"/>
      <c r="C303" s="612"/>
      <c r="D303" s="612"/>
      <c r="E303" s="612"/>
      <c r="F303" s="612"/>
      <c r="G303" s="612"/>
      <c r="H303" s="612"/>
      <c r="I303" s="612"/>
      <c r="J303" s="612"/>
      <c r="K303" s="612"/>
      <c r="L303" s="612"/>
      <c r="M303" s="612"/>
      <c r="N303" s="612"/>
      <c r="O303" s="612"/>
      <c r="P303" s="612"/>
      <c r="Q303" s="612"/>
      <c r="R303" s="612"/>
      <c r="S303" s="612"/>
      <c r="T303" s="612"/>
      <c r="U303" s="612"/>
      <c r="V303" s="612"/>
      <c r="W303" s="612"/>
      <c r="X303" s="612"/>
      <c r="Y303" s="612"/>
      <c r="Z303" s="612"/>
      <c r="AA303" s="586"/>
      <c r="AB303" s="586"/>
      <c r="AC303" s="586"/>
    </row>
    <row r="304" spans="1:68" ht="14.25" customHeight="1" x14ac:dyDescent="0.25">
      <c r="A304" s="614" t="s">
        <v>101</v>
      </c>
      <c r="B304" s="612"/>
      <c r="C304" s="612"/>
      <c r="D304" s="612"/>
      <c r="E304" s="612"/>
      <c r="F304" s="612"/>
      <c r="G304" s="612"/>
      <c r="H304" s="612"/>
      <c r="I304" s="612"/>
      <c r="J304" s="612"/>
      <c r="K304" s="612"/>
      <c r="L304" s="612"/>
      <c r="M304" s="612"/>
      <c r="N304" s="612"/>
      <c r="O304" s="612"/>
      <c r="P304" s="612"/>
      <c r="Q304" s="612"/>
      <c r="R304" s="612"/>
      <c r="S304" s="612"/>
      <c r="T304" s="612"/>
      <c r="U304" s="612"/>
      <c r="V304" s="612"/>
      <c r="W304" s="612"/>
      <c r="X304" s="612"/>
      <c r="Y304" s="612"/>
      <c r="Z304" s="61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7"/>
      <c r="R305" s="607"/>
      <c r="S305" s="607"/>
      <c r="T305" s="608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11"/>
      <c r="B306" s="612"/>
      <c r="C306" s="612"/>
      <c r="D306" s="612"/>
      <c r="E306" s="612"/>
      <c r="F306" s="612"/>
      <c r="G306" s="612"/>
      <c r="H306" s="612"/>
      <c r="I306" s="612"/>
      <c r="J306" s="612"/>
      <c r="K306" s="612"/>
      <c r="L306" s="612"/>
      <c r="M306" s="612"/>
      <c r="N306" s="612"/>
      <c r="O306" s="613"/>
      <c r="P306" s="597" t="s">
        <v>71</v>
      </c>
      <c r="Q306" s="598"/>
      <c r="R306" s="598"/>
      <c r="S306" s="598"/>
      <c r="T306" s="598"/>
      <c r="U306" s="598"/>
      <c r="V306" s="599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12"/>
      <c r="B307" s="612"/>
      <c r="C307" s="612"/>
      <c r="D307" s="612"/>
      <c r="E307" s="612"/>
      <c r="F307" s="612"/>
      <c r="G307" s="612"/>
      <c r="H307" s="612"/>
      <c r="I307" s="612"/>
      <c r="J307" s="612"/>
      <c r="K307" s="612"/>
      <c r="L307" s="612"/>
      <c r="M307" s="612"/>
      <c r="N307" s="612"/>
      <c r="O307" s="613"/>
      <c r="P307" s="597" t="s">
        <v>71</v>
      </c>
      <c r="Q307" s="598"/>
      <c r="R307" s="598"/>
      <c r="S307" s="598"/>
      <c r="T307" s="598"/>
      <c r="U307" s="598"/>
      <c r="V307" s="599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24" t="s">
        <v>475</v>
      </c>
      <c r="B308" s="612"/>
      <c r="C308" s="612"/>
      <c r="D308" s="612"/>
      <c r="E308" s="612"/>
      <c r="F308" s="612"/>
      <c r="G308" s="612"/>
      <c r="H308" s="612"/>
      <c r="I308" s="612"/>
      <c r="J308" s="612"/>
      <c r="K308" s="612"/>
      <c r="L308" s="612"/>
      <c r="M308" s="612"/>
      <c r="N308" s="612"/>
      <c r="O308" s="612"/>
      <c r="P308" s="612"/>
      <c r="Q308" s="612"/>
      <c r="R308" s="612"/>
      <c r="S308" s="612"/>
      <c r="T308" s="612"/>
      <c r="U308" s="612"/>
      <c r="V308" s="612"/>
      <c r="W308" s="612"/>
      <c r="X308" s="612"/>
      <c r="Y308" s="612"/>
      <c r="Z308" s="612"/>
      <c r="AA308" s="586"/>
      <c r="AB308" s="586"/>
      <c r="AC308" s="586"/>
    </row>
    <row r="309" spans="1:68" ht="14.25" customHeight="1" x14ac:dyDescent="0.25">
      <c r="A309" s="614" t="s">
        <v>101</v>
      </c>
      <c r="B309" s="612"/>
      <c r="C309" s="612"/>
      <c r="D309" s="612"/>
      <c r="E309" s="612"/>
      <c r="F309" s="612"/>
      <c r="G309" s="612"/>
      <c r="H309" s="612"/>
      <c r="I309" s="612"/>
      <c r="J309" s="612"/>
      <c r="K309" s="612"/>
      <c r="L309" s="612"/>
      <c r="M309" s="612"/>
      <c r="N309" s="612"/>
      <c r="O309" s="612"/>
      <c r="P309" s="612"/>
      <c r="Q309" s="612"/>
      <c r="R309" s="612"/>
      <c r="S309" s="612"/>
      <c r="T309" s="612"/>
      <c r="U309" s="612"/>
      <c r="V309" s="612"/>
      <c r="W309" s="612"/>
      <c r="X309" s="612"/>
      <c r="Y309" s="612"/>
      <c r="Z309" s="61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7"/>
      <c r="R310" s="607"/>
      <c r="S310" s="607"/>
      <c r="T310" s="608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7"/>
      <c r="R311" s="607"/>
      <c r="S311" s="607"/>
      <c r="T311" s="608"/>
      <c r="U311" s="34"/>
      <c r="V311" s="34"/>
      <c r="W311" s="35" t="s">
        <v>69</v>
      </c>
      <c r="X311" s="591">
        <v>8</v>
      </c>
      <c r="Y311" s="592">
        <f t="shared" si="52"/>
        <v>10.8</v>
      </c>
      <c r="Z311" s="36">
        <f>IFERROR(IF(Y311=0,"",ROUNDUP(Y311/H311,0)*0.01898),"")</f>
        <v>1.898E-2</v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8.3222222222222211</v>
      </c>
      <c r="BN311" s="64">
        <f t="shared" si="54"/>
        <v>11.234999999999999</v>
      </c>
      <c r="BO311" s="64">
        <f t="shared" si="55"/>
        <v>1.1574074074074073E-2</v>
      </c>
      <c r="BP311" s="64">
        <f t="shared" si="56"/>
        <v>1.5625E-2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8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7"/>
      <c r="R312" s="607"/>
      <c r="S312" s="607"/>
      <c r="T312" s="608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7"/>
      <c r="R313" s="607"/>
      <c r="S313" s="607"/>
      <c r="T313" s="608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7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7"/>
      <c r="R314" s="607"/>
      <c r="S314" s="607"/>
      <c r="T314" s="608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9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7"/>
      <c r="R315" s="607"/>
      <c r="S315" s="607"/>
      <c r="T315" s="608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11"/>
      <c r="B316" s="612"/>
      <c r="C316" s="612"/>
      <c r="D316" s="612"/>
      <c r="E316" s="612"/>
      <c r="F316" s="612"/>
      <c r="G316" s="612"/>
      <c r="H316" s="612"/>
      <c r="I316" s="612"/>
      <c r="J316" s="612"/>
      <c r="K316" s="612"/>
      <c r="L316" s="612"/>
      <c r="M316" s="612"/>
      <c r="N316" s="612"/>
      <c r="O316" s="613"/>
      <c r="P316" s="597" t="s">
        <v>71</v>
      </c>
      <c r="Q316" s="598"/>
      <c r="R316" s="598"/>
      <c r="S316" s="598"/>
      <c r="T316" s="598"/>
      <c r="U316" s="598"/>
      <c r="V316" s="599"/>
      <c r="W316" s="37" t="s">
        <v>72</v>
      </c>
      <c r="X316" s="593">
        <f>IFERROR(X310/H310,"0")+IFERROR(X311/H311,"0")+IFERROR(X312/H312,"0")+IFERROR(X313/H313,"0")+IFERROR(X314/H314,"0")+IFERROR(X315/H315,"0")</f>
        <v>0.7407407407407407</v>
      </c>
      <c r="Y316" s="593">
        <f>IFERROR(Y310/H310,"0")+IFERROR(Y311/H311,"0")+IFERROR(Y312/H312,"0")+IFERROR(Y313/H313,"0")+IFERROR(Y314/H314,"0")+IFERROR(Y315/H315,"0")</f>
        <v>1</v>
      </c>
      <c r="Z316" s="593">
        <f>IFERROR(IF(Z310="",0,Z310),"0")+IFERROR(IF(Z311="",0,Z311),"0")+IFERROR(IF(Z312="",0,Z312),"0")+IFERROR(IF(Z313="",0,Z313),"0")+IFERROR(IF(Z314="",0,Z314),"0")+IFERROR(IF(Z315="",0,Z315),"0")</f>
        <v>1.898E-2</v>
      </c>
      <c r="AA316" s="594"/>
      <c r="AB316" s="594"/>
      <c r="AC316" s="594"/>
    </row>
    <row r="317" spans="1:68" x14ac:dyDescent="0.2">
      <c r="A317" s="612"/>
      <c r="B317" s="612"/>
      <c r="C317" s="612"/>
      <c r="D317" s="612"/>
      <c r="E317" s="612"/>
      <c r="F317" s="612"/>
      <c r="G317" s="612"/>
      <c r="H317" s="612"/>
      <c r="I317" s="612"/>
      <c r="J317" s="612"/>
      <c r="K317" s="612"/>
      <c r="L317" s="612"/>
      <c r="M317" s="612"/>
      <c r="N317" s="612"/>
      <c r="O317" s="613"/>
      <c r="P317" s="597" t="s">
        <v>71</v>
      </c>
      <c r="Q317" s="598"/>
      <c r="R317" s="598"/>
      <c r="S317" s="598"/>
      <c r="T317" s="598"/>
      <c r="U317" s="598"/>
      <c r="V317" s="599"/>
      <c r="W317" s="37" t="s">
        <v>69</v>
      </c>
      <c r="X317" s="593">
        <f>IFERROR(SUM(X310:X315),"0")</f>
        <v>8</v>
      </c>
      <c r="Y317" s="593">
        <f>IFERROR(SUM(Y310:Y315),"0")</f>
        <v>10.8</v>
      </c>
      <c r="Z317" s="37"/>
      <c r="AA317" s="594"/>
      <c r="AB317" s="594"/>
      <c r="AC317" s="594"/>
    </row>
    <row r="318" spans="1:68" ht="14.25" customHeight="1" x14ac:dyDescent="0.25">
      <c r="A318" s="614" t="s">
        <v>63</v>
      </c>
      <c r="B318" s="612"/>
      <c r="C318" s="612"/>
      <c r="D318" s="612"/>
      <c r="E318" s="612"/>
      <c r="F318" s="612"/>
      <c r="G318" s="612"/>
      <c r="H318" s="612"/>
      <c r="I318" s="612"/>
      <c r="J318" s="612"/>
      <c r="K318" s="612"/>
      <c r="L318" s="612"/>
      <c r="M318" s="612"/>
      <c r="N318" s="612"/>
      <c r="O318" s="612"/>
      <c r="P318" s="612"/>
      <c r="Q318" s="612"/>
      <c r="R318" s="612"/>
      <c r="S318" s="612"/>
      <c r="T318" s="612"/>
      <c r="U318" s="612"/>
      <c r="V318" s="612"/>
      <c r="W318" s="612"/>
      <c r="X318" s="612"/>
      <c r="Y318" s="612"/>
      <c r="Z318" s="61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7"/>
      <c r="R319" s="607"/>
      <c r="S319" s="607"/>
      <c r="T319" s="608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7"/>
      <c r="R320" s="607"/>
      <c r="S320" s="607"/>
      <c r="T320" s="608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7"/>
      <c r="R321" s="607"/>
      <c r="S321" s="607"/>
      <c r="T321" s="608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7"/>
      <c r="R322" s="607"/>
      <c r="S322" s="607"/>
      <c r="T322" s="608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1"/>
      <c r="B323" s="612"/>
      <c r="C323" s="612"/>
      <c r="D323" s="612"/>
      <c r="E323" s="612"/>
      <c r="F323" s="612"/>
      <c r="G323" s="612"/>
      <c r="H323" s="612"/>
      <c r="I323" s="612"/>
      <c r="J323" s="612"/>
      <c r="K323" s="612"/>
      <c r="L323" s="612"/>
      <c r="M323" s="612"/>
      <c r="N323" s="612"/>
      <c r="O323" s="613"/>
      <c r="P323" s="597" t="s">
        <v>71</v>
      </c>
      <c r="Q323" s="598"/>
      <c r="R323" s="598"/>
      <c r="S323" s="598"/>
      <c r="T323" s="598"/>
      <c r="U323" s="598"/>
      <c r="V323" s="599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12"/>
      <c r="B324" s="612"/>
      <c r="C324" s="612"/>
      <c r="D324" s="612"/>
      <c r="E324" s="612"/>
      <c r="F324" s="612"/>
      <c r="G324" s="612"/>
      <c r="H324" s="612"/>
      <c r="I324" s="612"/>
      <c r="J324" s="612"/>
      <c r="K324" s="612"/>
      <c r="L324" s="612"/>
      <c r="M324" s="612"/>
      <c r="N324" s="612"/>
      <c r="O324" s="613"/>
      <c r="P324" s="597" t="s">
        <v>71</v>
      </c>
      <c r="Q324" s="598"/>
      <c r="R324" s="598"/>
      <c r="S324" s="598"/>
      <c r="T324" s="598"/>
      <c r="U324" s="598"/>
      <c r="V324" s="599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14" t="s">
        <v>73</v>
      </c>
      <c r="B325" s="612"/>
      <c r="C325" s="612"/>
      <c r="D325" s="612"/>
      <c r="E325" s="612"/>
      <c r="F325" s="612"/>
      <c r="G325" s="612"/>
      <c r="H325" s="612"/>
      <c r="I325" s="612"/>
      <c r="J325" s="612"/>
      <c r="K325" s="612"/>
      <c r="L325" s="612"/>
      <c r="M325" s="612"/>
      <c r="N325" s="612"/>
      <c r="O325" s="612"/>
      <c r="P325" s="612"/>
      <c r="Q325" s="612"/>
      <c r="R325" s="612"/>
      <c r="S325" s="612"/>
      <c r="T325" s="612"/>
      <c r="U325" s="612"/>
      <c r="V325" s="612"/>
      <c r="W325" s="612"/>
      <c r="X325" s="612"/>
      <c r="Y325" s="612"/>
      <c r="Z325" s="61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9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7"/>
      <c r="R326" s="607"/>
      <c r="S326" s="607"/>
      <c r="T326" s="608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7"/>
      <c r="R327" s="607"/>
      <c r="S327" s="607"/>
      <c r="T327" s="608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7"/>
      <c r="R328" s="607"/>
      <c r="S328" s="607"/>
      <c r="T328" s="608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7"/>
      <c r="R329" s="607"/>
      <c r="S329" s="607"/>
      <c r="T329" s="608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7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7"/>
      <c r="R330" s="607"/>
      <c r="S330" s="607"/>
      <c r="T330" s="608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11"/>
      <c r="B331" s="612"/>
      <c r="C331" s="612"/>
      <c r="D331" s="612"/>
      <c r="E331" s="612"/>
      <c r="F331" s="612"/>
      <c r="G331" s="612"/>
      <c r="H331" s="612"/>
      <c r="I331" s="612"/>
      <c r="J331" s="612"/>
      <c r="K331" s="612"/>
      <c r="L331" s="612"/>
      <c r="M331" s="612"/>
      <c r="N331" s="612"/>
      <c r="O331" s="613"/>
      <c r="P331" s="597" t="s">
        <v>71</v>
      </c>
      <c r="Q331" s="598"/>
      <c r="R331" s="598"/>
      <c r="S331" s="598"/>
      <c r="T331" s="598"/>
      <c r="U331" s="598"/>
      <c r="V331" s="599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12"/>
      <c r="B332" s="612"/>
      <c r="C332" s="612"/>
      <c r="D332" s="612"/>
      <c r="E332" s="612"/>
      <c r="F332" s="612"/>
      <c r="G332" s="612"/>
      <c r="H332" s="612"/>
      <c r="I332" s="612"/>
      <c r="J332" s="612"/>
      <c r="K332" s="612"/>
      <c r="L332" s="612"/>
      <c r="M332" s="612"/>
      <c r="N332" s="612"/>
      <c r="O332" s="613"/>
      <c r="P332" s="597" t="s">
        <v>71</v>
      </c>
      <c r="Q332" s="598"/>
      <c r="R332" s="598"/>
      <c r="S332" s="598"/>
      <c r="T332" s="598"/>
      <c r="U332" s="598"/>
      <c r="V332" s="599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14" t="s">
        <v>173</v>
      </c>
      <c r="B333" s="612"/>
      <c r="C333" s="612"/>
      <c r="D333" s="612"/>
      <c r="E333" s="612"/>
      <c r="F333" s="612"/>
      <c r="G333" s="612"/>
      <c r="H333" s="612"/>
      <c r="I333" s="612"/>
      <c r="J333" s="612"/>
      <c r="K333" s="612"/>
      <c r="L333" s="612"/>
      <c r="M333" s="612"/>
      <c r="N333" s="612"/>
      <c r="O333" s="612"/>
      <c r="P333" s="612"/>
      <c r="Q333" s="612"/>
      <c r="R333" s="612"/>
      <c r="S333" s="612"/>
      <c r="T333" s="612"/>
      <c r="U333" s="612"/>
      <c r="V333" s="612"/>
      <c r="W333" s="612"/>
      <c r="X333" s="612"/>
      <c r="Y333" s="612"/>
      <c r="Z333" s="61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8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7"/>
      <c r="R334" s="607"/>
      <c r="S334" s="607"/>
      <c r="T334" s="608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7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7"/>
      <c r="R335" s="607"/>
      <c r="S335" s="607"/>
      <c r="T335" s="608"/>
      <c r="U335" s="34"/>
      <c r="V335" s="34"/>
      <c r="W335" s="35" t="s">
        <v>69</v>
      </c>
      <c r="X335" s="591">
        <v>111</v>
      </c>
      <c r="Y335" s="592">
        <f>IFERROR(IF(X335="",0,CEILING((X335/$H335),1)*$H335),"")</f>
        <v>117</v>
      </c>
      <c r="Z335" s="36">
        <f>IFERROR(IF(Y335=0,"",ROUNDUP(Y335/H335,0)*0.01898),"")</f>
        <v>0.28470000000000001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118.38576923076924</v>
      </c>
      <c r="BN335" s="64">
        <f>IFERROR(Y335*I335/H335,"0")</f>
        <v>124.78500000000001</v>
      </c>
      <c r="BO335" s="64">
        <f>IFERROR(1/J335*(X335/H335),"0")</f>
        <v>0.22235576923076925</v>
      </c>
      <c r="BP335" s="64">
        <f>IFERROR(1/J335*(Y335/H335),"0")</f>
        <v>0.234375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7"/>
      <c r="R336" s="607"/>
      <c r="S336" s="607"/>
      <c r="T336" s="608"/>
      <c r="U336" s="34"/>
      <c r="V336" s="34"/>
      <c r="W336" s="35" t="s">
        <v>69</v>
      </c>
      <c r="X336" s="591">
        <v>21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22.297499999999999</v>
      </c>
      <c r="BN336" s="64">
        <f>IFERROR(Y336*I336/H336,"0")</f>
        <v>26.757000000000001</v>
      </c>
      <c r="BO336" s="64">
        <f>IFERROR(1/J336*(X336/H336),"0")</f>
        <v>3.90625E-2</v>
      </c>
      <c r="BP336" s="64">
        <f>IFERROR(1/J336*(Y336/H336),"0")</f>
        <v>4.6875E-2</v>
      </c>
    </row>
    <row r="337" spans="1:68" x14ac:dyDescent="0.2">
      <c r="A337" s="611"/>
      <c r="B337" s="612"/>
      <c r="C337" s="612"/>
      <c r="D337" s="612"/>
      <c r="E337" s="612"/>
      <c r="F337" s="612"/>
      <c r="G337" s="612"/>
      <c r="H337" s="612"/>
      <c r="I337" s="612"/>
      <c r="J337" s="612"/>
      <c r="K337" s="612"/>
      <c r="L337" s="612"/>
      <c r="M337" s="612"/>
      <c r="N337" s="612"/>
      <c r="O337" s="613"/>
      <c r="P337" s="597" t="s">
        <v>71</v>
      </c>
      <c r="Q337" s="598"/>
      <c r="R337" s="598"/>
      <c r="S337" s="598"/>
      <c r="T337" s="598"/>
      <c r="U337" s="598"/>
      <c r="V337" s="599"/>
      <c r="W337" s="37" t="s">
        <v>72</v>
      </c>
      <c r="X337" s="593">
        <f>IFERROR(X334/H334,"0")+IFERROR(X335/H335,"0")+IFERROR(X336/H336,"0")</f>
        <v>16.730769230769234</v>
      </c>
      <c r="Y337" s="593">
        <f>IFERROR(Y334/H334,"0")+IFERROR(Y335/H335,"0")+IFERROR(Y336/H336,"0")</f>
        <v>18</v>
      </c>
      <c r="Z337" s="593">
        <f>IFERROR(IF(Z334="",0,Z334),"0")+IFERROR(IF(Z335="",0,Z335),"0")+IFERROR(IF(Z336="",0,Z336),"0")</f>
        <v>0.34164</v>
      </c>
      <c r="AA337" s="594"/>
      <c r="AB337" s="594"/>
      <c r="AC337" s="594"/>
    </row>
    <row r="338" spans="1:68" x14ac:dyDescent="0.2">
      <c r="A338" s="612"/>
      <c r="B338" s="612"/>
      <c r="C338" s="612"/>
      <c r="D338" s="612"/>
      <c r="E338" s="612"/>
      <c r="F338" s="612"/>
      <c r="G338" s="612"/>
      <c r="H338" s="612"/>
      <c r="I338" s="612"/>
      <c r="J338" s="612"/>
      <c r="K338" s="612"/>
      <c r="L338" s="612"/>
      <c r="M338" s="612"/>
      <c r="N338" s="612"/>
      <c r="O338" s="613"/>
      <c r="P338" s="597" t="s">
        <v>71</v>
      </c>
      <c r="Q338" s="598"/>
      <c r="R338" s="598"/>
      <c r="S338" s="598"/>
      <c r="T338" s="598"/>
      <c r="U338" s="598"/>
      <c r="V338" s="599"/>
      <c r="W338" s="37" t="s">
        <v>69</v>
      </c>
      <c r="X338" s="593">
        <f>IFERROR(SUM(X334:X336),"0")</f>
        <v>132</v>
      </c>
      <c r="Y338" s="593">
        <f>IFERROR(SUM(Y334:Y336),"0")</f>
        <v>142.19999999999999</v>
      </c>
      <c r="Z338" s="37"/>
      <c r="AA338" s="594"/>
      <c r="AB338" s="594"/>
      <c r="AC338" s="594"/>
    </row>
    <row r="339" spans="1:68" ht="14.25" customHeight="1" x14ac:dyDescent="0.25">
      <c r="A339" s="614" t="s">
        <v>93</v>
      </c>
      <c r="B339" s="612"/>
      <c r="C339" s="612"/>
      <c r="D339" s="612"/>
      <c r="E339" s="612"/>
      <c r="F339" s="612"/>
      <c r="G339" s="612"/>
      <c r="H339" s="612"/>
      <c r="I339" s="612"/>
      <c r="J339" s="612"/>
      <c r="K339" s="612"/>
      <c r="L339" s="612"/>
      <c r="M339" s="612"/>
      <c r="N339" s="612"/>
      <c r="O339" s="612"/>
      <c r="P339" s="612"/>
      <c r="Q339" s="612"/>
      <c r="R339" s="612"/>
      <c r="S339" s="612"/>
      <c r="T339" s="612"/>
      <c r="U339" s="612"/>
      <c r="V339" s="612"/>
      <c r="W339" s="612"/>
      <c r="X339" s="612"/>
      <c r="Y339" s="612"/>
      <c r="Z339" s="61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832" t="s">
        <v>529</v>
      </c>
      <c r="Q340" s="607"/>
      <c r="R340" s="607"/>
      <c r="S340" s="607"/>
      <c r="T340" s="608"/>
      <c r="U340" s="34"/>
      <c r="V340" s="34"/>
      <c r="W340" s="35" t="s">
        <v>69</v>
      </c>
      <c r="X340" s="591">
        <v>15</v>
      </c>
      <c r="Y340" s="592">
        <f>IFERROR(IF(X340="",0,CEILING((X340/$H340),1)*$H340),"")</f>
        <v>15.2</v>
      </c>
      <c r="Z340" s="36">
        <f>IFERROR(IF(Y340=0,"",ROUNDUP(Y340/H340,0)*0.00753),"")</f>
        <v>3.7650000000000003E-2</v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16.381578947368421</v>
      </c>
      <c r="BN340" s="64">
        <f>IFERROR(Y340*I340/H340,"0")</f>
        <v>16.599999999999998</v>
      </c>
      <c r="BO340" s="64">
        <f>IFERROR(1/J340*(X340/H340),"0")</f>
        <v>3.1629554655870445E-2</v>
      </c>
      <c r="BP340" s="64">
        <f>IFERROR(1/J340*(Y340/H340),"0")</f>
        <v>3.2051282051282048E-2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699" t="s">
        <v>533</v>
      </c>
      <c r="Q341" s="607"/>
      <c r="R341" s="607"/>
      <c r="S341" s="607"/>
      <c r="T341" s="608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7"/>
      <c r="R342" s="607"/>
      <c r="S342" s="607"/>
      <c r="T342" s="608"/>
      <c r="U342" s="34"/>
      <c r="V342" s="34"/>
      <c r="W342" s="35" t="s">
        <v>69</v>
      </c>
      <c r="X342" s="591">
        <v>2</v>
      </c>
      <c r="Y342" s="592">
        <f>IFERROR(IF(X342="",0,CEILING((X342/$H342),1)*$H342),"")</f>
        <v>2.5499999999999998</v>
      </c>
      <c r="Z342" s="36">
        <f>IFERROR(IF(Y342=0,"",ROUNDUP(Y342/H342,0)*0.00651),"")</f>
        <v>6.5100000000000002E-3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2.3176470588235296</v>
      </c>
      <c r="BN342" s="64">
        <f>IFERROR(Y342*I342/H342,"0")</f>
        <v>2.9550000000000001</v>
      </c>
      <c r="BO342" s="64">
        <f>IFERROR(1/J342*(X342/H342),"0")</f>
        <v>4.3094160741219576E-3</v>
      </c>
      <c r="BP342" s="64">
        <f>IFERROR(1/J342*(Y342/H342),"0")</f>
        <v>5.4945054945054949E-3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7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7"/>
      <c r="R343" s="607"/>
      <c r="S343" s="607"/>
      <c r="T343" s="608"/>
      <c r="U343" s="34"/>
      <c r="V343" s="34"/>
      <c r="W343" s="35" t="s">
        <v>69</v>
      </c>
      <c r="X343" s="591">
        <v>1</v>
      </c>
      <c r="Y343" s="59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1.1294117647058823</v>
      </c>
      <c r="BN343" s="64">
        <f>IFERROR(Y343*I343/H343,"0")</f>
        <v>2.88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x14ac:dyDescent="0.2">
      <c r="A344" s="611"/>
      <c r="B344" s="612"/>
      <c r="C344" s="612"/>
      <c r="D344" s="612"/>
      <c r="E344" s="612"/>
      <c r="F344" s="612"/>
      <c r="G344" s="612"/>
      <c r="H344" s="612"/>
      <c r="I344" s="612"/>
      <c r="J344" s="612"/>
      <c r="K344" s="612"/>
      <c r="L344" s="612"/>
      <c r="M344" s="612"/>
      <c r="N344" s="612"/>
      <c r="O344" s="613"/>
      <c r="P344" s="597" t="s">
        <v>71</v>
      </c>
      <c r="Q344" s="598"/>
      <c r="R344" s="598"/>
      <c r="S344" s="598"/>
      <c r="T344" s="598"/>
      <c r="U344" s="598"/>
      <c r="V344" s="599"/>
      <c r="W344" s="37" t="s">
        <v>72</v>
      </c>
      <c r="X344" s="593">
        <f>IFERROR(X340/H340,"0")+IFERROR(X341/H341,"0")+IFERROR(X342/H342,"0")+IFERROR(X343/H343,"0")</f>
        <v>6.1106811145510838</v>
      </c>
      <c r="Y344" s="593">
        <f>IFERROR(Y340/H340,"0")+IFERROR(Y341/H341,"0")+IFERROR(Y342/H342,"0")+IFERROR(Y343/H343,"0")</f>
        <v>7</v>
      </c>
      <c r="Z344" s="593">
        <f>IFERROR(IF(Z340="",0,Z340),"0")+IFERROR(IF(Z341="",0,Z341),"0")+IFERROR(IF(Z342="",0,Z342),"0")+IFERROR(IF(Z343="",0,Z343),"0")</f>
        <v>5.0670000000000007E-2</v>
      </c>
      <c r="AA344" s="594"/>
      <c r="AB344" s="594"/>
      <c r="AC344" s="594"/>
    </row>
    <row r="345" spans="1:68" x14ac:dyDescent="0.2">
      <c r="A345" s="612"/>
      <c r="B345" s="612"/>
      <c r="C345" s="612"/>
      <c r="D345" s="612"/>
      <c r="E345" s="612"/>
      <c r="F345" s="612"/>
      <c r="G345" s="612"/>
      <c r="H345" s="612"/>
      <c r="I345" s="612"/>
      <c r="J345" s="612"/>
      <c r="K345" s="612"/>
      <c r="L345" s="612"/>
      <c r="M345" s="612"/>
      <c r="N345" s="612"/>
      <c r="O345" s="613"/>
      <c r="P345" s="597" t="s">
        <v>71</v>
      </c>
      <c r="Q345" s="598"/>
      <c r="R345" s="598"/>
      <c r="S345" s="598"/>
      <c r="T345" s="598"/>
      <c r="U345" s="598"/>
      <c r="V345" s="599"/>
      <c r="W345" s="37" t="s">
        <v>69</v>
      </c>
      <c r="X345" s="593">
        <f>IFERROR(SUM(X340:X343),"0")</f>
        <v>18</v>
      </c>
      <c r="Y345" s="593">
        <f>IFERROR(SUM(Y340:Y343),"0")</f>
        <v>20.3</v>
      </c>
      <c r="Z345" s="37"/>
      <c r="AA345" s="594"/>
      <c r="AB345" s="594"/>
      <c r="AC345" s="594"/>
    </row>
    <row r="346" spans="1:68" ht="14.25" customHeight="1" x14ac:dyDescent="0.25">
      <c r="A346" s="614" t="s">
        <v>540</v>
      </c>
      <c r="B346" s="612"/>
      <c r="C346" s="612"/>
      <c r="D346" s="612"/>
      <c r="E346" s="612"/>
      <c r="F346" s="612"/>
      <c r="G346" s="612"/>
      <c r="H346" s="612"/>
      <c r="I346" s="612"/>
      <c r="J346" s="612"/>
      <c r="K346" s="612"/>
      <c r="L346" s="612"/>
      <c r="M346" s="612"/>
      <c r="N346" s="612"/>
      <c r="O346" s="612"/>
      <c r="P346" s="612"/>
      <c r="Q346" s="612"/>
      <c r="R346" s="612"/>
      <c r="S346" s="612"/>
      <c r="T346" s="612"/>
      <c r="U346" s="612"/>
      <c r="V346" s="612"/>
      <c r="W346" s="612"/>
      <c r="X346" s="612"/>
      <c r="Y346" s="612"/>
      <c r="Z346" s="61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6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7"/>
      <c r="R347" s="607"/>
      <c r="S347" s="607"/>
      <c r="T347" s="608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7"/>
      <c r="R348" s="607"/>
      <c r="S348" s="607"/>
      <c r="T348" s="608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7"/>
      <c r="R349" s="607"/>
      <c r="S349" s="607"/>
      <c r="T349" s="608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11"/>
      <c r="B350" s="612"/>
      <c r="C350" s="612"/>
      <c r="D350" s="612"/>
      <c r="E350" s="612"/>
      <c r="F350" s="612"/>
      <c r="G350" s="612"/>
      <c r="H350" s="612"/>
      <c r="I350" s="612"/>
      <c r="J350" s="612"/>
      <c r="K350" s="612"/>
      <c r="L350" s="612"/>
      <c r="M350" s="612"/>
      <c r="N350" s="612"/>
      <c r="O350" s="613"/>
      <c r="P350" s="597" t="s">
        <v>71</v>
      </c>
      <c r="Q350" s="598"/>
      <c r="R350" s="598"/>
      <c r="S350" s="598"/>
      <c r="T350" s="598"/>
      <c r="U350" s="598"/>
      <c r="V350" s="599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12"/>
      <c r="B351" s="612"/>
      <c r="C351" s="612"/>
      <c r="D351" s="612"/>
      <c r="E351" s="612"/>
      <c r="F351" s="612"/>
      <c r="G351" s="612"/>
      <c r="H351" s="612"/>
      <c r="I351" s="612"/>
      <c r="J351" s="612"/>
      <c r="K351" s="612"/>
      <c r="L351" s="612"/>
      <c r="M351" s="612"/>
      <c r="N351" s="612"/>
      <c r="O351" s="613"/>
      <c r="P351" s="597" t="s">
        <v>71</v>
      </c>
      <c r="Q351" s="598"/>
      <c r="R351" s="598"/>
      <c r="S351" s="598"/>
      <c r="T351" s="598"/>
      <c r="U351" s="598"/>
      <c r="V351" s="599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24" t="s">
        <v>549</v>
      </c>
      <c r="B352" s="612"/>
      <c r="C352" s="612"/>
      <c r="D352" s="612"/>
      <c r="E352" s="612"/>
      <c r="F352" s="612"/>
      <c r="G352" s="612"/>
      <c r="H352" s="612"/>
      <c r="I352" s="612"/>
      <c r="J352" s="612"/>
      <c r="K352" s="612"/>
      <c r="L352" s="612"/>
      <c r="M352" s="612"/>
      <c r="N352" s="612"/>
      <c r="O352" s="612"/>
      <c r="P352" s="612"/>
      <c r="Q352" s="612"/>
      <c r="R352" s="612"/>
      <c r="S352" s="612"/>
      <c r="T352" s="612"/>
      <c r="U352" s="612"/>
      <c r="V352" s="612"/>
      <c r="W352" s="612"/>
      <c r="X352" s="612"/>
      <c r="Y352" s="612"/>
      <c r="Z352" s="612"/>
      <c r="AA352" s="586"/>
      <c r="AB352" s="586"/>
      <c r="AC352" s="586"/>
    </row>
    <row r="353" spans="1:68" ht="14.25" customHeight="1" x14ac:dyDescent="0.25">
      <c r="A353" s="614" t="s">
        <v>63</v>
      </c>
      <c r="B353" s="612"/>
      <c r="C353" s="612"/>
      <c r="D353" s="612"/>
      <c r="E353" s="612"/>
      <c r="F353" s="612"/>
      <c r="G353" s="612"/>
      <c r="H353" s="612"/>
      <c r="I353" s="612"/>
      <c r="J353" s="612"/>
      <c r="K353" s="612"/>
      <c r="L353" s="612"/>
      <c r="M353" s="612"/>
      <c r="N353" s="612"/>
      <c r="O353" s="612"/>
      <c r="P353" s="612"/>
      <c r="Q353" s="612"/>
      <c r="R353" s="612"/>
      <c r="S353" s="612"/>
      <c r="T353" s="612"/>
      <c r="U353" s="612"/>
      <c r="V353" s="612"/>
      <c r="W353" s="612"/>
      <c r="X353" s="612"/>
      <c r="Y353" s="612"/>
      <c r="Z353" s="61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6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7"/>
      <c r="R354" s="607"/>
      <c r="S354" s="607"/>
      <c r="T354" s="608"/>
      <c r="U354" s="34"/>
      <c r="V354" s="34"/>
      <c r="W354" s="35" t="s">
        <v>69</v>
      </c>
      <c r="X354" s="591">
        <v>12</v>
      </c>
      <c r="Y354" s="592">
        <f>IFERROR(IF(X354="",0,CEILING((X354/$H354),1)*$H354),"")</f>
        <v>12.6</v>
      </c>
      <c r="Z354" s="36">
        <f>IFERROR(IF(Y354=0,"",ROUNDUP(Y354/H354,0)*0.00651),"")</f>
        <v>4.5569999999999999E-2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13.52</v>
      </c>
      <c r="BN354" s="64">
        <f>IFERROR(Y354*I354/H354,"0")</f>
        <v>14.196</v>
      </c>
      <c r="BO354" s="64">
        <f>IFERROR(1/J354*(X354/H354),"0")</f>
        <v>3.6630036630036632E-2</v>
      </c>
      <c r="BP354" s="64">
        <f>IFERROR(1/J354*(Y354/H354),"0")</f>
        <v>3.8461538461538464E-2</v>
      </c>
    </row>
    <row r="355" spans="1:68" x14ac:dyDescent="0.2">
      <c r="A355" s="611"/>
      <c r="B355" s="612"/>
      <c r="C355" s="612"/>
      <c r="D355" s="612"/>
      <c r="E355" s="612"/>
      <c r="F355" s="612"/>
      <c r="G355" s="612"/>
      <c r="H355" s="612"/>
      <c r="I355" s="612"/>
      <c r="J355" s="612"/>
      <c r="K355" s="612"/>
      <c r="L355" s="612"/>
      <c r="M355" s="612"/>
      <c r="N355" s="612"/>
      <c r="O355" s="613"/>
      <c r="P355" s="597" t="s">
        <v>71</v>
      </c>
      <c r="Q355" s="598"/>
      <c r="R355" s="598"/>
      <c r="S355" s="598"/>
      <c r="T355" s="598"/>
      <c r="U355" s="598"/>
      <c r="V355" s="599"/>
      <c r="W355" s="37" t="s">
        <v>72</v>
      </c>
      <c r="X355" s="593">
        <f>IFERROR(X354/H354,"0")</f>
        <v>6.6666666666666661</v>
      </c>
      <c r="Y355" s="593">
        <f>IFERROR(Y354/H354,"0")</f>
        <v>7</v>
      </c>
      <c r="Z355" s="593">
        <f>IFERROR(IF(Z354="",0,Z354),"0")</f>
        <v>4.5569999999999999E-2</v>
      </c>
      <c r="AA355" s="594"/>
      <c r="AB355" s="594"/>
      <c r="AC355" s="594"/>
    </row>
    <row r="356" spans="1:68" x14ac:dyDescent="0.2">
      <c r="A356" s="612"/>
      <c r="B356" s="612"/>
      <c r="C356" s="612"/>
      <c r="D356" s="612"/>
      <c r="E356" s="612"/>
      <c r="F356" s="612"/>
      <c r="G356" s="612"/>
      <c r="H356" s="612"/>
      <c r="I356" s="612"/>
      <c r="J356" s="612"/>
      <c r="K356" s="612"/>
      <c r="L356" s="612"/>
      <c r="M356" s="612"/>
      <c r="N356" s="612"/>
      <c r="O356" s="613"/>
      <c r="P356" s="597" t="s">
        <v>71</v>
      </c>
      <c r="Q356" s="598"/>
      <c r="R356" s="598"/>
      <c r="S356" s="598"/>
      <c r="T356" s="598"/>
      <c r="U356" s="598"/>
      <c r="V356" s="599"/>
      <c r="W356" s="37" t="s">
        <v>69</v>
      </c>
      <c r="X356" s="593">
        <f>IFERROR(SUM(X354:X354),"0")</f>
        <v>12</v>
      </c>
      <c r="Y356" s="593">
        <f>IFERROR(SUM(Y354:Y354),"0")</f>
        <v>12.6</v>
      </c>
      <c r="Z356" s="37"/>
      <c r="AA356" s="594"/>
      <c r="AB356" s="594"/>
      <c r="AC356" s="594"/>
    </row>
    <row r="357" spans="1:68" ht="14.25" customHeight="1" x14ac:dyDescent="0.25">
      <c r="A357" s="614" t="s">
        <v>73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8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7"/>
      <c r="R358" s="607"/>
      <c r="S358" s="607"/>
      <c r="T358" s="608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7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7"/>
      <c r="R359" s="607"/>
      <c r="S359" s="607"/>
      <c r="T359" s="608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7"/>
      <c r="R360" s="607"/>
      <c r="S360" s="607"/>
      <c r="T360" s="608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11"/>
      <c r="B361" s="612"/>
      <c r="C361" s="612"/>
      <c r="D361" s="612"/>
      <c r="E361" s="612"/>
      <c r="F361" s="612"/>
      <c r="G361" s="612"/>
      <c r="H361" s="612"/>
      <c r="I361" s="612"/>
      <c r="J361" s="612"/>
      <c r="K361" s="612"/>
      <c r="L361" s="612"/>
      <c r="M361" s="612"/>
      <c r="N361" s="612"/>
      <c r="O361" s="613"/>
      <c r="P361" s="597" t="s">
        <v>71</v>
      </c>
      <c r="Q361" s="598"/>
      <c r="R361" s="598"/>
      <c r="S361" s="598"/>
      <c r="T361" s="598"/>
      <c r="U361" s="598"/>
      <c r="V361" s="599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12"/>
      <c r="B362" s="612"/>
      <c r="C362" s="612"/>
      <c r="D362" s="612"/>
      <c r="E362" s="612"/>
      <c r="F362" s="612"/>
      <c r="G362" s="612"/>
      <c r="H362" s="612"/>
      <c r="I362" s="612"/>
      <c r="J362" s="612"/>
      <c r="K362" s="612"/>
      <c r="L362" s="612"/>
      <c r="M362" s="612"/>
      <c r="N362" s="612"/>
      <c r="O362" s="613"/>
      <c r="P362" s="597" t="s">
        <v>71</v>
      </c>
      <c r="Q362" s="598"/>
      <c r="R362" s="598"/>
      <c r="S362" s="598"/>
      <c r="T362" s="598"/>
      <c r="U362" s="598"/>
      <c r="V362" s="599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28" t="s">
        <v>562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customHeight="1" x14ac:dyDescent="0.25">
      <c r="A364" s="624" t="s">
        <v>563</v>
      </c>
      <c r="B364" s="612"/>
      <c r="C364" s="612"/>
      <c r="D364" s="612"/>
      <c r="E364" s="612"/>
      <c r="F364" s="612"/>
      <c r="G364" s="612"/>
      <c r="H364" s="612"/>
      <c r="I364" s="612"/>
      <c r="J364" s="612"/>
      <c r="K364" s="612"/>
      <c r="L364" s="612"/>
      <c r="M364" s="612"/>
      <c r="N364" s="612"/>
      <c r="O364" s="612"/>
      <c r="P364" s="612"/>
      <c r="Q364" s="612"/>
      <c r="R364" s="612"/>
      <c r="S364" s="612"/>
      <c r="T364" s="612"/>
      <c r="U364" s="612"/>
      <c r="V364" s="612"/>
      <c r="W364" s="612"/>
      <c r="X364" s="612"/>
      <c r="Y364" s="612"/>
      <c r="Z364" s="612"/>
      <c r="AA364" s="586"/>
      <c r="AB364" s="586"/>
      <c r="AC364" s="586"/>
    </row>
    <row r="365" spans="1:68" ht="14.25" customHeight="1" x14ac:dyDescent="0.25">
      <c r="A365" s="614" t="s">
        <v>101</v>
      </c>
      <c r="B365" s="612"/>
      <c r="C365" s="612"/>
      <c r="D365" s="612"/>
      <c r="E365" s="612"/>
      <c r="F365" s="612"/>
      <c r="G365" s="612"/>
      <c r="H365" s="612"/>
      <c r="I365" s="612"/>
      <c r="J365" s="612"/>
      <c r="K365" s="612"/>
      <c r="L365" s="612"/>
      <c r="M365" s="612"/>
      <c r="N365" s="612"/>
      <c r="O365" s="612"/>
      <c r="P365" s="612"/>
      <c r="Q365" s="612"/>
      <c r="R365" s="612"/>
      <c r="S365" s="612"/>
      <c r="T365" s="612"/>
      <c r="U365" s="612"/>
      <c r="V365" s="612"/>
      <c r="W365" s="612"/>
      <c r="X365" s="612"/>
      <c r="Y365" s="612"/>
      <c r="Z365" s="61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9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7"/>
      <c r="R366" s="607"/>
      <c r="S366" s="607"/>
      <c r="T366" s="608"/>
      <c r="U366" s="34"/>
      <c r="V366" s="34"/>
      <c r="W366" s="35" t="s">
        <v>69</v>
      </c>
      <c r="X366" s="591">
        <v>300</v>
      </c>
      <c r="Y366" s="592">
        <f t="shared" ref="Y366:Y372" si="57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309.60000000000002</v>
      </c>
      <c r="BN366" s="64">
        <f t="shared" ref="BN366:BN372" si="59">IFERROR(Y366*I366/H366,"0")</f>
        <v>309.60000000000002</v>
      </c>
      <c r="BO366" s="64">
        <f t="shared" ref="BO366:BO372" si="60">IFERROR(1/J366*(X366/H366),"0")</f>
        <v>0.41666666666666663</v>
      </c>
      <c r="BP366" s="64">
        <f t="shared" ref="BP366:BP372" si="61">IFERROR(1/J366*(Y366/H366),"0")</f>
        <v>0.41666666666666663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6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7"/>
      <c r="R367" s="607"/>
      <c r="S367" s="607"/>
      <c r="T367" s="608"/>
      <c r="U367" s="34"/>
      <c r="V367" s="34"/>
      <c r="W367" s="35" t="s">
        <v>69</v>
      </c>
      <c r="X367" s="591">
        <v>500</v>
      </c>
      <c r="Y367" s="592">
        <f t="shared" si="57"/>
        <v>510</v>
      </c>
      <c r="Z367" s="36">
        <f>IFERROR(IF(Y367=0,"",ROUNDUP(Y367/H367,0)*0.02175),"")</f>
        <v>0.73949999999999994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516</v>
      </c>
      <c r="BN367" s="64">
        <f t="shared" si="59"/>
        <v>526.32000000000005</v>
      </c>
      <c r="BO367" s="64">
        <f t="shared" si="60"/>
        <v>0.69444444444444442</v>
      </c>
      <c r="BP367" s="64">
        <f t="shared" si="61"/>
        <v>0.70833333333333326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7"/>
      <c r="R368" s="607"/>
      <c r="S368" s="607"/>
      <c r="T368" s="608"/>
      <c r="U368" s="34"/>
      <c r="V368" s="34"/>
      <c r="W368" s="35" t="s">
        <v>69</v>
      </c>
      <c r="X368" s="591">
        <v>800</v>
      </c>
      <c r="Y368" s="592">
        <f t="shared" si="57"/>
        <v>810</v>
      </c>
      <c r="Z368" s="36">
        <f>IFERROR(IF(Y368=0,"",ROUNDUP(Y368/H368,0)*0.02175),"")</f>
        <v>1.1744999999999999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825.6</v>
      </c>
      <c r="BN368" s="64">
        <f t="shared" si="59"/>
        <v>835.92000000000007</v>
      </c>
      <c r="BO368" s="64">
        <f t="shared" si="60"/>
        <v>1.1111111111111112</v>
      </c>
      <c r="BP368" s="64">
        <f t="shared" si="61"/>
        <v>1.125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7"/>
      <c r="R369" s="607"/>
      <c r="S369" s="607"/>
      <c r="T369" s="608"/>
      <c r="U369" s="34"/>
      <c r="V369" s="34"/>
      <c r="W369" s="35" t="s">
        <v>69</v>
      </c>
      <c r="X369" s="591">
        <v>422</v>
      </c>
      <c r="Y369" s="592">
        <f t="shared" si="57"/>
        <v>435</v>
      </c>
      <c r="Z369" s="36">
        <f>IFERROR(IF(Y369=0,"",ROUNDUP(Y369/H369,0)*0.02175),"")</f>
        <v>0.63074999999999992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435.50400000000002</v>
      </c>
      <c r="BN369" s="64">
        <f t="shared" si="59"/>
        <v>448.92</v>
      </c>
      <c r="BO369" s="64">
        <f t="shared" si="60"/>
        <v>0.58611111111111103</v>
      </c>
      <c r="BP369" s="64">
        <f t="shared" si="61"/>
        <v>0.60416666666666663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7"/>
      <c r="R370" s="607"/>
      <c r="S370" s="607"/>
      <c r="T370" s="608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7"/>
      <c r="R371" s="607"/>
      <c r="S371" s="607"/>
      <c r="T371" s="608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7"/>
      <c r="R372" s="607"/>
      <c r="S372" s="607"/>
      <c r="T372" s="608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11"/>
      <c r="B373" s="612"/>
      <c r="C373" s="612"/>
      <c r="D373" s="612"/>
      <c r="E373" s="612"/>
      <c r="F373" s="612"/>
      <c r="G373" s="612"/>
      <c r="H373" s="612"/>
      <c r="I373" s="612"/>
      <c r="J373" s="612"/>
      <c r="K373" s="612"/>
      <c r="L373" s="612"/>
      <c r="M373" s="612"/>
      <c r="N373" s="612"/>
      <c r="O373" s="613"/>
      <c r="P373" s="597" t="s">
        <v>71</v>
      </c>
      <c r="Q373" s="598"/>
      <c r="R373" s="598"/>
      <c r="S373" s="598"/>
      <c r="T373" s="598"/>
      <c r="U373" s="598"/>
      <c r="V373" s="599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134.80000000000001</v>
      </c>
      <c r="Y373" s="593">
        <f>IFERROR(Y366/H366,"0")+IFERROR(Y367/H367,"0")+IFERROR(Y368/H368,"0")+IFERROR(Y369/H369,"0")+IFERROR(Y370/H370,"0")+IFERROR(Y371/H371,"0")+IFERROR(Y372/H372,"0")</f>
        <v>137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2.9797499999999997</v>
      </c>
      <c r="AA373" s="594"/>
      <c r="AB373" s="594"/>
      <c r="AC373" s="594"/>
    </row>
    <row r="374" spans="1:68" x14ac:dyDescent="0.2">
      <c r="A374" s="612"/>
      <c r="B374" s="612"/>
      <c r="C374" s="612"/>
      <c r="D374" s="612"/>
      <c r="E374" s="612"/>
      <c r="F374" s="612"/>
      <c r="G374" s="612"/>
      <c r="H374" s="612"/>
      <c r="I374" s="612"/>
      <c r="J374" s="612"/>
      <c r="K374" s="612"/>
      <c r="L374" s="612"/>
      <c r="M374" s="612"/>
      <c r="N374" s="612"/>
      <c r="O374" s="613"/>
      <c r="P374" s="597" t="s">
        <v>71</v>
      </c>
      <c r="Q374" s="598"/>
      <c r="R374" s="598"/>
      <c r="S374" s="598"/>
      <c r="T374" s="598"/>
      <c r="U374" s="598"/>
      <c r="V374" s="599"/>
      <c r="W374" s="37" t="s">
        <v>69</v>
      </c>
      <c r="X374" s="593">
        <f>IFERROR(SUM(X366:X372),"0")</f>
        <v>2022</v>
      </c>
      <c r="Y374" s="593">
        <f>IFERROR(SUM(Y366:Y372),"0")</f>
        <v>2055</v>
      </c>
      <c r="Z374" s="37"/>
      <c r="AA374" s="594"/>
      <c r="AB374" s="594"/>
      <c r="AC374" s="594"/>
    </row>
    <row r="375" spans="1:68" ht="14.25" customHeight="1" x14ac:dyDescent="0.25">
      <c r="A375" s="614" t="s">
        <v>138</v>
      </c>
      <c r="B375" s="612"/>
      <c r="C375" s="612"/>
      <c r="D375" s="612"/>
      <c r="E375" s="612"/>
      <c r="F375" s="612"/>
      <c r="G375" s="612"/>
      <c r="H375" s="612"/>
      <c r="I375" s="612"/>
      <c r="J375" s="612"/>
      <c r="K375" s="612"/>
      <c r="L375" s="612"/>
      <c r="M375" s="612"/>
      <c r="N375" s="612"/>
      <c r="O375" s="612"/>
      <c r="P375" s="612"/>
      <c r="Q375" s="612"/>
      <c r="R375" s="612"/>
      <c r="S375" s="612"/>
      <c r="T375" s="612"/>
      <c r="U375" s="612"/>
      <c r="V375" s="612"/>
      <c r="W375" s="612"/>
      <c r="X375" s="612"/>
      <c r="Y375" s="612"/>
      <c r="Z375" s="61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7"/>
      <c r="R376" s="607"/>
      <c r="S376" s="607"/>
      <c r="T376" s="608"/>
      <c r="U376" s="34"/>
      <c r="V376" s="34"/>
      <c r="W376" s="35" t="s">
        <v>69</v>
      </c>
      <c r="X376" s="591">
        <v>674</v>
      </c>
      <c r="Y376" s="592">
        <f>IFERROR(IF(X376="",0,CEILING((X376/$H376),1)*$H376),"")</f>
        <v>675</v>
      </c>
      <c r="Z376" s="36">
        <f>IFERROR(IF(Y376=0,"",ROUNDUP(Y376/H376,0)*0.02175),"")</f>
        <v>0.9787499999999999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695.56799999999998</v>
      </c>
      <c r="BN376" s="64">
        <f>IFERROR(Y376*I376/H376,"0")</f>
        <v>696.6</v>
      </c>
      <c r="BO376" s="64">
        <f>IFERROR(1/J376*(X376/H376),"0")</f>
        <v>0.93611111111111101</v>
      </c>
      <c r="BP376" s="64">
        <f>IFERROR(1/J376*(Y376/H376),"0")</f>
        <v>0.9375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7"/>
      <c r="R377" s="607"/>
      <c r="S377" s="607"/>
      <c r="T377" s="608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11"/>
      <c r="B378" s="612"/>
      <c r="C378" s="612"/>
      <c r="D378" s="612"/>
      <c r="E378" s="612"/>
      <c r="F378" s="612"/>
      <c r="G378" s="612"/>
      <c r="H378" s="612"/>
      <c r="I378" s="612"/>
      <c r="J378" s="612"/>
      <c r="K378" s="612"/>
      <c r="L378" s="612"/>
      <c r="M378" s="612"/>
      <c r="N378" s="612"/>
      <c r="O378" s="613"/>
      <c r="P378" s="597" t="s">
        <v>71</v>
      </c>
      <c r="Q378" s="598"/>
      <c r="R378" s="598"/>
      <c r="S378" s="598"/>
      <c r="T378" s="598"/>
      <c r="U378" s="598"/>
      <c r="V378" s="599"/>
      <c r="W378" s="37" t="s">
        <v>72</v>
      </c>
      <c r="X378" s="593">
        <f>IFERROR(X376/H376,"0")+IFERROR(X377/H377,"0")</f>
        <v>44.93333333333333</v>
      </c>
      <c r="Y378" s="593">
        <f>IFERROR(Y376/H376,"0")+IFERROR(Y377/H377,"0")</f>
        <v>45</v>
      </c>
      <c r="Z378" s="593">
        <f>IFERROR(IF(Z376="",0,Z376),"0")+IFERROR(IF(Z377="",0,Z377),"0")</f>
        <v>0.9787499999999999</v>
      </c>
      <c r="AA378" s="594"/>
      <c r="AB378" s="594"/>
      <c r="AC378" s="594"/>
    </row>
    <row r="379" spans="1:68" x14ac:dyDescent="0.2">
      <c r="A379" s="612"/>
      <c r="B379" s="612"/>
      <c r="C379" s="612"/>
      <c r="D379" s="612"/>
      <c r="E379" s="612"/>
      <c r="F379" s="612"/>
      <c r="G379" s="612"/>
      <c r="H379" s="612"/>
      <c r="I379" s="612"/>
      <c r="J379" s="612"/>
      <c r="K379" s="612"/>
      <c r="L379" s="612"/>
      <c r="M379" s="612"/>
      <c r="N379" s="612"/>
      <c r="O379" s="613"/>
      <c r="P379" s="597" t="s">
        <v>71</v>
      </c>
      <c r="Q379" s="598"/>
      <c r="R379" s="598"/>
      <c r="S379" s="598"/>
      <c r="T379" s="598"/>
      <c r="U379" s="598"/>
      <c r="V379" s="599"/>
      <c r="W379" s="37" t="s">
        <v>69</v>
      </c>
      <c r="X379" s="593">
        <f>IFERROR(SUM(X376:X377),"0")</f>
        <v>674</v>
      </c>
      <c r="Y379" s="593">
        <f>IFERROR(SUM(Y376:Y377),"0")</f>
        <v>675</v>
      </c>
      <c r="Z379" s="37"/>
      <c r="AA379" s="594"/>
      <c r="AB379" s="594"/>
      <c r="AC379" s="594"/>
    </row>
    <row r="380" spans="1:68" ht="14.25" customHeight="1" x14ac:dyDescent="0.25">
      <c r="A380" s="614" t="s">
        <v>73</v>
      </c>
      <c r="B380" s="612"/>
      <c r="C380" s="612"/>
      <c r="D380" s="612"/>
      <c r="E380" s="612"/>
      <c r="F380" s="612"/>
      <c r="G380" s="612"/>
      <c r="H380" s="612"/>
      <c r="I380" s="612"/>
      <c r="J380" s="612"/>
      <c r="K380" s="612"/>
      <c r="L380" s="612"/>
      <c r="M380" s="612"/>
      <c r="N380" s="612"/>
      <c r="O380" s="612"/>
      <c r="P380" s="612"/>
      <c r="Q380" s="612"/>
      <c r="R380" s="612"/>
      <c r="S380" s="612"/>
      <c r="T380" s="612"/>
      <c r="U380" s="612"/>
      <c r="V380" s="612"/>
      <c r="W380" s="612"/>
      <c r="X380" s="612"/>
      <c r="Y380" s="612"/>
      <c r="Z380" s="61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92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7"/>
      <c r="R381" s="607"/>
      <c r="S381" s="607"/>
      <c r="T381" s="608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7"/>
      <c r="R382" s="607"/>
      <c r="S382" s="607"/>
      <c r="T382" s="608"/>
      <c r="U382" s="34"/>
      <c r="V382" s="34"/>
      <c r="W382" s="35" t="s">
        <v>69</v>
      </c>
      <c r="X382" s="591">
        <v>41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43.364333333333335</v>
      </c>
      <c r="BN382" s="64">
        <f>IFERROR(Y382*I382/H382,"0")</f>
        <v>47.594999999999999</v>
      </c>
      <c r="BO382" s="64">
        <f>IFERROR(1/J382*(X382/H382),"0")</f>
        <v>7.1180555555555552E-2</v>
      </c>
      <c r="BP382" s="64">
        <f>IFERROR(1/J382*(Y382/H382),"0")</f>
        <v>7.8125E-2</v>
      </c>
    </row>
    <row r="383" spans="1:68" x14ac:dyDescent="0.2">
      <c r="A383" s="611"/>
      <c r="B383" s="612"/>
      <c r="C383" s="612"/>
      <c r="D383" s="612"/>
      <c r="E383" s="612"/>
      <c r="F383" s="612"/>
      <c r="G383" s="612"/>
      <c r="H383" s="612"/>
      <c r="I383" s="612"/>
      <c r="J383" s="612"/>
      <c r="K383" s="612"/>
      <c r="L383" s="612"/>
      <c r="M383" s="612"/>
      <c r="N383" s="612"/>
      <c r="O383" s="613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93">
        <f>IFERROR(X381/H381,"0")+IFERROR(X382/H382,"0")</f>
        <v>4.5555555555555554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612"/>
      <c r="B384" s="612"/>
      <c r="C384" s="612"/>
      <c r="D384" s="612"/>
      <c r="E384" s="612"/>
      <c r="F384" s="612"/>
      <c r="G384" s="612"/>
      <c r="H384" s="612"/>
      <c r="I384" s="612"/>
      <c r="J384" s="612"/>
      <c r="K384" s="612"/>
      <c r="L384" s="612"/>
      <c r="M384" s="612"/>
      <c r="N384" s="612"/>
      <c r="O384" s="613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93">
        <f>IFERROR(SUM(X381:X382),"0")</f>
        <v>41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customHeight="1" x14ac:dyDescent="0.25">
      <c r="A385" s="614" t="s">
        <v>173</v>
      </c>
      <c r="B385" s="612"/>
      <c r="C385" s="612"/>
      <c r="D385" s="612"/>
      <c r="E385" s="612"/>
      <c r="F385" s="612"/>
      <c r="G385" s="612"/>
      <c r="H385" s="612"/>
      <c r="I385" s="612"/>
      <c r="J385" s="612"/>
      <c r="K385" s="612"/>
      <c r="L385" s="612"/>
      <c r="M385" s="612"/>
      <c r="N385" s="612"/>
      <c r="O385" s="612"/>
      <c r="P385" s="612"/>
      <c r="Q385" s="612"/>
      <c r="R385" s="612"/>
      <c r="S385" s="612"/>
      <c r="T385" s="612"/>
      <c r="U385" s="612"/>
      <c r="V385" s="612"/>
      <c r="W385" s="612"/>
      <c r="X385" s="612"/>
      <c r="Y385" s="612"/>
      <c r="Z385" s="61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7"/>
      <c r="R386" s="607"/>
      <c r="S386" s="607"/>
      <c r="T386" s="608"/>
      <c r="U386" s="34"/>
      <c r="V386" s="34"/>
      <c r="W386" s="35" t="s">
        <v>69</v>
      </c>
      <c r="X386" s="591">
        <v>117</v>
      </c>
      <c r="Y386" s="592">
        <f>IFERROR(IF(X386="",0,CEILING((X386/$H386),1)*$H386),"")</f>
        <v>117</v>
      </c>
      <c r="Z386" s="36">
        <f>IFERROR(IF(Y386=0,"",ROUNDUP(Y386/H386,0)*0.01898),"")</f>
        <v>0.24674000000000001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123.747</v>
      </c>
      <c r="BN386" s="64">
        <f>IFERROR(Y386*I386/H386,"0")</f>
        <v>123.747</v>
      </c>
      <c r="BO386" s="64">
        <f>IFERROR(1/J386*(X386/H386),"0")</f>
        <v>0.203125</v>
      </c>
      <c r="BP386" s="64">
        <f>IFERROR(1/J386*(Y386/H386),"0")</f>
        <v>0.203125</v>
      </c>
    </row>
    <row r="387" spans="1:68" x14ac:dyDescent="0.2">
      <c r="A387" s="611"/>
      <c r="B387" s="612"/>
      <c r="C387" s="612"/>
      <c r="D387" s="612"/>
      <c r="E387" s="612"/>
      <c r="F387" s="612"/>
      <c r="G387" s="612"/>
      <c r="H387" s="612"/>
      <c r="I387" s="612"/>
      <c r="J387" s="612"/>
      <c r="K387" s="612"/>
      <c r="L387" s="612"/>
      <c r="M387" s="612"/>
      <c r="N387" s="612"/>
      <c r="O387" s="613"/>
      <c r="P387" s="597" t="s">
        <v>71</v>
      </c>
      <c r="Q387" s="598"/>
      <c r="R387" s="598"/>
      <c r="S387" s="598"/>
      <c r="T387" s="598"/>
      <c r="U387" s="598"/>
      <c r="V387" s="599"/>
      <c r="W387" s="37" t="s">
        <v>72</v>
      </c>
      <c r="X387" s="593">
        <f>IFERROR(X386/H386,"0")</f>
        <v>13</v>
      </c>
      <c r="Y387" s="593">
        <f>IFERROR(Y386/H386,"0")</f>
        <v>13</v>
      </c>
      <c r="Z387" s="593">
        <f>IFERROR(IF(Z386="",0,Z386),"0")</f>
        <v>0.24674000000000001</v>
      </c>
      <c r="AA387" s="594"/>
      <c r="AB387" s="594"/>
      <c r="AC387" s="594"/>
    </row>
    <row r="388" spans="1:68" x14ac:dyDescent="0.2">
      <c r="A388" s="612"/>
      <c r="B388" s="612"/>
      <c r="C388" s="612"/>
      <c r="D388" s="612"/>
      <c r="E388" s="612"/>
      <c r="F388" s="612"/>
      <c r="G388" s="612"/>
      <c r="H388" s="612"/>
      <c r="I388" s="612"/>
      <c r="J388" s="612"/>
      <c r="K388" s="612"/>
      <c r="L388" s="612"/>
      <c r="M388" s="612"/>
      <c r="N388" s="612"/>
      <c r="O388" s="613"/>
      <c r="P388" s="597" t="s">
        <v>71</v>
      </c>
      <c r="Q388" s="598"/>
      <c r="R388" s="598"/>
      <c r="S388" s="598"/>
      <c r="T388" s="598"/>
      <c r="U388" s="598"/>
      <c r="V388" s="599"/>
      <c r="W388" s="37" t="s">
        <v>69</v>
      </c>
      <c r="X388" s="593">
        <f>IFERROR(SUM(X386:X386),"0")</f>
        <v>117</v>
      </c>
      <c r="Y388" s="593">
        <f>IFERROR(SUM(Y386:Y386),"0")</f>
        <v>117</v>
      </c>
      <c r="Z388" s="37"/>
      <c r="AA388" s="594"/>
      <c r="AB388" s="594"/>
      <c r="AC388" s="594"/>
    </row>
    <row r="389" spans="1:68" ht="16.5" customHeight="1" x14ac:dyDescent="0.25">
      <c r="A389" s="624" t="s">
        <v>597</v>
      </c>
      <c r="B389" s="612"/>
      <c r="C389" s="612"/>
      <c r="D389" s="612"/>
      <c r="E389" s="612"/>
      <c r="F389" s="612"/>
      <c r="G389" s="612"/>
      <c r="H389" s="612"/>
      <c r="I389" s="612"/>
      <c r="J389" s="612"/>
      <c r="K389" s="612"/>
      <c r="L389" s="612"/>
      <c r="M389" s="612"/>
      <c r="N389" s="612"/>
      <c r="O389" s="612"/>
      <c r="P389" s="612"/>
      <c r="Q389" s="612"/>
      <c r="R389" s="612"/>
      <c r="S389" s="612"/>
      <c r="T389" s="612"/>
      <c r="U389" s="612"/>
      <c r="V389" s="612"/>
      <c r="W389" s="612"/>
      <c r="X389" s="612"/>
      <c r="Y389" s="612"/>
      <c r="Z389" s="612"/>
      <c r="AA389" s="586"/>
      <c r="AB389" s="586"/>
      <c r="AC389" s="586"/>
    </row>
    <row r="390" spans="1:68" ht="14.25" customHeight="1" x14ac:dyDescent="0.25">
      <c r="A390" s="614" t="s">
        <v>101</v>
      </c>
      <c r="B390" s="612"/>
      <c r="C390" s="612"/>
      <c r="D390" s="612"/>
      <c r="E390" s="612"/>
      <c r="F390" s="612"/>
      <c r="G390" s="612"/>
      <c r="H390" s="612"/>
      <c r="I390" s="612"/>
      <c r="J390" s="612"/>
      <c r="K390" s="612"/>
      <c r="L390" s="612"/>
      <c r="M390" s="612"/>
      <c r="N390" s="612"/>
      <c r="O390" s="612"/>
      <c r="P390" s="612"/>
      <c r="Q390" s="612"/>
      <c r="R390" s="612"/>
      <c r="S390" s="612"/>
      <c r="T390" s="612"/>
      <c r="U390" s="612"/>
      <c r="V390" s="612"/>
      <c r="W390" s="612"/>
      <c r="X390" s="612"/>
      <c r="Y390" s="612"/>
      <c r="Z390" s="61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9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7"/>
      <c r="R391" s="607"/>
      <c r="S391" s="607"/>
      <c r="T391" s="608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7"/>
      <c r="R392" s="607"/>
      <c r="S392" s="607"/>
      <c r="T392" s="608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7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7"/>
      <c r="R393" s="607"/>
      <c r="S393" s="607"/>
      <c r="T393" s="608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7"/>
      <c r="R394" s="607"/>
      <c r="S394" s="607"/>
      <c r="T394" s="608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11"/>
      <c r="B395" s="612"/>
      <c r="C395" s="612"/>
      <c r="D395" s="612"/>
      <c r="E395" s="612"/>
      <c r="F395" s="612"/>
      <c r="G395" s="612"/>
      <c r="H395" s="612"/>
      <c r="I395" s="612"/>
      <c r="J395" s="612"/>
      <c r="K395" s="612"/>
      <c r="L395" s="612"/>
      <c r="M395" s="612"/>
      <c r="N395" s="612"/>
      <c r="O395" s="613"/>
      <c r="P395" s="597" t="s">
        <v>71</v>
      </c>
      <c r="Q395" s="598"/>
      <c r="R395" s="598"/>
      <c r="S395" s="598"/>
      <c r="T395" s="598"/>
      <c r="U395" s="598"/>
      <c r="V395" s="599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12"/>
      <c r="B396" s="612"/>
      <c r="C396" s="612"/>
      <c r="D396" s="612"/>
      <c r="E396" s="612"/>
      <c r="F396" s="612"/>
      <c r="G396" s="612"/>
      <c r="H396" s="612"/>
      <c r="I396" s="612"/>
      <c r="J396" s="612"/>
      <c r="K396" s="612"/>
      <c r="L396" s="612"/>
      <c r="M396" s="612"/>
      <c r="N396" s="612"/>
      <c r="O396" s="613"/>
      <c r="P396" s="597" t="s">
        <v>71</v>
      </c>
      <c r="Q396" s="598"/>
      <c r="R396" s="598"/>
      <c r="S396" s="598"/>
      <c r="T396" s="598"/>
      <c r="U396" s="598"/>
      <c r="V396" s="599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14" t="s">
        <v>63</v>
      </c>
      <c r="B397" s="612"/>
      <c r="C397" s="612"/>
      <c r="D397" s="612"/>
      <c r="E397" s="612"/>
      <c r="F397" s="612"/>
      <c r="G397" s="612"/>
      <c r="H397" s="612"/>
      <c r="I397" s="612"/>
      <c r="J397" s="612"/>
      <c r="K397" s="612"/>
      <c r="L397" s="612"/>
      <c r="M397" s="612"/>
      <c r="N397" s="612"/>
      <c r="O397" s="612"/>
      <c r="P397" s="612"/>
      <c r="Q397" s="612"/>
      <c r="R397" s="612"/>
      <c r="S397" s="612"/>
      <c r="T397" s="612"/>
      <c r="U397" s="612"/>
      <c r="V397" s="612"/>
      <c r="W397" s="612"/>
      <c r="X397" s="612"/>
      <c r="Y397" s="612"/>
      <c r="Z397" s="61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7"/>
      <c r="R398" s="607"/>
      <c r="S398" s="607"/>
      <c r="T398" s="608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11"/>
      <c r="B399" s="612"/>
      <c r="C399" s="612"/>
      <c r="D399" s="612"/>
      <c r="E399" s="612"/>
      <c r="F399" s="612"/>
      <c r="G399" s="612"/>
      <c r="H399" s="612"/>
      <c r="I399" s="612"/>
      <c r="J399" s="612"/>
      <c r="K399" s="612"/>
      <c r="L399" s="612"/>
      <c r="M399" s="612"/>
      <c r="N399" s="612"/>
      <c r="O399" s="613"/>
      <c r="P399" s="597" t="s">
        <v>71</v>
      </c>
      <c r="Q399" s="598"/>
      <c r="R399" s="598"/>
      <c r="S399" s="598"/>
      <c r="T399" s="598"/>
      <c r="U399" s="598"/>
      <c r="V399" s="599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12"/>
      <c r="B400" s="612"/>
      <c r="C400" s="612"/>
      <c r="D400" s="612"/>
      <c r="E400" s="612"/>
      <c r="F400" s="612"/>
      <c r="G400" s="612"/>
      <c r="H400" s="612"/>
      <c r="I400" s="612"/>
      <c r="J400" s="612"/>
      <c r="K400" s="612"/>
      <c r="L400" s="612"/>
      <c r="M400" s="612"/>
      <c r="N400" s="612"/>
      <c r="O400" s="613"/>
      <c r="P400" s="597" t="s">
        <v>71</v>
      </c>
      <c r="Q400" s="598"/>
      <c r="R400" s="598"/>
      <c r="S400" s="598"/>
      <c r="T400" s="598"/>
      <c r="U400" s="598"/>
      <c r="V400" s="599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14" t="s">
        <v>73</v>
      </c>
      <c r="B401" s="612"/>
      <c r="C401" s="612"/>
      <c r="D401" s="612"/>
      <c r="E401" s="612"/>
      <c r="F401" s="612"/>
      <c r="G401" s="612"/>
      <c r="H401" s="612"/>
      <c r="I401" s="612"/>
      <c r="J401" s="612"/>
      <c r="K401" s="612"/>
      <c r="L401" s="612"/>
      <c r="M401" s="612"/>
      <c r="N401" s="612"/>
      <c r="O401" s="612"/>
      <c r="P401" s="612"/>
      <c r="Q401" s="612"/>
      <c r="R401" s="612"/>
      <c r="S401" s="612"/>
      <c r="T401" s="612"/>
      <c r="U401" s="612"/>
      <c r="V401" s="612"/>
      <c r="W401" s="612"/>
      <c r="X401" s="612"/>
      <c r="Y401" s="612"/>
      <c r="Z401" s="61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7"/>
      <c r="R402" s="607"/>
      <c r="S402" s="607"/>
      <c r="T402" s="608"/>
      <c r="U402" s="34"/>
      <c r="V402" s="34"/>
      <c r="W402" s="35" t="s">
        <v>69</v>
      </c>
      <c r="X402" s="591">
        <v>850</v>
      </c>
      <c r="Y402" s="592">
        <f>IFERROR(IF(X402="",0,CEILING((X402/$H402),1)*$H402),"")</f>
        <v>855</v>
      </c>
      <c r="Z402" s="36">
        <f>IFERROR(IF(Y402=0,"",ROUNDUP(Y402/H402,0)*0.01898),"")</f>
        <v>1.8030999999999999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899.01666666666677</v>
      </c>
      <c r="BN402" s="64">
        <f>IFERROR(Y402*I402/H402,"0")</f>
        <v>904.30499999999995</v>
      </c>
      <c r="BO402" s="64">
        <f>IFERROR(1/J402*(X402/H402),"0")</f>
        <v>1.4756944444444444</v>
      </c>
      <c r="BP402" s="64">
        <f>IFERROR(1/J402*(Y402/H402),"0")</f>
        <v>1.484375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8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7"/>
      <c r="R403" s="607"/>
      <c r="S403" s="607"/>
      <c r="T403" s="608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7"/>
      <c r="R404" s="607"/>
      <c r="S404" s="607"/>
      <c r="T404" s="608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11"/>
      <c r="B405" s="612"/>
      <c r="C405" s="612"/>
      <c r="D405" s="612"/>
      <c r="E405" s="612"/>
      <c r="F405" s="612"/>
      <c r="G405" s="612"/>
      <c r="H405" s="612"/>
      <c r="I405" s="612"/>
      <c r="J405" s="612"/>
      <c r="K405" s="612"/>
      <c r="L405" s="612"/>
      <c r="M405" s="612"/>
      <c r="N405" s="612"/>
      <c r="O405" s="613"/>
      <c r="P405" s="597" t="s">
        <v>71</v>
      </c>
      <c r="Q405" s="598"/>
      <c r="R405" s="598"/>
      <c r="S405" s="598"/>
      <c r="T405" s="598"/>
      <c r="U405" s="598"/>
      <c r="V405" s="599"/>
      <c r="W405" s="37" t="s">
        <v>72</v>
      </c>
      <c r="X405" s="593">
        <f>IFERROR(X402/H402,"0")+IFERROR(X403/H403,"0")+IFERROR(X404/H404,"0")</f>
        <v>94.444444444444443</v>
      </c>
      <c r="Y405" s="593">
        <f>IFERROR(Y402/H402,"0")+IFERROR(Y403/H403,"0")+IFERROR(Y404/H404,"0")</f>
        <v>95</v>
      </c>
      <c r="Z405" s="593">
        <f>IFERROR(IF(Z402="",0,Z402),"0")+IFERROR(IF(Z403="",0,Z403),"0")+IFERROR(IF(Z404="",0,Z404),"0")</f>
        <v>1.8030999999999999</v>
      </c>
      <c r="AA405" s="594"/>
      <c r="AB405" s="594"/>
      <c r="AC405" s="594"/>
    </row>
    <row r="406" spans="1:68" x14ac:dyDescent="0.2">
      <c r="A406" s="612"/>
      <c r="B406" s="612"/>
      <c r="C406" s="612"/>
      <c r="D406" s="612"/>
      <c r="E406" s="612"/>
      <c r="F406" s="612"/>
      <c r="G406" s="612"/>
      <c r="H406" s="612"/>
      <c r="I406" s="612"/>
      <c r="J406" s="612"/>
      <c r="K406" s="612"/>
      <c r="L406" s="612"/>
      <c r="M406" s="612"/>
      <c r="N406" s="612"/>
      <c r="O406" s="613"/>
      <c r="P406" s="597" t="s">
        <v>71</v>
      </c>
      <c r="Q406" s="598"/>
      <c r="R406" s="598"/>
      <c r="S406" s="598"/>
      <c r="T406" s="598"/>
      <c r="U406" s="598"/>
      <c r="V406" s="599"/>
      <c r="W406" s="37" t="s">
        <v>69</v>
      </c>
      <c r="X406" s="593">
        <f>IFERROR(SUM(X402:X404),"0")</f>
        <v>850</v>
      </c>
      <c r="Y406" s="593">
        <f>IFERROR(SUM(Y402:Y404),"0")</f>
        <v>855</v>
      </c>
      <c r="Z406" s="37"/>
      <c r="AA406" s="594"/>
      <c r="AB406" s="594"/>
      <c r="AC406" s="594"/>
    </row>
    <row r="407" spans="1:68" ht="14.25" customHeight="1" x14ac:dyDescent="0.25">
      <c r="A407" s="614" t="s">
        <v>173</v>
      </c>
      <c r="B407" s="612"/>
      <c r="C407" s="612"/>
      <c r="D407" s="612"/>
      <c r="E407" s="612"/>
      <c r="F407" s="612"/>
      <c r="G407" s="612"/>
      <c r="H407" s="612"/>
      <c r="I407" s="612"/>
      <c r="J407" s="612"/>
      <c r="K407" s="612"/>
      <c r="L407" s="612"/>
      <c r="M407" s="612"/>
      <c r="N407" s="612"/>
      <c r="O407" s="612"/>
      <c r="P407" s="612"/>
      <c r="Q407" s="612"/>
      <c r="R407" s="612"/>
      <c r="S407" s="612"/>
      <c r="T407" s="612"/>
      <c r="U407" s="612"/>
      <c r="V407" s="612"/>
      <c r="W407" s="612"/>
      <c r="X407" s="612"/>
      <c r="Y407" s="612"/>
      <c r="Z407" s="61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65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7"/>
      <c r="R408" s="607"/>
      <c r="S408" s="607"/>
      <c r="T408" s="608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11"/>
      <c r="B409" s="612"/>
      <c r="C409" s="612"/>
      <c r="D409" s="612"/>
      <c r="E409" s="612"/>
      <c r="F409" s="612"/>
      <c r="G409" s="612"/>
      <c r="H409" s="612"/>
      <c r="I409" s="612"/>
      <c r="J409" s="612"/>
      <c r="K409" s="612"/>
      <c r="L409" s="612"/>
      <c r="M409" s="612"/>
      <c r="N409" s="612"/>
      <c r="O409" s="613"/>
      <c r="P409" s="597" t="s">
        <v>71</v>
      </c>
      <c r="Q409" s="598"/>
      <c r="R409" s="598"/>
      <c r="S409" s="598"/>
      <c r="T409" s="598"/>
      <c r="U409" s="598"/>
      <c r="V409" s="599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12"/>
      <c r="B410" s="612"/>
      <c r="C410" s="612"/>
      <c r="D410" s="612"/>
      <c r="E410" s="612"/>
      <c r="F410" s="612"/>
      <c r="G410" s="612"/>
      <c r="H410" s="612"/>
      <c r="I410" s="612"/>
      <c r="J410" s="612"/>
      <c r="K410" s="612"/>
      <c r="L410" s="612"/>
      <c r="M410" s="612"/>
      <c r="N410" s="612"/>
      <c r="O410" s="613"/>
      <c r="P410" s="597" t="s">
        <v>71</v>
      </c>
      <c r="Q410" s="598"/>
      <c r="R410" s="598"/>
      <c r="S410" s="598"/>
      <c r="T410" s="598"/>
      <c r="U410" s="598"/>
      <c r="V410" s="599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28" t="s">
        <v>622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customHeight="1" x14ac:dyDescent="0.25">
      <c r="A412" s="624" t="s">
        <v>623</v>
      </c>
      <c r="B412" s="612"/>
      <c r="C412" s="612"/>
      <c r="D412" s="612"/>
      <c r="E412" s="612"/>
      <c r="F412" s="612"/>
      <c r="G412" s="612"/>
      <c r="H412" s="612"/>
      <c r="I412" s="612"/>
      <c r="J412" s="612"/>
      <c r="K412" s="612"/>
      <c r="L412" s="612"/>
      <c r="M412" s="612"/>
      <c r="N412" s="612"/>
      <c r="O412" s="612"/>
      <c r="P412" s="612"/>
      <c r="Q412" s="612"/>
      <c r="R412" s="612"/>
      <c r="S412" s="612"/>
      <c r="T412" s="612"/>
      <c r="U412" s="612"/>
      <c r="V412" s="612"/>
      <c r="W412" s="612"/>
      <c r="X412" s="612"/>
      <c r="Y412" s="612"/>
      <c r="Z412" s="612"/>
      <c r="AA412" s="586"/>
      <c r="AB412" s="586"/>
      <c r="AC412" s="586"/>
    </row>
    <row r="413" spans="1:68" ht="14.25" customHeight="1" x14ac:dyDescent="0.25">
      <c r="A413" s="614" t="s">
        <v>63</v>
      </c>
      <c r="B413" s="612"/>
      <c r="C413" s="612"/>
      <c r="D413" s="612"/>
      <c r="E413" s="612"/>
      <c r="F413" s="612"/>
      <c r="G413" s="612"/>
      <c r="H413" s="612"/>
      <c r="I413" s="612"/>
      <c r="J413" s="612"/>
      <c r="K413" s="612"/>
      <c r="L413" s="612"/>
      <c r="M413" s="612"/>
      <c r="N413" s="612"/>
      <c r="O413" s="612"/>
      <c r="P413" s="612"/>
      <c r="Q413" s="612"/>
      <c r="R413" s="612"/>
      <c r="S413" s="612"/>
      <c r="T413" s="612"/>
      <c r="U413" s="612"/>
      <c r="V413" s="612"/>
      <c r="W413" s="612"/>
      <c r="X413" s="612"/>
      <c r="Y413" s="612"/>
      <c r="Z413" s="61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7"/>
      <c r="R414" s="607"/>
      <c r="S414" s="607"/>
      <c r="T414" s="608"/>
      <c r="U414" s="34"/>
      <c r="V414" s="34"/>
      <c r="W414" s="35" t="s">
        <v>69</v>
      </c>
      <c r="X414" s="591">
        <v>69</v>
      </c>
      <c r="Y414" s="592">
        <f t="shared" ref="Y414:Y423" si="62">IFERROR(IF(X414="",0,CEILING((X414/$H414),1)*$H414),"")</f>
        <v>70.2</v>
      </c>
      <c r="Z414" s="36">
        <f>IFERROR(IF(Y414=0,"",ROUNDUP(Y414/H414,0)*0.00902),"")</f>
        <v>0.11726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71.683333333333337</v>
      </c>
      <c r="BN414" s="64">
        <f t="shared" ref="BN414:BN423" si="64">IFERROR(Y414*I414/H414,"0")</f>
        <v>72.930000000000007</v>
      </c>
      <c r="BO414" s="64">
        <f t="shared" ref="BO414:BO423" si="65">IFERROR(1/J414*(X414/H414),"0")</f>
        <v>9.6801346801346791E-2</v>
      </c>
      <c r="BP414" s="64">
        <f t="shared" ref="BP414:BP423" si="66">IFERROR(1/J414*(Y414/H414),"0")</f>
        <v>9.8484848484848481E-2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70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7"/>
      <c r="R415" s="607"/>
      <c r="S415" s="607"/>
      <c r="T415" s="608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7"/>
      <c r="R416" s="607"/>
      <c r="S416" s="607"/>
      <c r="T416" s="608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6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7"/>
      <c r="R417" s="607"/>
      <c r="S417" s="607"/>
      <c r="T417" s="608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8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7"/>
      <c r="R418" s="607"/>
      <c r="S418" s="607"/>
      <c r="T418" s="608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7"/>
      <c r="R419" s="607"/>
      <c r="S419" s="607"/>
      <c r="T419" s="608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7"/>
      <c r="R420" s="607"/>
      <c r="S420" s="607"/>
      <c r="T420" s="608"/>
      <c r="U420" s="34"/>
      <c r="V420" s="34"/>
      <c r="W420" s="35" t="s">
        <v>69</v>
      </c>
      <c r="X420" s="591">
        <v>2</v>
      </c>
      <c r="Y420" s="592">
        <f t="shared" si="62"/>
        <v>2.1</v>
      </c>
      <c r="Z420" s="36">
        <f t="shared" si="67"/>
        <v>5.0200000000000002E-3</v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2.1238095238095238</v>
      </c>
      <c r="BN420" s="64">
        <f t="shared" si="64"/>
        <v>2.23</v>
      </c>
      <c r="BO420" s="64">
        <f t="shared" si="65"/>
        <v>4.0700040700040706E-3</v>
      </c>
      <c r="BP420" s="64">
        <f t="shared" si="66"/>
        <v>4.2735042735042739E-3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7"/>
      <c r="R421" s="607"/>
      <c r="S421" s="607"/>
      <c r="T421" s="608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7"/>
      <c r="R422" s="607"/>
      <c r="S422" s="607"/>
      <c r="T422" s="608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7"/>
      <c r="R423" s="607"/>
      <c r="S423" s="607"/>
      <c r="T423" s="608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11"/>
      <c r="B424" s="612"/>
      <c r="C424" s="612"/>
      <c r="D424" s="612"/>
      <c r="E424" s="612"/>
      <c r="F424" s="612"/>
      <c r="G424" s="612"/>
      <c r="H424" s="612"/>
      <c r="I424" s="612"/>
      <c r="J424" s="612"/>
      <c r="K424" s="612"/>
      <c r="L424" s="612"/>
      <c r="M424" s="612"/>
      <c r="N424" s="612"/>
      <c r="O424" s="613"/>
      <c r="P424" s="597" t="s">
        <v>71</v>
      </c>
      <c r="Q424" s="598"/>
      <c r="R424" s="598"/>
      <c r="S424" s="598"/>
      <c r="T424" s="598"/>
      <c r="U424" s="598"/>
      <c r="V424" s="599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13.730158730158729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0.12228</v>
      </c>
      <c r="AA424" s="594"/>
      <c r="AB424" s="594"/>
      <c r="AC424" s="594"/>
    </row>
    <row r="425" spans="1:68" x14ac:dyDescent="0.2">
      <c r="A425" s="612"/>
      <c r="B425" s="612"/>
      <c r="C425" s="612"/>
      <c r="D425" s="612"/>
      <c r="E425" s="612"/>
      <c r="F425" s="612"/>
      <c r="G425" s="612"/>
      <c r="H425" s="612"/>
      <c r="I425" s="612"/>
      <c r="J425" s="612"/>
      <c r="K425" s="612"/>
      <c r="L425" s="612"/>
      <c r="M425" s="612"/>
      <c r="N425" s="612"/>
      <c r="O425" s="613"/>
      <c r="P425" s="597" t="s">
        <v>71</v>
      </c>
      <c r="Q425" s="598"/>
      <c r="R425" s="598"/>
      <c r="S425" s="598"/>
      <c r="T425" s="598"/>
      <c r="U425" s="598"/>
      <c r="V425" s="599"/>
      <c r="W425" s="37" t="s">
        <v>69</v>
      </c>
      <c r="X425" s="593">
        <f>IFERROR(SUM(X414:X423),"0")</f>
        <v>71</v>
      </c>
      <c r="Y425" s="593">
        <f>IFERROR(SUM(Y414:Y423),"0")</f>
        <v>72.3</v>
      </c>
      <c r="Z425" s="37"/>
      <c r="AA425" s="594"/>
      <c r="AB425" s="594"/>
      <c r="AC425" s="594"/>
    </row>
    <row r="426" spans="1:68" ht="14.25" customHeight="1" x14ac:dyDescent="0.25">
      <c r="A426" s="614" t="s">
        <v>73</v>
      </c>
      <c r="B426" s="612"/>
      <c r="C426" s="612"/>
      <c r="D426" s="612"/>
      <c r="E426" s="612"/>
      <c r="F426" s="612"/>
      <c r="G426" s="612"/>
      <c r="H426" s="612"/>
      <c r="I426" s="612"/>
      <c r="J426" s="612"/>
      <c r="K426" s="612"/>
      <c r="L426" s="612"/>
      <c r="M426" s="612"/>
      <c r="N426" s="612"/>
      <c r="O426" s="612"/>
      <c r="P426" s="612"/>
      <c r="Q426" s="612"/>
      <c r="R426" s="612"/>
      <c r="S426" s="612"/>
      <c r="T426" s="612"/>
      <c r="U426" s="612"/>
      <c r="V426" s="612"/>
      <c r="W426" s="612"/>
      <c r="X426" s="612"/>
      <c r="Y426" s="612"/>
      <c r="Z426" s="61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8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7"/>
      <c r="R427" s="607"/>
      <c r="S427" s="607"/>
      <c r="T427" s="608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7"/>
      <c r="R428" s="607"/>
      <c r="S428" s="607"/>
      <c r="T428" s="608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11"/>
      <c r="B429" s="612"/>
      <c r="C429" s="612"/>
      <c r="D429" s="612"/>
      <c r="E429" s="612"/>
      <c r="F429" s="612"/>
      <c r="G429" s="612"/>
      <c r="H429" s="612"/>
      <c r="I429" s="612"/>
      <c r="J429" s="612"/>
      <c r="K429" s="612"/>
      <c r="L429" s="612"/>
      <c r="M429" s="612"/>
      <c r="N429" s="612"/>
      <c r="O429" s="613"/>
      <c r="P429" s="597" t="s">
        <v>71</v>
      </c>
      <c r="Q429" s="598"/>
      <c r="R429" s="598"/>
      <c r="S429" s="598"/>
      <c r="T429" s="598"/>
      <c r="U429" s="598"/>
      <c r="V429" s="599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12"/>
      <c r="B430" s="612"/>
      <c r="C430" s="612"/>
      <c r="D430" s="612"/>
      <c r="E430" s="612"/>
      <c r="F430" s="612"/>
      <c r="G430" s="612"/>
      <c r="H430" s="612"/>
      <c r="I430" s="612"/>
      <c r="J430" s="612"/>
      <c r="K430" s="612"/>
      <c r="L430" s="612"/>
      <c r="M430" s="612"/>
      <c r="N430" s="612"/>
      <c r="O430" s="613"/>
      <c r="P430" s="597" t="s">
        <v>71</v>
      </c>
      <c r="Q430" s="598"/>
      <c r="R430" s="598"/>
      <c r="S430" s="598"/>
      <c r="T430" s="598"/>
      <c r="U430" s="598"/>
      <c r="V430" s="599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24" t="s">
        <v>655</v>
      </c>
      <c r="B431" s="612"/>
      <c r="C431" s="612"/>
      <c r="D431" s="612"/>
      <c r="E431" s="612"/>
      <c r="F431" s="612"/>
      <c r="G431" s="612"/>
      <c r="H431" s="612"/>
      <c r="I431" s="612"/>
      <c r="J431" s="612"/>
      <c r="K431" s="612"/>
      <c r="L431" s="612"/>
      <c r="M431" s="612"/>
      <c r="N431" s="612"/>
      <c r="O431" s="612"/>
      <c r="P431" s="612"/>
      <c r="Q431" s="612"/>
      <c r="R431" s="612"/>
      <c r="S431" s="612"/>
      <c r="T431" s="612"/>
      <c r="U431" s="612"/>
      <c r="V431" s="612"/>
      <c r="W431" s="612"/>
      <c r="X431" s="612"/>
      <c r="Y431" s="612"/>
      <c r="Z431" s="612"/>
      <c r="AA431" s="586"/>
      <c r="AB431" s="586"/>
      <c r="AC431" s="586"/>
    </row>
    <row r="432" spans="1:68" ht="14.25" customHeight="1" x14ac:dyDescent="0.25">
      <c r="A432" s="614" t="s">
        <v>138</v>
      </c>
      <c r="B432" s="612"/>
      <c r="C432" s="612"/>
      <c r="D432" s="612"/>
      <c r="E432" s="612"/>
      <c r="F432" s="612"/>
      <c r="G432" s="612"/>
      <c r="H432" s="612"/>
      <c r="I432" s="612"/>
      <c r="J432" s="612"/>
      <c r="K432" s="612"/>
      <c r="L432" s="612"/>
      <c r="M432" s="612"/>
      <c r="N432" s="612"/>
      <c r="O432" s="612"/>
      <c r="P432" s="612"/>
      <c r="Q432" s="612"/>
      <c r="R432" s="612"/>
      <c r="S432" s="612"/>
      <c r="T432" s="612"/>
      <c r="U432" s="612"/>
      <c r="V432" s="612"/>
      <c r="W432" s="612"/>
      <c r="X432" s="612"/>
      <c r="Y432" s="612"/>
      <c r="Z432" s="61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7"/>
      <c r="R433" s="607"/>
      <c r="S433" s="607"/>
      <c r="T433" s="608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7"/>
      <c r="R434" s="607"/>
      <c r="S434" s="607"/>
      <c r="T434" s="608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11"/>
      <c r="B435" s="612"/>
      <c r="C435" s="612"/>
      <c r="D435" s="612"/>
      <c r="E435" s="612"/>
      <c r="F435" s="612"/>
      <c r="G435" s="612"/>
      <c r="H435" s="612"/>
      <c r="I435" s="612"/>
      <c r="J435" s="612"/>
      <c r="K435" s="612"/>
      <c r="L435" s="612"/>
      <c r="M435" s="612"/>
      <c r="N435" s="612"/>
      <c r="O435" s="613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12"/>
      <c r="B436" s="612"/>
      <c r="C436" s="612"/>
      <c r="D436" s="612"/>
      <c r="E436" s="612"/>
      <c r="F436" s="612"/>
      <c r="G436" s="612"/>
      <c r="H436" s="612"/>
      <c r="I436" s="612"/>
      <c r="J436" s="612"/>
      <c r="K436" s="612"/>
      <c r="L436" s="612"/>
      <c r="M436" s="612"/>
      <c r="N436" s="612"/>
      <c r="O436" s="613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14" t="s">
        <v>63</v>
      </c>
      <c r="B437" s="612"/>
      <c r="C437" s="612"/>
      <c r="D437" s="612"/>
      <c r="E437" s="612"/>
      <c r="F437" s="612"/>
      <c r="G437" s="612"/>
      <c r="H437" s="612"/>
      <c r="I437" s="612"/>
      <c r="J437" s="612"/>
      <c r="K437" s="612"/>
      <c r="L437" s="612"/>
      <c r="M437" s="612"/>
      <c r="N437" s="612"/>
      <c r="O437" s="612"/>
      <c r="P437" s="612"/>
      <c r="Q437" s="612"/>
      <c r="R437" s="612"/>
      <c r="S437" s="612"/>
      <c r="T437" s="612"/>
      <c r="U437" s="612"/>
      <c r="V437" s="612"/>
      <c r="W437" s="612"/>
      <c r="X437" s="612"/>
      <c r="Y437" s="612"/>
      <c r="Z437" s="61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7"/>
      <c r="R438" s="607"/>
      <c r="S438" s="607"/>
      <c r="T438" s="608"/>
      <c r="U438" s="34"/>
      <c r="V438" s="34"/>
      <c r="W438" s="35" t="s">
        <v>69</v>
      </c>
      <c r="X438" s="591">
        <v>154</v>
      </c>
      <c r="Y438" s="592">
        <f>IFERROR(IF(X438="",0,CEILING((X438/$H438),1)*$H438),"")</f>
        <v>156.60000000000002</v>
      </c>
      <c r="Z438" s="36">
        <f>IFERROR(IF(Y438=0,"",ROUNDUP(Y438/H438,0)*0.00902),"")</f>
        <v>0.26158000000000003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159.98888888888888</v>
      </c>
      <c r="BN438" s="64">
        <f>IFERROR(Y438*I438/H438,"0")</f>
        <v>162.69000000000003</v>
      </c>
      <c r="BO438" s="64">
        <f>IFERROR(1/J438*(X438/H438),"0")</f>
        <v>0.21604938271604937</v>
      </c>
      <c r="BP438" s="64">
        <f>IFERROR(1/J438*(Y438/H438),"0")</f>
        <v>0.21969696969696972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7"/>
      <c r="R439" s="607"/>
      <c r="S439" s="607"/>
      <c r="T439" s="608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7"/>
      <c r="R440" s="607"/>
      <c r="S440" s="607"/>
      <c r="T440" s="608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7"/>
      <c r="R441" s="607"/>
      <c r="S441" s="607"/>
      <c r="T441" s="608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11"/>
      <c r="B442" s="612"/>
      <c r="C442" s="612"/>
      <c r="D442" s="612"/>
      <c r="E442" s="612"/>
      <c r="F442" s="612"/>
      <c r="G442" s="612"/>
      <c r="H442" s="612"/>
      <c r="I442" s="612"/>
      <c r="J442" s="612"/>
      <c r="K442" s="612"/>
      <c r="L442" s="612"/>
      <c r="M442" s="612"/>
      <c r="N442" s="612"/>
      <c r="O442" s="613"/>
      <c r="P442" s="597" t="s">
        <v>71</v>
      </c>
      <c r="Q442" s="598"/>
      <c r="R442" s="598"/>
      <c r="S442" s="598"/>
      <c r="T442" s="598"/>
      <c r="U442" s="598"/>
      <c r="V442" s="599"/>
      <c r="W442" s="37" t="s">
        <v>72</v>
      </c>
      <c r="X442" s="593">
        <f>IFERROR(X438/H438,"0")+IFERROR(X439/H439,"0")+IFERROR(X440/H440,"0")+IFERROR(X441/H441,"0")</f>
        <v>28.518518518518515</v>
      </c>
      <c r="Y442" s="593">
        <f>IFERROR(Y438/H438,"0")+IFERROR(Y439/H439,"0")+IFERROR(Y440/H440,"0")+IFERROR(Y441/H441,"0")</f>
        <v>29.000000000000004</v>
      </c>
      <c r="Z442" s="593">
        <f>IFERROR(IF(Z438="",0,Z438),"0")+IFERROR(IF(Z439="",0,Z439),"0")+IFERROR(IF(Z440="",0,Z440),"0")+IFERROR(IF(Z441="",0,Z441),"0")</f>
        <v>0.26158000000000003</v>
      </c>
      <c r="AA442" s="594"/>
      <c r="AB442" s="594"/>
      <c r="AC442" s="594"/>
    </row>
    <row r="443" spans="1:68" x14ac:dyDescent="0.2">
      <c r="A443" s="612"/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3"/>
      <c r="P443" s="597" t="s">
        <v>71</v>
      </c>
      <c r="Q443" s="598"/>
      <c r="R443" s="598"/>
      <c r="S443" s="598"/>
      <c r="T443" s="598"/>
      <c r="U443" s="598"/>
      <c r="V443" s="599"/>
      <c r="W443" s="37" t="s">
        <v>69</v>
      </c>
      <c r="X443" s="593">
        <f>IFERROR(SUM(X438:X441),"0")</f>
        <v>154</v>
      </c>
      <c r="Y443" s="593">
        <f>IFERROR(SUM(Y438:Y441),"0")</f>
        <v>156.60000000000002</v>
      </c>
      <c r="Z443" s="37"/>
      <c r="AA443" s="594"/>
      <c r="AB443" s="594"/>
      <c r="AC443" s="594"/>
    </row>
    <row r="444" spans="1:68" ht="16.5" customHeight="1" x14ac:dyDescent="0.25">
      <c r="A444" s="624" t="s">
        <v>673</v>
      </c>
      <c r="B444" s="612"/>
      <c r="C444" s="612"/>
      <c r="D444" s="612"/>
      <c r="E444" s="612"/>
      <c r="F444" s="612"/>
      <c r="G444" s="612"/>
      <c r="H444" s="612"/>
      <c r="I444" s="612"/>
      <c r="J444" s="612"/>
      <c r="K444" s="612"/>
      <c r="L444" s="612"/>
      <c r="M444" s="612"/>
      <c r="N444" s="612"/>
      <c r="O444" s="612"/>
      <c r="P444" s="612"/>
      <c r="Q444" s="612"/>
      <c r="R444" s="612"/>
      <c r="S444" s="612"/>
      <c r="T444" s="612"/>
      <c r="U444" s="612"/>
      <c r="V444" s="612"/>
      <c r="W444" s="612"/>
      <c r="X444" s="612"/>
      <c r="Y444" s="612"/>
      <c r="Z444" s="612"/>
      <c r="AA444" s="586"/>
      <c r="AB444" s="586"/>
      <c r="AC444" s="586"/>
    </row>
    <row r="445" spans="1:68" ht="14.25" customHeight="1" x14ac:dyDescent="0.25">
      <c r="A445" s="614" t="s">
        <v>63</v>
      </c>
      <c r="B445" s="612"/>
      <c r="C445" s="612"/>
      <c r="D445" s="612"/>
      <c r="E445" s="612"/>
      <c r="F445" s="612"/>
      <c r="G445" s="612"/>
      <c r="H445" s="612"/>
      <c r="I445" s="612"/>
      <c r="J445" s="612"/>
      <c r="K445" s="612"/>
      <c r="L445" s="612"/>
      <c r="M445" s="612"/>
      <c r="N445" s="612"/>
      <c r="O445" s="612"/>
      <c r="P445" s="612"/>
      <c r="Q445" s="612"/>
      <c r="R445" s="612"/>
      <c r="S445" s="612"/>
      <c r="T445" s="612"/>
      <c r="U445" s="612"/>
      <c r="V445" s="612"/>
      <c r="W445" s="612"/>
      <c r="X445" s="612"/>
      <c r="Y445" s="612"/>
      <c r="Z445" s="61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7"/>
      <c r="R446" s="607"/>
      <c r="S446" s="607"/>
      <c r="T446" s="608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11"/>
      <c r="B447" s="612"/>
      <c r="C447" s="612"/>
      <c r="D447" s="612"/>
      <c r="E447" s="612"/>
      <c r="F447" s="612"/>
      <c r="G447" s="612"/>
      <c r="H447" s="612"/>
      <c r="I447" s="612"/>
      <c r="J447" s="612"/>
      <c r="K447" s="612"/>
      <c r="L447" s="612"/>
      <c r="M447" s="612"/>
      <c r="N447" s="612"/>
      <c r="O447" s="613"/>
      <c r="P447" s="597" t="s">
        <v>71</v>
      </c>
      <c r="Q447" s="598"/>
      <c r="R447" s="598"/>
      <c r="S447" s="598"/>
      <c r="T447" s="598"/>
      <c r="U447" s="598"/>
      <c r="V447" s="599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12"/>
      <c r="B448" s="612"/>
      <c r="C448" s="612"/>
      <c r="D448" s="612"/>
      <c r="E448" s="612"/>
      <c r="F448" s="612"/>
      <c r="G448" s="612"/>
      <c r="H448" s="612"/>
      <c r="I448" s="612"/>
      <c r="J448" s="612"/>
      <c r="K448" s="612"/>
      <c r="L448" s="612"/>
      <c r="M448" s="612"/>
      <c r="N448" s="612"/>
      <c r="O448" s="613"/>
      <c r="P448" s="597" t="s">
        <v>71</v>
      </c>
      <c r="Q448" s="598"/>
      <c r="R448" s="598"/>
      <c r="S448" s="598"/>
      <c r="T448" s="598"/>
      <c r="U448" s="598"/>
      <c r="V448" s="599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24" t="s">
        <v>677</v>
      </c>
      <c r="B449" s="612"/>
      <c r="C449" s="612"/>
      <c r="D449" s="612"/>
      <c r="E449" s="612"/>
      <c r="F449" s="612"/>
      <c r="G449" s="612"/>
      <c r="H449" s="612"/>
      <c r="I449" s="612"/>
      <c r="J449" s="612"/>
      <c r="K449" s="612"/>
      <c r="L449" s="612"/>
      <c r="M449" s="612"/>
      <c r="N449" s="612"/>
      <c r="O449" s="612"/>
      <c r="P449" s="612"/>
      <c r="Q449" s="612"/>
      <c r="R449" s="612"/>
      <c r="S449" s="612"/>
      <c r="T449" s="612"/>
      <c r="U449" s="612"/>
      <c r="V449" s="612"/>
      <c r="W449" s="612"/>
      <c r="X449" s="612"/>
      <c r="Y449" s="612"/>
      <c r="Z449" s="612"/>
      <c r="AA449" s="586"/>
      <c r="AB449" s="586"/>
      <c r="AC449" s="586"/>
    </row>
    <row r="450" spans="1:68" ht="14.25" customHeight="1" x14ac:dyDescent="0.25">
      <c r="A450" s="614" t="s">
        <v>63</v>
      </c>
      <c r="B450" s="612"/>
      <c r="C450" s="612"/>
      <c r="D450" s="612"/>
      <c r="E450" s="612"/>
      <c r="F450" s="612"/>
      <c r="G450" s="612"/>
      <c r="H450" s="612"/>
      <c r="I450" s="612"/>
      <c r="J450" s="612"/>
      <c r="K450" s="612"/>
      <c r="L450" s="612"/>
      <c r="M450" s="612"/>
      <c r="N450" s="612"/>
      <c r="O450" s="612"/>
      <c r="P450" s="612"/>
      <c r="Q450" s="612"/>
      <c r="R450" s="612"/>
      <c r="S450" s="612"/>
      <c r="T450" s="612"/>
      <c r="U450" s="612"/>
      <c r="V450" s="612"/>
      <c r="W450" s="612"/>
      <c r="X450" s="612"/>
      <c r="Y450" s="612"/>
      <c r="Z450" s="61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7"/>
      <c r="R451" s="607"/>
      <c r="S451" s="607"/>
      <c r="T451" s="608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11"/>
      <c r="B452" s="612"/>
      <c r="C452" s="612"/>
      <c r="D452" s="612"/>
      <c r="E452" s="612"/>
      <c r="F452" s="612"/>
      <c r="G452" s="612"/>
      <c r="H452" s="612"/>
      <c r="I452" s="612"/>
      <c r="J452" s="612"/>
      <c r="K452" s="612"/>
      <c r="L452" s="612"/>
      <c r="M452" s="612"/>
      <c r="N452" s="612"/>
      <c r="O452" s="613"/>
      <c r="P452" s="597" t="s">
        <v>71</v>
      </c>
      <c r="Q452" s="598"/>
      <c r="R452" s="598"/>
      <c r="S452" s="598"/>
      <c r="T452" s="598"/>
      <c r="U452" s="598"/>
      <c r="V452" s="599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12"/>
      <c r="B453" s="612"/>
      <c r="C453" s="612"/>
      <c r="D453" s="612"/>
      <c r="E453" s="612"/>
      <c r="F453" s="612"/>
      <c r="G453" s="612"/>
      <c r="H453" s="612"/>
      <c r="I453" s="612"/>
      <c r="J453" s="612"/>
      <c r="K453" s="612"/>
      <c r="L453" s="612"/>
      <c r="M453" s="612"/>
      <c r="N453" s="612"/>
      <c r="O453" s="613"/>
      <c r="P453" s="597" t="s">
        <v>71</v>
      </c>
      <c r="Q453" s="598"/>
      <c r="R453" s="598"/>
      <c r="S453" s="598"/>
      <c r="T453" s="598"/>
      <c r="U453" s="598"/>
      <c r="V453" s="599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28" t="s">
        <v>681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customHeight="1" x14ac:dyDescent="0.25">
      <c r="A455" s="624" t="s">
        <v>681</v>
      </c>
      <c r="B455" s="612"/>
      <c r="C455" s="612"/>
      <c r="D455" s="612"/>
      <c r="E455" s="612"/>
      <c r="F455" s="612"/>
      <c r="G455" s="612"/>
      <c r="H455" s="612"/>
      <c r="I455" s="612"/>
      <c r="J455" s="612"/>
      <c r="K455" s="612"/>
      <c r="L455" s="612"/>
      <c r="M455" s="612"/>
      <c r="N455" s="612"/>
      <c r="O455" s="612"/>
      <c r="P455" s="612"/>
      <c r="Q455" s="612"/>
      <c r="R455" s="612"/>
      <c r="S455" s="612"/>
      <c r="T455" s="612"/>
      <c r="U455" s="612"/>
      <c r="V455" s="612"/>
      <c r="W455" s="612"/>
      <c r="X455" s="612"/>
      <c r="Y455" s="612"/>
      <c r="Z455" s="612"/>
      <c r="AA455" s="586"/>
      <c r="AB455" s="586"/>
      <c r="AC455" s="586"/>
    </row>
    <row r="456" spans="1:68" ht="14.25" customHeight="1" x14ac:dyDescent="0.25">
      <c r="A456" s="614" t="s">
        <v>101</v>
      </c>
      <c r="B456" s="612"/>
      <c r="C456" s="612"/>
      <c r="D456" s="612"/>
      <c r="E456" s="612"/>
      <c r="F456" s="612"/>
      <c r="G456" s="612"/>
      <c r="H456" s="612"/>
      <c r="I456" s="612"/>
      <c r="J456" s="612"/>
      <c r="K456" s="612"/>
      <c r="L456" s="612"/>
      <c r="M456" s="612"/>
      <c r="N456" s="612"/>
      <c r="O456" s="612"/>
      <c r="P456" s="612"/>
      <c r="Q456" s="612"/>
      <c r="R456" s="612"/>
      <c r="S456" s="612"/>
      <c r="T456" s="612"/>
      <c r="U456" s="612"/>
      <c r="V456" s="612"/>
      <c r="W456" s="612"/>
      <c r="X456" s="612"/>
      <c r="Y456" s="612"/>
      <c r="Z456" s="61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7"/>
      <c r="R457" s="607"/>
      <c r="S457" s="607"/>
      <c r="T457" s="608"/>
      <c r="U457" s="34"/>
      <c r="V457" s="34"/>
      <c r="W457" s="35" t="s">
        <v>69</v>
      </c>
      <c r="X457" s="591">
        <v>17</v>
      </c>
      <c r="Y457" s="592">
        <f t="shared" ref="Y457:Y469" si="68">IFERROR(IF(X457="",0,CEILING((X457/$H457),1)*$H457),"")</f>
        <v>21.12</v>
      </c>
      <c r="Z457" s="36">
        <f t="shared" ref="Z457:Z462" si="69">IFERROR(IF(Y457=0,"",ROUNDUP(Y457/H457,0)*0.01196),"")</f>
        <v>4.7840000000000001E-2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18.159090909090907</v>
      </c>
      <c r="BN457" s="64">
        <f t="shared" ref="BN457:BN469" si="71">IFERROR(Y457*I457/H457,"0")</f>
        <v>22.56</v>
      </c>
      <c r="BO457" s="64">
        <f t="shared" ref="BO457:BO469" si="72">IFERROR(1/J457*(X457/H457),"0")</f>
        <v>3.0958624708624712E-2</v>
      </c>
      <c r="BP457" s="64">
        <f t="shared" ref="BP457:BP469" si="73">IFERROR(1/J457*(Y457/H457),"0")</f>
        <v>3.8461538461538464E-2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9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7"/>
      <c r="R458" s="607"/>
      <c r="S458" s="607"/>
      <c r="T458" s="608"/>
      <c r="U458" s="34"/>
      <c r="V458" s="34"/>
      <c r="W458" s="35" t="s">
        <v>69</v>
      </c>
      <c r="X458" s="591">
        <v>16</v>
      </c>
      <c r="Y458" s="592">
        <f t="shared" si="68"/>
        <v>21.12</v>
      </c>
      <c r="Z458" s="36">
        <f t="shared" si="69"/>
        <v>4.7840000000000001E-2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17.09090909090909</v>
      </c>
      <c r="BN458" s="64">
        <f t="shared" si="71"/>
        <v>22.56</v>
      </c>
      <c r="BO458" s="64">
        <f t="shared" si="72"/>
        <v>2.913752913752914E-2</v>
      </c>
      <c r="BP458" s="64">
        <f t="shared" si="73"/>
        <v>3.8461538461538464E-2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7"/>
      <c r="R459" s="607"/>
      <c r="S459" s="607"/>
      <c r="T459" s="608"/>
      <c r="U459" s="34"/>
      <c r="V459" s="34"/>
      <c r="W459" s="35" t="s">
        <v>69</v>
      </c>
      <c r="X459" s="591">
        <v>116</v>
      </c>
      <c r="Y459" s="592">
        <f t="shared" si="68"/>
        <v>116.16000000000001</v>
      </c>
      <c r="Z459" s="36">
        <f t="shared" si="69"/>
        <v>0.26312000000000002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123.90909090909091</v>
      </c>
      <c r="BN459" s="64">
        <f t="shared" si="71"/>
        <v>124.08000000000001</v>
      </c>
      <c r="BO459" s="64">
        <f t="shared" si="72"/>
        <v>0.21124708624708624</v>
      </c>
      <c r="BP459" s="64">
        <f t="shared" si="73"/>
        <v>0.21153846153846156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7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7"/>
      <c r="R460" s="607"/>
      <c r="S460" s="607"/>
      <c r="T460" s="608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7"/>
      <c r="R461" s="607"/>
      <c r="S461" s="607"/>
      <c r="T461" s="608"/>
      <c r="U461" s="34"/>
      <c r="V461" s="34"/>
      <c r="W461" s="35" t="s">
        <v>69</v>
      </c>
      <c r="X461" s="591">
        <v>200</v>
      </c>
      <c r="Y461" s="592">
        <f t="shared" si="68"/>
        <v>200.64000000000001</v>
      </c>
      <c r="Z461" s="36">
        <f t="shared" si="69"/>
        <v>0.45448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7"/>
      <c r="R462" s="607"/>
      <c r="S462" s="607"/>
      <c r="T462" s="608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7"/>
      <c r="R463" s="607"/>
      <c r="S463" s="607"/>
      <c r="T463" s="608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7"/>
      <c r="R464" s="607"/>
      <c r="S464" s="607"/>
      <c r="T464" s="608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7"/>
      <c r="R465" s="607"/>
      <c r="S465" s="607"/>
      <c r="T465" s="608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7"/>
      <c r="R466" s="607"/>
      <c r="S466" s="607"/>
      <c r="T466" s="608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7"/>
      <c r="R467" s="607"/>
      <c r="S467" s="607"/>
      <c r="T467" s="608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9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7"/>
      <c r="R468" s="607"/>
      <c r="S468" s="607"/>
      <c r="T468" s="608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7"/>
      <c r="R469" s="607"/>
      <c r="S469" s="607"/>
      <c r="T469" s="608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11"/>
      <c r="B470" s="612"/>
      <c r="C470" s="612"/>
      <c r="D470" s="612"/>
      <c r="E470" s="612"/>
      <c r="F470" s="612"/>
      <c r="G470" s="612"/>
      <c r="H470" s="612"/>
      <c r="I470" s="612"/>
      <c r="J470" s="612"/>
      <c r="K470" s="612"/>
      <c r="L470" s="612"/>
      <c r="M470" s="612"/>
      <c r="N470" s="612"/>
      <c r="O470" s="613"/>
      <c r="P470" s="597" t="s">
        <v>71</v>
      </c>
      <c r="Q470" s="598"/>
      <c r="R470" s="598"/>
      <c r="S470" s="598"/>
      <c r="T470" s="598"/>
      <c r="U470" s="598"/>
      <c r="V470" s="599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66.098484848484844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68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0.81328</v>
      </c>
      <c r="AA470" s="594"/>
      <c r="AB470" s="594"/>
      <c r="AC470" s="594"/>
    </row>
    <row r="471" spans="1:68" x14ac:dyDescent="0.2">
      <c r="A471" s="612"/>
      <c r="B471" s="612"/>
      <c r="C471" s="612"/>
      <c r="D471" s="612"/>
      <c r="E471" s="612"/>
      <c r="F471" s="612"/>
      <c r="G471" s="612"/>
      <c r="H471" s="612"/>
      <c r="I471" s="612"/>
      <c r="J471" s="612"/>
      <c r="K471" s="612"/>
      <c r="L471" s="612"/>
      <c r="M471" s="612"/>
      <c r="N471" s="612"/>
      <c r="O471" s="613"/>
      <c r="P471" s="597" t="s">
        <v>71</v>
      </c>
      <c r="Q471" s="598"/>
      <c r="R471" s="598"/>
      <c r="S471" s="598"/>
      <c r="T471" s="598"/>
      <c r="U471" s="598"/>
      <c r="V471" s="599"/>
      <c r="W471" s="37" t="s">
        <v>69</v>
      </c>
      <c r="X471" s="593">
        <f>IFERROR(SUM(X457:X469),"0")</f>
        <v>349</v>
      </c>
      <c r="Y471" s="593">
        <f>IFERROR(SUM(Y457:Y469),"0")</f>
        <v>359.04</v>
      </c>
      <c r="Z471" s="37"/>
      <c r="AA471" s="594"/>
      <c r="AB471" s="594"/>
      <c r="AC471" s="594"/>
    </row>
    <row r="472" spans="1:68" ht="14.25" customHeight="1" x14ac:dyDescent="0.25">
      <c r="A472" s="614" t="s">
        <v>138</v>
      </c>
      <c r="B472" s="612"/>
      <c r="C472" s="612"/>
      <c r="D472" s="612"/>
      <c r="E472" s="612"/>
      <c r="F472" s="612"/>
      <c r="G472" s="612"/>
      <c r="H472" s="612"/>
      <c r="I472" s="612"/>
      <c r="J472" s="612"/>
      <c r="K472" s="612"/>
      <c r="L472" s="612"/>
      <c r="M472" s="612"/>
      <c r="N472" s="612"/>
      <c r="O472" s="612"/>
      <c r="P472" s="612"/>
      <c r="Q472" s="612"/>
      <c r="R472" s="612"/>
      <c r="S472" s="612"/>
      <c r="T472" s="612"/>
      <c r="U472" s="612"/>
      <c r="V472" s="612"/>
      <c r="W472" s="612"/>
      <c r="X472" s="612"/>
      <c r="Y472" s="612"/>
      <c r="Z472" s="61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92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7"/>
      <c r="R473" s="607"/>
      <c r="S473" s="607"/>
      <c r="T473" s="608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7"/>
      <c r="R474" s="607"/>
      <c r="S474" s="607"/>
      <c r="T474" s="608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7"/>
      <c r="R475" s="607"/>
      <c r="S475" s="607"/>
      <c r="T475" s="608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11"/>
      <c r="B476" s="612"/>
      <c r="C476" s="612"/>
      <c r="D476" s="612"/>
      <c r="E476" s="612"/>
      <c r="F476" s="612"/>
      <c r="G476" s="612"/>
      <c r="H476" s="612"/>
      <c r="I476" s="612"/>
      <c r="J476" s="612"/>
      <c r="K476" s="612"/>
      <c r="L476" s="612"/>
      <c r="M476" s="612"/>
      <c r="N476" s="612"/>
      <c r="O476" s="613"/>
      <c r="P476" s="597" t="s">
        <v>71</v>
      </c>
      <c r="Q476" s="598"/>
      <c r="R476" s="598"/>
      <c r="S476" s="598"/>
      <c r="T476" s="598"/>
      <c r="U476" s="598"/>
      <c r="V476" s="599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12"/>
      <c r="B477" s="612"/>
      <c r="C477" s="612"/>
      <c r="D477" s="612"/>
      <c r="E477" s="612"/>
      <c r="F477" s="612"/>
      <c r="G477" s="612"/>
      <c r="H477" s="612"/>
      <c r="I477" s="612"/>
      <c r="J477" s="612"/>
      <c r="K477" s="612"/>
      <c r="L477" s="612"/>
      <c r="M477" s="612"/>
      <c r="N477" s="612"/>
      <c r="O477" s="613"/>
      <c r="P477" s="597" t="s">
        <v>71</v>
      </c>
      <c r="Q477" s="598"/>
      <c r="R477" s="598"/>
      <c r="S477" s="598"/>
      <c r="T477" s="598"/>
      <c r="U477" s="598"/>
      <c r="V477" s="599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customHeight="1" x14ac:dyDescent="0.25">
      <c r="A478" s="614" t="s">
        <v>63</v>
      </c>
      <c r="B478" s="612"/>
      <c r="C478" s="612"/>
      <c r="D478" s="612"/>
      <c r="E478" s="612"/>
      <c r="F478" s="612"/>
      <c r="G478" s="612"/>
      <c r="H478" s="612"/>
      <c r="I478" s="612"/>
      <c r="J478" s="612"/>
      <c r="K478" s="612"/>
      <c r="L478" s="612"/>
      <c r="M478" s="612"/>
      <c r="N478" s="612"/>
      <c r="O478" s="612"/>
      <c r="P478" s="612"/>
      <c r="Q478" s="612"/>
      <c r="R478" s="612"/>
      <c r="S478" s="612"/>
      <c r="T478" s="612"/>
      <c r="U478" s="612"/>
      <c r="V478" s="612"/>
      <c r="W478" s="612"/>
      <c r="X478" s="612"/>
      <c r="Y478" s="612"/>
      <c r="Z478" s="61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9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7"/>
      <c r="R479" s="607"/>
      <c r="S479" s="607"/>
      <c r="T479" s="608"/>
      <c r="U479" s="34"/>
      <c r="V479" s="34"/>
      <c r="W479" s="35" t="s">
        <v>69</v>
      </c>
      <c r="X479" s="591">
        <v>118</v>
      </c>
      <c r="Y479" s="592">
        <f t="shared" ref="Y479:Y486" si="74">IFERROR(IF(X479="",0,CEILING((X479/$H479),1)*$H479),"")</f>
        <v>121.44000000000001</v>
      </c>
      <c r="Z479" s="36">
        <f>IFERROR(IF(Y479=0,"",ROUNDUP(Y479/H479,0)*0.01196),"")</f>
        <v>0.27507999999999999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126.04545454545453</v>
      </c>
      <c r="BN479" s="64">
        <f t="shared" ref="BN479:BN486" si="76">IFERROR(Y479*I479/H479,"0")</f>
        <v>129.72</v>
      </c>
      <c r="BO479" s="64">
        <f t="shared" ref="BO479:BO486" si="77">IFERROR(1/J479*(X479/H479),"0")</f>
        <v>0.21488927738927741</v>
      </c>
      <c r="BP479" s="64">
        <f t="shared" ref="BP479:BP486" si="78">IFERROR(1/J479*(Y479/H479),"0")</f>
        <v>0.22115384615384617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7"/>
      <c r="R480" s="607"/>
      <c r="S480" s="607"/>
      <c r="T480" s="608"/>
      <c r="U480" s="34"/>
      <c r="V480" s="34"/>
      <c r="W480" s="35" t="s">
        <v>69</v>
      </c>
      <c r="X480" s="591">
        <v>120</v>
      </c>
      <c r="Y480" s="592">
        <f t="shared" si="74"/>
        <v>121.44000000000001</v>
      </c>
      <c r="Z480" s="36">
        <f>IFERROR(IF(Y480=0,"",ROUNDUP(Y480/H480,0)*0.01196),"")</f>
        <v>0.27507999999999999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128.18181818181816</v>
      </c>
      <c r="BN480" s="64">
        <f t="shared" si="76"/>
        <v>129.72</v>
      </c>
      <c r="BO480" s="64">
        <f t="shared" si="77"/>
        <v>0.21853146853146854</v>
      </c>
      <c r="BP480" s="64">
        <f t="shared" si="78"/>
        <v>0.22115384615384617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7"/>
      <c r="R481" s="607"/>
      <c r="S481" s="607"/>
      <c r="T481" s="608"/>
      <c r="U481" s="34"/>
      <c r="V481" s="34"/>
      <c r="W481" s="35" t="s">
        <v>69</v>
      </c>
      <c r="X481" s="591">
        <v>122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130.31818181818178</v>
      </c>
      <c r="BN481" s="64">
        <f t="shared" si="76"/>
        <v>135.35999999999999</v>
      </c>
      <c r="BO481" s="64">
        <f t="shared" si="77"/>
        <v>0.22217365967365968</v>
      </c>
      <c r="BP481" s="64">
        <f t="shared" si="78"/>
        <v>0.23076923076923078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7"/>
      <c r="R482" s="607"/>
      <c r="S482" s="607"/>
      <c r="T482" s="608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7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7"/>
      <c r="R483" s="607"/>
      <c r="S483" s="607"/>
      <c r="T483" s="608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64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7"/>
      <c r="R484" s="607"/>
      <c r="S484" s="607"/>
      <c r="T484" s="608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7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7"/>
      <c r="R485" s="607"/>
      <c r="S485" s="607"/>
      <c r="T485" s="608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6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7"/>
      <c r="R486" s="607"/>
      <c r="S486" s="607"/>
      <c r="T486" s="608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11"/>
      <c r="B487" s="612"/>
      <c r="C487" s="612"/>
      <c r="D487" s="612"/>
      <c r="E487" s="612"/>
      <c r="F487" s="612"/>
      <c r="G487" s="612"/>
      <c r="H487" s="612"/>
      <c r="I487" s="612"/>
      <c r="J487" s="612"/>
      <c r="K487" s="612"/>
      <c r="L487" s="612"/>
      <c r="M487" s="612"/>
      <c r="N487" s="612"/>
      <c r="O487" s="613"/>
      <c r="P487" s="597" t="s">
        <v>71</v>
      </c>
      <c r="Q487" s="598"/>
      <c r="R487" s="598"/>
      <c r="S487" s="598"/>
      <c r="T487" s="598"/>
      <c r="U487" s="598"/>
      <c r="V487" s="599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68.181818181818187</v>
      </c>
      <c r="Y487" s="593">
        <f>IFERROR(Y479/H479,"0")+IFERROR(Y480/H480,"0")+IFERROR(Y481/H481,"0")+IFERROR(Y482/H482,"0")+IFERROR(Y483/H483,"0")+IFERROR(Y484/H484,"0")+IFERROR(Y485/H485,"0")+IFERROR(Y486/H486,"0")</f>
        <v>70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0.83719999999999994</v>
      </c>
      <c r="AA487" s="594"/>
      <c r="AB487" s="594"/>
      <c r="AC487" s="594"/>
    </row>
    <row r="488" spans="1:68" x14ac:dyDescent="0.2">
      <c r="A488" s="612"/>
      <c r="B488" s="612"/>
      <c r="C488" s="612"/>
      <c r="D488" s="612"/>
      <c r="E488" s="612"/>
      <c r="F488" s="612"/>
      <c r="G488" s="612"/>
      <c r="H488" s="612"/>
      <c r="I488" s="612"/>
      <c r="J488" s="612"/>
      <c r="K488" s="612"/>
      <c r="L488" s="612"/>
      <c r="M488" s="612"/>
      <c r="N488" s="612"/>
      <c r="O488" s="613"/>
      <c r="P488" s="597" t="s">
        <v>71</v>
      </c>
      <c r="Q488" s="598"/>
      <c r="R488" s="598"/>
      <c r="S488" s="598"/>
      <c r="T488" s="598"/>
      <c r="U488" s="598"/>
      <c r="V488" s="599"/>
      <c r="W488" s="37" t="s">
        <v>69</v>
      </c>
      <c r="X488" s="593">
        <f>IFERROR(SUM(X479:X486),"0")</f>
        <v>360</v>
      </c>
      <c r="Y488" s="593">
        <f>IFERROR(SUM(Y479:Y486),"0")</f>
        <v>369.6</v>
      </c>
      <c r="Z488" s="37"/>
      <c r="AA488" s="594"/>
      <c r="AB488" s="594"/>
      <c r="AC488" s="594"/>
    </row>
    <row r="489" spans="1:68" ht="14.25" customHeight="1" x14ac:dyDescent="0.25">
      <c r="A489" s="614" t="s">
        <v>73</v>
      </c>
      <c r="B489" s="612"/>
      <c r="C489" s="612"/>
      <c r="D489" s="612"/>
      <c r="E489" s="612"/>
      <c r="F489" s="612"/>
      <c r="G489" s="612"/>
      <c r="H489" s="612"/>
      <c r="I489" s="612"/>
      <c r="J489" s="612"/>
      <c r="K489" s="612"/>
      <c r="L489" s="612"/>
      <c r="M489" s="612"/>
      <c r="N489" s="612"/>
      <c r="O489" s="612"/>
      <c r="P489" s="612"/>
      <c r="Q489" s="612"/>
      <c r="R489" s="612"/>
      <c r="S489" s="612"/>
      <c r="T489" s="612"/>
      <c r="U489" s="612"/>
      <c r="V489" s="612"/>
      <c r="W489" s="612"/>
      <c r="X489" s="612"/>
      <c r="Y489" s="612"/>
      <c r="Z489" s="61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7"/>
      <c r="R490" s="607"/>
      <c r="S490" s="607"/>
      <c r="T490" s="608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7"/>
      <c r="R491" s="607"/>
      <c r="S491" s="607"/>
      <c r="T491" s="608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7"/>
      <c r="R492" s="607"/>
      <c r="S492" s="607"/>
      <c r="T492" s="608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11"/>
      <c r="B493" s="612"/>
      <c r="C493" s="612"/>
      <c r="D493" s="612"/>
      <c r="E493" s="612"/>
      <c r="F493" s="612"/>
      <c r="G493" s="612"/>
      <c r="H493" s="612"/>
      <c r="I493" s="612"/>
      <c r="J493" s="612"/>
      <c r="K493" s="612"/>
      <c r="L493" s="612"/>
      <c r="M493" s="612"/>
      <c r="N493" s="612"/>
      <c r="O493" s="613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12"/>
      <c r="B494" s="612"/>
      <c r="C494" s="612"/>
      <c r="D494" s="612"/>
      <c r="E494" s="612"/>
      <c r="F494" s="612"/>
      <c r="G494" s="612"/>
      <c r="H494" s="612"/>
      <c r="I494" s="612"/>
      <c r="J494" s="612"/>
      <c r="K494" s="612"/>
      <c r="L494" s="612"/>
      <c r="M494" s="612"/>
      <c r="N494" s="612"/>
      <c r="O494" s="613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14" t="s">
        <v>173</v>
      </c>
      <c r="B495" s="612"/>
      <c r="C495" s="612"/>
      <c r="D495" s="612"/>
      <c r="E495" s="612"/>
      <c r="F495" s="612"/>
      <c r="G495" s="612"/>
      <c r="H495" s="612"/>
      <c r="I495" s="612"/>
      <c r="J495" s="612"/>
      <c r="K495" s="612"/>
      <c r="L495" s="612"/>
      <c r="M495" s="612"/>
      <c r="N495" s="612"/>
      <c r="O495" s="612"/>
      <c r="P495" s="612"/>
      <c r="Q495" s="612"/>
      <c r="R495" s="612"/>
      <c r="S495" s="612"/>
      <c r="T495" s="612"/>
      <c r="U495" s="612"/>
      <c r="V495" s="612"/>
      <c r="W495" s="612"/>
      <c r="X495" s="612"/>
      <c r="Y495" s="612"/>
      <c r="Z495" s="61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7"/>
      <c r="R496" s="607"/>
      <c r="S496" s="607"/>
      <c r="T496" s="608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11"/>
      <c r="B497" s="612"/>
      <c r="C497" s="612"/>
      <c r="D497" s="612"/>
      <c r="E497" s="612"/>
      <c r="F497" s="612"/>
      <c r="G497" s="612"/>
      <c r="H497" s="612"/>
      <c r="I497" s="612"/>
      <c r="J497" s="612"/>
      <c r="K497" s="612"/>
      <c r="L497" s="612"/>
      <c r="M497" s="612"/>
      <c r="N497" s="612"/>
      <c r="O497" s="613"/>
      <c r="P497" s="597" t="s">
        <v>71</v>
      </c>
      <c r="Q497" s="598"/>
      <c r="R497" s="598"/>
      <c r="S497" s="598"/>
      <c r="T497" s="598"/>
      <c r="U497" s="598"/>
      <c r="V497" s="599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12"/>
      <c r="B498" s="612"/>
      <c r="C498" s="612"/>
      <c r="D498" s="612"/>
      <c r="E498" s="612"/>
      <c r="F498" s="612"/>
      <c r="G498" s="612"/>
      <c r="H498" s="612"/>
      <c r="I498" s="612"/>
      <c r="J498" s="612"/>
      <c r="K498" s="612"/>
      <c r="L498" s="612"/>
      <c r="M498" s="612"/>
      <c r="N498" s="612"/>
      <c r="O498" s="613"/>
      <c r="P498" s="597" t="s">
        <v>71</v>
      </c>
      <c r="Q498" s="598"/>
      <c r="R498" s="598"/>
      <c r="S498" s="598"/>
      <c r="T498" s="598"/>
      <c r="U498" s="598"/>
      <c r="V498" s="599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28" t="s">
        <v>748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customHeight="1" x14ac:dyDescent="0.25">
      <c r="A500" s="624" t="s">
        <v>748</v>
      </c>
      <c r="B500" s="612"/>
      <c r="C500" s="612"/>
      <c r="D500" s="612"/>
      <c r="E500" s="612"/>
      <c r="F500" s="612"/>
      <c r="G500" s="612"/>
      <c r="H500" s="612"/>
      <c r="I500" s="612"/>
      <c r="J500" s="612"/>
      <c r="K500" s="612"/>
      <c r="L500" s="612"/>
      <c r="M500" s="612"/>
      <c r="N500" s="612"/>
      <c r="O500" s="612"/>
      <c r="P500" s="612"/>
      <c r="Q500" s="612"/>
      <c r="R500" s="612"/>
      <c r="S500" s="612"/>
      <c r="T500" s="612"/>
      <c r="U500" s="612"/>
      <c r="V500" s="612"/>
      <c r="W500" s="612"/>
      <c r="X500" s="612"/>
      <c r="Y500" s="612"/>
      <c r="Z500" s="612"/>
      <c r="AA500" s="586"/>
      <c r="AB500" s="586"/>
      <c r="AC500" s="586"/>
    </row>
    <row r="501" spans="1:68" ht="14.25" customHeight="1" x14ac:dyDescent="0.25">
      <c r="A501" s="614" t="s">
        <v>101</v>
      </c>
      <c r="B501" s="612"/>
      <c r="C501" s="612"/>
      <c r="D501" s="612"/>
      <c r="E501" s="612"/>
      <c r="F501" s="612"/>
      <c r="G501" s="612"/>
      <c r="H501" s="612"/>
      <c r="I501" s="612"/>
      <c r="J501" s="612"/>
      <c r="K501" s="612"/>
      <c r="L501" s="612"/>
      <c r="M501" s="612"/>
      <c r="N501" s="612"/>
      <c r="O501" s="612"/>
      <c r="P501" s="612"/>
      <c r="Q501" s="612"/>
      <c r="R501" s="612"/>
      <c r="S501" s="612"/>
      <c r="T501" s="612"/>
      <c r="U501" s="612"/>
      <c r="V501" s="612"/>
      <c r="W501" s="612"/>
      <c r="X501" s="612"/>
      <c r="Y501" s="612"/>
      <c r="Z501" s="61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872" t="s">
        <v>751</v>
      </c>
      <c r="Q502" s="607"/>
      <c r="R502" s="607"/>
      <c r="S502" s="607"/>
      <c r="T502" s="608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777" t="s">
        <v>755</v>
      </c>
      <c r="Q503" s="607"/>
      <c r="R503" s="607"/>
      <c r="S503" s="607"/>
      <c r="T503" s="608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71" t="s">
        <v>759</v>
      </c>
      <c r="Q504" s="607"/>
      <c r="R504" s="607"/>
      <c r="S504" s="607"/>
      <c r="T504" s="608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11"/>
      <c r="B505" s="612"/>
      <c r="C505" s="612"/>
      <c r="D505" s="612"/>
      <c r="E505" s="612"/>
      <c r="F505" s="612"/>
      <c r="G505" s="612"/>
      <c r="H505" s="612"/>
      <c r="I505" s="612"/>
      <c r="J505" s="612"/>
      <c r="K505" s="612"/>
      <c r="L505" s="612"/>
      <c r="M505" s="612"/>
      <c r="N505" s="612"/>
      <c r="O505" s="613"/>
      <c r="P505" s="597" t="s">
        <v>71</v>
      </c>
      <c r="Q505" s="598"/>
      <c r="R505" s="598"/>
      <c r="S505" s="598"/>
      <c r="T505" s="598"/>
      <c r="U505" s="598"/>
      <c r="V505" s="599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12"/>
      <c r="B506" s="612"/>
      <c r="C506" s="612"/>
      <c r="D506" s="612"/>
      <c r="E506" s="612"/>
      <c r="F506" s="612"/>
      <c r="G506" s="612"/>
      <c r="H506" s="612"/>
      <c r="I506" s="612"/>
      <c r="J506" s="612"/>
      <c r="K506" s="612"/>
      <c r="L506" s="612"/>
      <c r="M506" s="612"/>
      <c r="N506" s="612"/>
      <c r="O506" s="613"/>
      <c r="P506" s="597" t="s">
        <v>71</v>
      </c>
      <c r="Q506" s="598"/>
      <c r="R506" s="598"/>
      <c r="S506" s="598"/>
      <c r="T506" s="598"/>
      <c r="U506" s="598"/>
      <c r="V506" s="599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14" t="s">
        <v>138</v>
      </c>
      <c r="B507" s="612"/>
      <c r="C507" s="612"/>
      <c r="D507" s="612"/>
      <c r="E507" s="612"/>
      <c r="F507" s="612"/>
      <c r="G507" s="612"/>
      <c r="H507" s="612"/>
      <c r="I507" s="612"/>
      <c r="J507" s="612"/>
      <c r="K507" s="612"/>
      <c r="L507" s="612"/>
      <c r="M507" s="612"/>
      <c r="N507" s="612"/>
      <c r="O507" s="612"/>
      <c r="P507" s="612"/>
      <c r="Q507" s="612"/>
      <c r="R507" s="612"/>
      <c r="S507" s="612"/>
      <c r="T507" s="612"/>
      <c r="U507" s="612"/>
      <c r="V507" s="612"/>
      <c r="W507" s="612"/>
      <c r="X507" s="612"/>
      <c r="Y507" s="612"/>
      <c r="Z507" s="61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5">
        <v>4640242180519</v>
      </c>
      <c r="E508" s="596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868" t="s">
        <v>763</v>
      </c>
      <c r="Q508" s="607"/>
      <c r="R508" s="607"/>
      <c r="S508" s="607"/>
      <c r="T508" s="608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5">
        <v>4640242180519</v>
      </c>
      <c r="E509" s="596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29" t="s">
        <v>766</v>
      </c>
      <c r="Q509" s="607"/>
      <c r="R509" s="607"/>
      <c r="S509" s="607"/>
      <c r="T509" s="608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35" t="s">
        <v>770</v>
      </c>
      <c r="Q510" s="607"/>
      <c r="R510" s="607"/>
      <c r="S510" s="607"/>
      <c r="T510" s="608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79" t="s">
        <v>773</v>
      </c>
      <c r="Q511" s="607"/>
      <c r="R511" s="607"/>
      <c r="S511" s="607"/>
      <c r="T511" s="608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11"/>
      <c r="B512" s="612"/>
      <c r="C512" s="612"/>
      <c r="D512" s="612"/>
      <c r="E512" s="612"/>
      <c r="F512" s="612"/>
      <c r="G512" s="612"/>
      <c r="H512" s="612"/>
      <c r="I512" s="612"/>
      <c r="J512" s="612"/>
      <c r="K512" s="612"/>
      <c r="L512" s="612"/>
      <c r="M512" s="612"/>
      <c r="N512" s="612"/>
      <c r="O512" s="613"/>
      <c r="P512" s="597" t="s">
        <v>71</v>
      </c>
      <c r="Q512" s="598"/>
      <c r="R512" s="598"/>
      <c r="S512" s="598"/>
      <c r="T512" s="598"/>
      <c r="U512" s="598"/>
      <c r="V512" s="599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12"/>
      <c r="B513" s="612"/>
      <c r="C513" s="612"/>
      <c r="D513" s="612"/>
      <c r="E513" s="612"/>
      <c r="F513" s="612"/>
      <c r="G513" s="612"/>
      <c r="H513" s="612"/>
      <c r="I513" s="612"/>
      <c r="J513" s="612"/>
      <c r="K513" s="612"/>
      <c r="L513" s="612"/>
      <c r="M513" s="612"/>
      <c r="N513" s="612"/>
      <c r="O513" s="613"/>
      <c r="P513" s="597" t="s">
        <v>71</v>
      </c>
      <c r="Q513" s="598"/>
      <c r="R513" s="598"/>
      <c r="S513" s="598"/>
      <c r="T513" s="598"/>
      <c r="U513" s="598"/>
      <c r="V513" s="599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14" t="s">
        <v>63</v>
      </c>
      <c r="B514" s="612"/>
      <c r="C514" s="612"/>
      <c r="D514" s="612"/>
      <c r="E514" s="612"/>
      <c r="F514" s="612"/>
      <c r="G514" s="612"/>
      <c r="H514" s="612"/>
      <c r="I514" s="612"/>
      <c r="J514" s="612"/>
      <c r="K514" s="612"/>
      <c r="L514" s="612"/>
      <c r="M514" s="612"/>
      <c r="N514" s="612"/>
      <c r="O514" s="612"/>
      <c r="P514" s="612"/>
      <c r="Q514" s="612"/>
      <c r="R514" s="612"/>
      <c r="S514" s="612"/>
      <c r="T514" s="612"/>
      <c r="U514" s="612"/>
      <c r="V514" s="612"/>
      <c r="W514" s="612"/>
      <c r="X514" s="612"/>
      <c r="Y514" s="612"/>
      <c r="Z514" s="61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649" t="s">
        <v>777</v>
      </c>
      <c r="Q515" s="607"/>
      <c r="R515" s="607"/>
      <c r="S515" s="607"/>
      <c r="T515" s="608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99" t="s">
        <v>781</v>
      </c>
      <c r="Q516" s="607"/>
      <c r="R516" s="607"/>
      <c r="S516" s="607"/>
      <c r="T516" s="608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11"/>
      <c r="B517" s="612"/>
      <c r="C517" s="612"/>
      <c r="D517" s="612"/>
      <c r="E517" s="612"/>
      <c r="F517" s="612"/>
      <c r="G517" s="612"/>
      <c r="H517" s="612"/>
      <c r="I517" s="612"/>
      <c r="J517" s="612"/>
      <c r="K517" s="612"/>
      <c r="L517" s="612"/>
      <c r="M517" s="612"/>
      <c r="N517" s="612"/>
      <c r="O517" s="613"/>
      <c r="P517" s="597" t="s">
        <v>71</v>
      </c>
      <c r="Q517" s="598"/>
      <c r="R517" s="598"/>
      <c r="S517" s="598"/>
      <c r="T517" s="598"/>
      <c r="U517" s="598"/>
      <c r="V517" s="599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12"/>
      <c r="B518" s="612"/>
      <c r="C518" s="612"/>
      <c r="D518" s="612"/>
      <c r="E518" s="612"/>
      <c r="F518" s="612"/>
      <c r="G518" s="612"/>
      <c r="H518" s="612"/>
      <c r="I518" s="612"/>
      <c r="J518" s="612"/>
      <c r="K518" s="612"/>
      <c r="L518" s="612"/>
      <c r="M518" s="612"/>
      <c r="N518" s="612"/>
      <c r="O518" s="613"/>
      <c r="P518" s="597" t="s">
        <v>71</v>
      </c>
      <c r="Q518" s="598"/>
      <c r="R518" s="598"/>
      <c r="S518" s="598"/>
      <c r="T518" s="598"/>
      <c r="U518" s="598"/>
      <c r="V518" s="599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14" t="s">
        <v>73</v>
      </c>
      <c r="B519" s="612"/>
      <c r="C519" s="612"/>
      <c r="D519" s="612"/>
      <c r="E519" s="612"/>
      <c r="F519" s="612"/>
      <c r="G519" s="612"/>
      <c r="H519" s="612"/>
      <c r="I519" s="612"/>
      <c r="J519" s="612"/>
      <c r="K519" s="612"/>
      <c r="L519" s="612"/>
      <c r="M519" s="612"/>
      <c r="N519" s="612"/>
      <c r="O519" s="612"/>
      <c r="P519" s="612"/>
      <c r="Q519" s="612"/>
      <c r="R519" s="612"/>
      <c r="S519" s="612"/>
      <c r="T519" s="612"/>
      <c r="U519" s="612"/>
      <c r="V519" s="612"/>
      <c r="W519" s="612"/>
      <c r="X519" s="612"/>
      <c r="Y519" s="612"/>
      <c r="Z519" s="61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908" t="s">
        <v>785</v>
      </c>
      <c r="Q520" s="607"/>
      <c r="R520" s="607"/>
      <c r="S520" s="607"/>
      <c r="T520" s="608"/>
      <c r="U520" s="34"/>
      <c r="V520" s="34"/>
      <c r="W520" s="35" t="s">
        <v>69</v>
      </c>
      <c r="X520" s="591">
        <v>141</v>
      </c>
      <c r="Y520" s="592">
        <f>IFERROR(IF(X520="",0,CEILING((X520/$H520),1)*$H520),"")</f>
        <v>144</v>
      </c>
      <c r="Z520" s="36">
        <f>IFERROR(IF(Y520=0,"",ROUNDUP(Y520/H520,0)*0.01898),"")</f>
        <v>0.30368000000000001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149.131</v>
      </c>
      <c r="BN520" s="64">
        <f>IFERROR(Y520*I520/H520,"0")</f>
        <v>152.304</v>
      </c>
      <c r="BO520" s="64">
        <f>IFERROR(1/J520*(X520/H520),"0")</f>
        <v>0.24479166666666666</v>
      </c>
      <c r="BP520" s="64">
        <f>IFERROR(1/J520*(Y520/H520),"0")</f>
        <v>0.25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899" t="s">
        <v>785</v>
      </c>
      <c r="Q521" s="607"/>
      <c r="R521" s="607"/>
      <c r="S521" s="607"/>
      <c r="T521" s="608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11"/>
      <c r="B522" s="612"/>
      <c r="C522" s="612"/>
      <c r="D522" s="612"/>
      <c r="E522" s="612"/>
      <c r="F522" s="612"/>
      <c r="G522" s="612"/>
      <c r="H522" s="612"/>
      <c r="I522" s="612"/>
      <c r="J522" s="612"/>
      <c r="K522" s="612"/>
      <c r="L522" s="612"/>
      <c r="M522" s="612"/>
      <c r="N522" s="612"/>
      <c r="O522" s="613"/>
      <c r="P522" s="597" t="s">
        <v>71</v>
      </c>
      <c r="Q522" s="598"/>
      <c r="R522" s="598"/>
      <c r="S522" s="598"/>
      <c r="T522" s="598"/>
      <c r="U522" s="598"/>
      <c r="V522" s="599"/>
      <c r="W522" s="37" t="s">
        <v>72</v>
      </c>
      <c r="X522" s="593">
        <f>IFERROR(X520/H520,"0")+IFERROR(X521/H521,"0")</f>
        <v>15.666666666666666</v>
      </c>
      <c r="Y522" s="593">
        <f>IFERROR(Y520/H520,"0")+IFERROR(Y521/H521,"0")</f>
        <v>16</v>
      </c>
      <c r="Z522" s="593">
        <f>IFERROR(IF(Z520="",0,Z520),"0")+IFERROR(IF(Z521="",0,Z521),"0")</f>
        <v>0.30368000000000001</v>
      </c>
      <c r="AA522" s="594"/>
      <c r="AB522" s="594"/>
      <c r="AC522" s="594"/>
    </row>
    <row r="523" spans="1:68" x14ac:dyDescent="0.2">
      <c r="A523" s="612"/>
      <c r="B523" s="612"/>
      <c r="C523" s="612"/>
      <c r="D523" s="612"/>
      <c r="E523" s="612"/>
      <c r="F523" s="612"/>
      <c r="G523" s="612"/>
      <c r="H523" s="612"/>
      <c r="I523" s="612"/>
      <c r="J523" s="612"/>
      <c r="K523" s="612"/>
      <c r="L523" s="612"/>
      <c r="M523" s="612"/>
      <c r="N523" s="612"/>
      <c r="O523" s="613"/>
      <c r="P523" s="597" t="s">
        <v>71</v>
      </c>
      <c r="Q523" s="598"/>
      <c r="R523" s="598"/>
      <c r="S523" s="598"/>
      <c r="T523" s="598"/>
      <c r="U523" s="598"/>
      <c r="V523" s="599"/>
      <c r="W523" s="37" t="s">
        <v>69</v>
      </c>
      <c r="X523" s="593">
        <f>IFERROR(SUM(X520:X521),"0")</f>
        <v>141</v>
      </c>
      <c r="Y523" s="593">
        <f>IFERROR(SUM(Y520:Y521),"0")</f>
        <v>144</v>
      </c>
      <c r="Z523" s="37"/>
      <c r="AA523" s="594"/>
      <c r="AB523" s="594"/>
      <c r="AC523" s="594"/>
    </row>
    <row r="524" spans="1:68" ht="14.25" customHeight="1" x14ac:dyDescent="0.25">
      <c r="A524" s="614" t="s">
        <v>173</v>
      </c>
      <c r="B524" s="612"/>
      <c r="C524" s="612"/>
      <c r="D524" s="612"/>
      <c r="E524" s="612"/>
      <c r="F524" s="612"/>
      <c r="G524" s="612"/>
      <c r="H524" s="612"/>
      <c r="I524" s="612"/>
      <c r="J524" s="612"/>
      <c r="K524" s="612"/>
      <c r="L524" s="612"/>
      <c r="M524" s="612"/>
      <c r="N524" s="612"/>
      <c r="O524" s="612"/>
      <c r="P524" s="612"/>
      <c r="Q524" s="612"/>
      <c r="R524" s="612"/>
      <c r="S524" s="612"/>
      <c r="T524" s="612"/>
      <c r="U524" s="612"/>
      <c r="V524" s="612"/>
      <c r="W524" s="612"/>
      <c r="X524" s="612"/>
      <c r="Y524" s="612"/>
      <c r="Z524" s="61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756" t="s">
        <v>790</v>
      </c>
      <c r="Q525" s="607"/>
      <c r="R525" s="607"/>
      <c r="S525" s="607"/>
      <c r="T525" s="608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759" t="s">
        <v>793</v>
      </c>
      <c r="Q526" s="607"/>
      <c r="R526" s="607"/>
      <c r="S526" s="607"/>
      <c r="T526" s="608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871" t="s">
        <v>796</v>
      </c>
      <c r="Q527" s="607"/>
      <c r="R527" s="607"/>
      <c r="S527" s="607"/>
      <c r="T527" s="608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633" t="s">
        <v>799</v>
      </c>
      <c r="Q528" s="607"/>
      <c r="R528" s="607"/>
      <c r="S528" s="607"/>
      <c r="T528" s="608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11"/>
      <c r="B529" s="612"/>
      <c r="C529" s="612"/>
      <c r="D529" s="612"/>
      <c r="E529" s="612"/>
      <c r="F529" s="612"/>
      <c r="G529" s="612"/>
      <c r="H529" s="612"/>
      <c r="I529" s="612"/>
      <c r="J529" s="612"/>
      <c r="K529" s="612"/>
      <c r="L529" s="612"/>
      <c r="M529" s="612"/>
      <c r="N529" s="612"/>
      <c r="O529" s="613"/>
      <c r="P529" s="597" t="s">
        <v>71</v>
      </c>
      <c r="Q529" s="598"/>
      <c r="R529" s="598"/>
      <c r="S529" s="598"/>
      <c r="T529" s="598"/>
      <c r="U529" s="598"/>
      <c r="V529" s="599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12"/>
      <c r="B530" s="612"/>
      <c r="C530" s="612"/>
      <c r="D530" s="612"/>
      <c r="E530" s="612"/>
      <c r="F530" s="612"/>
      <c r="G530" s="612"/>
      <c r="H530" s="612"/>
      <c r="I530" s="612"/>
      <c r="J530" s="612"/>
      <c r="K530" s="612"/>
      <c r="L530" s="612"/>
      <c r="M530" s="612"/>
      <c r="N530" s="612"/>
      <c r="O530" s="613"/>
      <c r="P530" s="597" t="s">
        <v>71</v>
      </c>
      <c r="Q530" s="598"/>
      <c r="R530" s="598"/>
      <c r="S530" s="598"/>
      <c r="T530" s="598"/>
      <c r="U530" s="598"/>
      <c r="V530" s="599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24" t="s">
        <v>800</v>
      </c>
      <c r="B531" s="612"/>
      <c r="C531" s="612"/>
      <c r="D531" s="612"/>
      <c r="E531" s="612"/>
      <c r="F531" s="612"/>
      <c r="G531" s="612"/>
      <c r="H531" s="612"/>
      <c r="I531" s="612"/>
      <c r="J531" s="612"/>
      <c r="K531" s="612"/>
      <c r="L531" s="612"/>
      <c r="M531" s="612"/>
      <c r="N531" s="612"/>
      <c r="O531" s="612"/>
      <c r="P531" s="612"/>
      <c r="Q531" s="612"/>
      <c r="R531" s="612"/>
      <c r="S531" s="612"/>
      <c r="T531" s="612"/>
      <c r="U531" s="612"/>
      <c r="V531" s="612"/>
      <c r="W531" s="612"/>
      <c r="X531" s="612"/>
      <c r="Y531" s="612"/>
      <c r="Z531" s="612"/>
      <c r="AA531" s="586"/>
      <c r="AB531" s="586"/>
      <c r="AC531" s="586"/>
    </row>
    <row r="532" spans="1:68" ht="14.25" customHeight="1" x14ac:dyDescent="0.25">
      <c r="A532" s="614" t="s">
        <v>138</v>
      </c>
      <c r="B532" s="612"/>
      <c r="C532" s="612"/>
      <c r="D532" s="612"/>
      <c r="E532" s="612"/>
      <c r="F532" s="612"/>
      <c r="G532" s="612"/>
      <c r="H532" s="612"/>
      <c r="I532" s="612"/>
      <c r="J532" s="612"/>
      <c r="K532" s="612"/>
      <c r="L532" s="612"/>
      <c r="M532" s="612"/>
      <c r="N532" s="612"/>
      <c r="O532" s="612"/>
      <c r="P532" s="612"/>
      <c r="Q532" s="612"/>
      <c r="R532" s="612"/>
      <c r="S532" s="612"/>
      <c r="T532" s="612"/>
      <c r="U532" s="612"/>
      <c r="V532" s="612"/>
      <c r="W532" s="612"/>
      <c r="X532" s="612"/>
      <c r="Y532" s="612"/>
      <c r="Z532" s="61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61" t="s">
        <v>803</v>
      </c>
      <c r="Q533" s="607"/>
      <c r="R533" s="607"/>
      <c r="S533" s="607"/>
      <c r="T533" s="608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11"/>
      <c r="B534" s="612"/>
      <c r="C534" s="612"/>
      <c r="D534" s="612"/>
      <c r="E534" s="612"/>
      <c r="F534" s="612"/>
      <c r="G534" s="612"/>
      <c r="H534" s="612"/>
      <c r="I534" s="612"/>
      <c r="J534" s="612"/>
      <c r="K534" s="612"/>
      <c r="L534" s="612"/>
      <c r="M534" s="612"/>
      <c r="N534" s="612"/>
      <c r="O534" s="613"/>
      <c r="P534" s="597" t="s">
        <v>71</v>
      </c>
      <c r="Q534" s="598"/>
      <c r="R534" s="598"/>
      <c r="S534" s="598"/>
      <c r="T534" s="598"/>
      <c r="U534" s="598"/>
      <c r="V534" s="599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12"/>
      <c r="B535" s="612"/>
      <c r="C535" s="612"/>
      <c r="D535" s="612"/>
      <c r="E535" s="612"/>
      <c r="F535" s="612"/>
      <c r="G535" s="612"/>
      <c r="H535" s="612"/>
      <c r="I535" s="612"/>
      <c r="J535" s="612"/>
      <c r="K535" s="612"/>
      <c r="L535" s="612"/>
      <c r="M535" s="612"/>
      <c r="N535" s="612"/>
      <c r="O535" s="613"/>
      <c r="P535" s="597" t="s">
        <v>71</v>
      </c>
      <c r="Q535" s="598"/>
      <c r="R535" s="598"/>
      <c r="S535" s="598"/>
      <c r="T535" s="598"/>
      <c r="U535" s="598"/>
      <c r="V535" s="599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12"/>
      <c r="C536" s="612"/>
      <c r="D536" s="612"/>
      <c r="E536" s="612"/>
      <c r="F536" s="612"/>
      <c r="G536" s="612"/>
      <c r="H536" s="612"/>
      <c r="I536" s="612"/>
      <c r="J536" s="612"/>
      <c r="K536" s="612"/>
      <c r="L536" s="612"/>
      <c r="M536" s="612"/>
      <c r="N536" s="612"/>
      <c r="O536" s="631"/>
      <c r="P536" s="708" t="s">
        <v>805</v>
      </c>
      <c r="Q536" s="709"/>
      <c r="R536" s="709"/>
      <c r="S536" s="709"/>
      <c r="T536" s="709"/>
      <c r="U536" s="709"/>
      <c r="V536" s="618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7897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8059.6000000000013</v>
      </c>
      <c r="Z536" s="37"/>
      <c r="AA536" s="594"/>
      <c r="AB536" s="594"/>
      <c r="AC536" s="594"/>
    </row>
    <row r="537" spans="1:68" x14ac:dyDescent="0.2">
      <c r="A537" s="612"/>
      <c r="B537" s="612"/>
      <c r="C537" s="612"/>
      <c r="D537" s="612"/>
      <c r="E537" s="612"/>
      <c r="F537" s="612"/>
      <c r="G537" s="612"/>
      <c r="H537" s="612"/>
      <c r="I537" s="612"/>
      <c r="J537" s="612"/>
      <c r="K537" s="612"/>
      <c r="L537" s="612"/>
      <c r="M537" s="612"/>
      <c r="N537" s="612"/>
      <c r="O537" s="631"/>
      <c r="P537" s="708" t="s">
        <v>806</v>
      </c>
      <c r="Q537" s="709"/>
      <c r="R537" s="709"/>
      <c r="S537" s="709"/>
      <c r="T537" s="709"/>
      <c r="U537" s="709"/>
      <c r="V537" s="618"/>
      <c r="W537" s="37" t="s">
        <v>69</v>
      </c>
      <c r="X537" s="593">
        <f>IFERROR(SUM(BM22:BM533),"0")</f>
        <v>8304.8989605793176</v>
      </c>
      <c r="Y537" s="593">
        <f>IFERROR(SUM(BN22:BN533),"0")</f>
        <v>8476.2480000000014</v>
      </c>
      <c r="Z537" s="37"/>
      <c r="AA537" s="594"/>
      <c r="AB537" s="594"/>
      <c r="AC537" s="594"/>
    </row>
    <row r="538" spans="1:68" x14ac:dyDescent="0.2">
      <c r="A538" s="612"/>
      <c r="B538" s="612"/>
      <c r="C538" s="612"/>
      <c r="D538" s="612"/>
      <c r="E538" s="612"/>
      <c r="F538" s="612"/>
      <c r="G538" s="612"/>
      <c r="H538" s="612"/>
      <c r="I538" s="612"/>
      <c r="J538" s="612"/>
      <c r="K538" s="612"/>
      <c r="L538" s="612"/>
      <c r="M538" s="612"/>
      <c r="N538" s="612"/>
      <c r="O538" s="631"/>
      <c r="P538" s="708" t="s">
        <v>807</v>
      </c>
      <c r="Q538" s="709"/>
      <c r="R538" s="709"/>
      <c r="S538" s="709"/>
      <c r="T538" s="709"/>
      <c r="U538" s="709"/>
      <c r="V538" s="618"/>
      <c r="W538" s="37" t="s">
        <v>808</v>
      </c>
      <c r="X538" s="38">
        <f>ROUNDUP(SUM(BO22:BO533),0)</f>
        <v>13</v>
      </c>
      <c r="Y538" s="38">
        <f>ROUNDUP(SUM(BP22:BP533),0)</f>
        <v>14</v>
      </c>
      <c r="Z538" s="37"/>
      <c r="AA538" s="594"/>
      <c r="AB538" s="594"/>
      <c r="AC538" s="594"/>
    </row>
    <row r="539" spans="1:68" x14ac:dyDescent="0.2">
      <c r="A539" s="612"/>
      <c r="B539" s="612"/>
      <c r="C539" s="612"/>
      <c r="D539" s="612"/>
      <c r="E539" s="612"/>
      <c r="F539" s="612"/>
      <c r="G539" s="612"/>
      <c r="H539" s="612"/>
      <c r="I539" s="612"/>
      <c r="J539" s="612"/>
      <c r="K539" s="612"/>
      <c r="L539" s="612"/>
      <c r="M539" s="612"/>
      <c r="N539" s="612"/>
      <c r="O539" s="631"/>
      <c r="P539" s="708" t="s">
        <v>809</v>
      </c>
      <c r="Q539" s="709"/>
      <c r="R539" s="709"/>
      <c r="S539" s="709"/>
      <c r="T539" s="709"/>
      <c r="U539" s="709"/>
      <c r="V539" s="618"/>
      <c r="W539" s="37" t="s">
        <v>69</v>
      </c>
      <c r="X539" s="593">
        <f>GrossWeightTotal+PalletQtyTotal*25</f>
        <v>8629.8989605793176</v>
      </c>
      <c r="Y539" s="593">
        <f>GrossWeightTotalR+PalletQtyTotalR*25</f>
        <v>8826.2480000000014</v>
      </c>
      <c r="Z539" s="37"/>
      <c r="AA539" s="594"/>
      <c r="AB539" s="594"/>
      <c r="AC539" s="594"/>
    </row>
    <row r="540" spans="1:68" x14ac:dyDescent="0.2">
      <c r="A540" s="612"/>
      <c r="B540" s="612"/>
      <c r="C540" s="612"/>
      <c r="D540" s="612"/>
      <c r="E540" s="612"/>
      <c r="F540" s="612"/>
      <c r="G540" s="612"/>
      <c r="H540" s="612"/>
      <c r="I540" s="612"/>
      <c r="J540" s="612"/>
      <c r="K540" s="612"/>
      <c r="L540" s="612"/>
      <c r="M540" s="612"/>
      <c r="N540" s="612"/>
      <c r="O540" s="631"/>
      <c r="P540" s="708" t="s">
        <v>810</v>
      </c>
      <c r="Q540" s="709"/>
      <c r="R540" s="709"/>
      <c r="S540" s="709"/>
      <c r="T540" s="709"/>
      <c r="U540" s="709"/>
      <c r="V540" s="618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1249.1581750637692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1278</v>
      </c>
      <c r="Z540" s="37"/>
      <c r="AA540" s="594"/>
      <c r="AB540" s="594"/>
      <c r="AC540" s="594"/>
    </row>
    <row r="541" spans="1:68" ht="14.25" customHeight="1" x14ac:dyDescent="0.2">
      <c r="A541" s="612"/>
      <c r="B541" s="612"/>
      <c r="C541" s="612"/>
      <c r="D541" s="612"/>
      <c r="E541" s="612"/>
      <c r="F541" s="612"/>
      <c r="G541" s="612"/>
      <c r="H541" s="612"/>
      <c r="I541" s="612"/>
      <c r="J541" s="612"/>
      <c r="K541" s="612"/>
      <c r="L541" s="612"/>
      <c r="M541" s="612"/>
      <c r="N541" s="612"/>
      <c r="O541" s="631"/>
      <c r="P541" s="708" t="s">
        <v>811</v>
      </c>
      <c r="Q541" s="709"/>
      <c r="R541" s="709"/>
      <c r="S541" s="709"/>
      <c r="T541" s="709"/>
      <c r="U541" s="709"/>
      <c r="V541" s="618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15.357060000000002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00" t="s">
        <v>99</v>
      </c>
      <c r="D543" s="755"/>
      <c r="E543" s="755"/>
      <c r="F543" s="755"/>
      <c r="G543" s="755"/>
      <c r="H543" s="710"/>
      <c r="I543" s="600" t="s">
        <v>270</v>
      </c>
      <c r="J543" s="755"/>
      <c r="K543" s="755"/>
      <c r="L543" s="755"/>
      <c r="M543" s="755"/>
      <c r="N543" s="755"/>
      <c r="O543" s="755"/>
      <c r="P543" s="755"/>
      <c r="Q543" s="755"/>
      <c r="R543" s="755"/>
      <c r="S543" s="755"/>
      <c r="T543" s="755"/>
      <c r="U543" s="710"/>
      <c r="V543" s="600" t="s">
        <v>562</v>
      </c>
      <c r="W543" s="710"/>
      <c r="X543" s="600" t="s">
        <v>622</v>
      </c>
      <c r="Y543" s="755"/>
      <c r="Z543" s="755"/>
      <c r="AA543" s="710"/>
      <c r="AB543" s="588" t="s">
        <v>681</v>
      </c>
      <c r="AC543" s="600" t="s">
        <v>748</v>
      </c>
      <c r="AD543" s="710"/>
      <c r="AF543" s="589"/>
    </row>
    <row r="544" spans="1:68" ht="14.25" customHeight="1" thickTop="1" x14ac:dyDescent="0.2">
      <c r="A544" s="645" t="s">
        <v>814</v>
      </c>
      <c r="B544" s="600" t="s">
        <v>62</v>
      </c>
      <c r="C544" s="600" t="s">
        <v>100</v>
      </c>
      <c r="D544" s="600" t="s">
        <v>119</v>
      </c>
      <c r="E544" s="600" t="s">
        <v>180</v>
      </c>
      <c r="F544" s="600" t="s">
        <v>207</v>
      </c>
      <c r="G544" s="600" t="s">
        <v>246</v>
      </c>
      <c r="H544" s="600" t="s">
        <v>99</v>
      </c>
      <c r="I544" s="600" t="s">
        <v>271</v>
      </c>
      <c r="J544" s="600" t="s">
        <v>311</v>
      </c>
      <c r="K544" s="600" t="s">
        <v>372</v>
      </c>
      <c r="L544" s="600" t="s">
        <v>412</v>
      </c>
      <c r="M544" s="600" t="s">
        <v>430</v>
      </c>
      <c r="N544" s="589"/>
      <c r="O544" s="600" t="s">
        <v>443</v>
      </c>
      <c r="P544" s="600" t="s">
        <v>453</v>
      </c>
      <c r="Q544" s="600" t="s">
        <v>460</v>
      </c>
      <c r="R544" s="600" t="s">
        <v>464</v>
      </c>
      <c r="S544" s="600" t="s">
        <v>470</v>
      </c>
      <c r="T544" s="600" t="s">
        <v>475</v>
      </c>
      <c r="U544" s="600" t="s">
        <v>549</v>
      </c>
      <c r="V544" s="600" t="s">
        <v>563</v>
      </c>
      <c r="W544" s="600" t="s">
        <v>597</v>
      </c>
      <c r="X544" s="600" t="s">
        <v>623</v>
      </c>
      <c r="Y544" s="600" t="s">
        <v>655</v>
      </c>
      <c r="Z544" s="600" t="s">
        <v>673</v>
      </c>
      <c r="AA544" s="600" t="s">
        <v>677</v>
      </c>
      <c r="AB544" s="600" t="s">
        <v>681</v>
      </c>
      <c r="AC544" s="600" t="s">
        <v>748</v>
      </c>
      <c r="AD544" s="600" t="s">
        <v>800</v>
      </c>
      <c r="AF544" s="589"/>
    </row>
    <row r="545" spans="1:32" ht="13.5" customHeight="1" thickBot="1" x14ac:dyDescent="0.25">
      <c r="A545" s="646"/>
      <c r="B545" s="601"/>
      <c r="C545" s="601"/>
      <c r="D545" s="601"/>
      <c r="E545" s="601"/>
      <c r="F545" s="601"/>
      <c r="G545" s="601"/>
      <c r="H545" s="601"/>
      <c r="I545" s="601"/>
      <c r="J545" s="601"/>
      <c r="K545" s="601"/>
      <c r="L545" s="601"/>
      <c r="M545" s="601"/>
      <c r="N545" s="589"/>
      <c r="O545" s="601"/>
      <c r="P545" s="601"/>
      <c r="Q545" s="601"/>
      <c r="R545" s="601"/>
      <c r="S545" s="601"/>
      <c r="T545" s="601"/>
      <c r="U545" s="601"/>
      <c r="V545" s="601"/>
      <c r="W545" s="601"/>
      <c r="X545" s="601"/>
      <c r="Y545" s="601"/>
      <c r="Z545" s="601"/>
      <c r="AA545" s="601"/>
      <c r="AB545" s="601"/>
      <c r="AC545" s="601"/>
      <c r="AD545" s="601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118.80000000000001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170.6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331.20000000000005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474.30000000000007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357.12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1336.5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36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173.3</v>
      </c>
      <c r="U546" s="46">
        <f>IFERROR(Y354*1,"0")+IFERROR(Y358*1,"0")+IFERROR(Y359*1,"0")+IFERROR(Y360*1,"0")</f>
        <v>12.6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2892</v>
      </c>
      <c r="W546" s="46">
        <f>IFERROR(Y391*1,"0")+IFERROR(Y392*1,"0")+IFERROR(Y393*1,"0")+IFERROR(Y394*1,"0")+IFERROR(Y398*1,"0")+IFERROR(Y402*1,"0")+IFERROR(Y403*1,"0")+IFERROR(Y404*1,"0")+IFERROR(Y408*1,"0")</f>
        <v>855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72.3</v>
      </c>
      <c r="Y546" s="46">
        <f>IFERROR(Y433*1,"0")+IFERROR(Y434*1,"0")+IFERROR(Y438*1,"0")+IFERROR(Y439*1,"0")+IFERROR(Y440*1,"0")+IFERROR(Y441*1,"0")</f>
        <v>156.60000000000002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929.2800000000002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144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P154:V154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D79:E7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63:E63"/>
    <mergeCell ref="D330:E33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