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24BC2283-6B4A-40BA-B97D-96BF2801E9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3" i="1" s="1"/>
  <c r="P457" i="1"/>
  <c r="BP456" i="1"/>
  <c r="BO456" i="1"/>
  <c r="BN456" i="1"/>
  <c r="BM456" i="1"/>
  <c r="Z456" i="1"/>
  <c r="Y456" i="1"/>
  <c r="Y464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N440" i="1"/>
  <c r="BM440" i="1"/>
  <c r="Z440" i="1"/>
  <c r="Y440" i="1"/>
  <c r="BP440" i="1" s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Y447" i="1" s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9" i="1" s="1"/>
  <c r="P414" i="1"/>
  <c r="X412" i="1"/>
  <c r="X411" i="1"/>
  <c r="BO410" i="1"/>
  <c r="BM410" i="1"/>
  <c r="Y410" i="1"/>
  <c r="W516" i="1" s="1"/>
  <c r="P410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Y406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V516" i="1" s="1"/>
  <c r="P391" i="1"/>
  <c r="X387" i="1"/>
  <c r="X386" i="1"/>
  <c r="BO385" i="1"/>
  <c r="BM385" i="1"/>
  <c r="Y385" i="1"/>
  <c r="Y386" i="1" s="1"/>
  <c r="P385" i="1"/>
  <c r="X383" i="1"/>
  <c r="X382" i="1"/>
  <c r="BO381" i="1"/>
  <c r="BM381" i="1"/>
  <c r="Y381" i="1"/>
  <c r="BP381" i="1" s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4" i="1" s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Y352" i="1" s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Y320" i="1" s="1"/>
  <c r="P317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4" i="1" s="1"/>
  <c r="P309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6" i="1" s="1"/>
  <c r="P299" i="1"/>
  <c r="X297" i="1"/>
  <c r="X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J516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6" i="1" s="1"/>
  <c r="X23" i="1"/>
  <c r="X510" i="1" s="1"/>
  <c r="BO22" i="1"/>
  <c r="X508" i="1" s="1"/>
  <c r="BM22" i="1"/>
  <c r="X507" i="1" s="1"/>
  <c r="X509" i="1" s="1"/>
  <c r="Y22" i="1"/>
  <c r="B51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F9" i="1"/>
  <c r="J9" i="1"/>
  <c r="Y24" i="1"/>
  <c r="Y32" i="1"/>
  <c r="BP42" i="1"/>
  <c r="BN42" i="1"/>
  <c r="Z42" i="1"/>
  <c r="Z44" i="1" s="1"/>
  <c r="C516" i="1"/>
  <c r="Y45" i="1"/>
  <c r="D516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6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BN191" i="1"/>
  <c r="Y192" i="1"/>
  <c r="Z195" i="1"/>
  <c r="BN195" i="1"/>
  <c r="BP195" i="1"/>
  <c r="Z197" i="1"/>
  <c r="BN197" i="1"/>
  <c r="Z199" i="1"/>
  <c r="BN199" i="1"/>
  <c r="Z201" i="1"/>
  <c r="BN201" i="1"/>
  <c r="BP208" i="1"/>
  <c r="BN208" i="1"/>
  <c r="Z208" i="1"/>
  <c r="Y108" i="1"/>
  <c r="Y148" i="1"/>
  <c r="Y160" i="1"/>
  <c r="Z186" i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Y204" i="1"/>
  <c r="Y216" i="1"/>
  <c r="Y215" i="1"/>
  <c r="BP206" i="1"/>
  <c r="BN206" i="1"/>
  <c r="Z206" i="1"/>
  <c r="Z215" i="1" s="1"/>
  <c r="Z210" i="1"/>
  <c r="BN210" i="1"/>
  <c r="Z212" i="1"/>
  <c r="BN212" i="1"/>
  <c r="Z214" i="1"/>
  <c r="BN214" i="1"/>
  <c r="Z218" i="1"/>
  <c r="Z220" i="1" s="1"/>
  <c r="BN218" i="1"/>
  <c r="BP218" i="1"/>
  <c r="Y221" i="1"/>
  <c r="K516" i="1"/>
  <c r="Z225" i="1"/>
  <c r="Z231" i="1" s="1"/>
  <c r="BN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6" i="1"/>
  <c r="Z252" i="1"/>
  <c r="Z256" i="1" s="1"/>
  <c r="BN252" i="1"/>
  <c r="Z254" i="1"/>
  <c r="BN254" i="1"/>
  <c r="Y257" i="1"/>
  <c r="M516" i="1"/>
  <c r="Z262" i="1"/>
  <c r="Z264" i="1" s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Y285" i="1"/>
  <c r="BP284" i="1"/>
  <c r="BN284" i="1"/>
  <c r="Z284" i="1"/>
  <c r="Z285" i="1" s="1"/>
  <c r="Q516" i="1"/>
  <c r="Y286" i="1"/>
  <c r="R516" i="1"/>
  <c r="Y296" i="1"/>
  <c r="BP289" i="1"/>
  <c r="BN289" i="1"/>
  <c r="Z289" i="1"/>
  <c r="Y297" i="1"/>
  <c r="Y231" i="1"/>
  <c r="Y256" i="1"/>
  <c r="Y265" i="1"/>
  <c r="Y272" i="1"/>
  <c r="Y277" i="1"/>
  <c r="Y280" i="1"/>
  <c r="BP279" i="1"/>
  <c r="BN279" i="1"/>
  <c r="BP291" i="1"/>
  <c r="BN291" i="1"/>
  <c r="Z291" i="1"/>
  <c r="Y307" i="1"/>
  <c r="Y315" i="1"/>
  <c r="Y321" i="1"/>
  <c r="Y327" i="1"/>
  <c r="Y333" i="1"/>
  <c r="Y340" i="1"/>
  <c r="Y358" i="1"/>
  <c r="Y362" i="1"/>
  <c r="Y373" i="1"/>
  <c r="Y383" i="1"/>
  <c r="Y387" i="1"/>
  <c r="Y401" i="1"/>
  <c r="Y407" i="1"/>
  <c r="Y412" i="1"/>
  <c r="Y418" i="1"/>
  <c r="BP443" i="1"/>
  <c r="BN443" i="1"/>
  <c r="Z443" i="1"/>
  <c r="Z453" i="1"/>
  <c r="BP451" i="1"/>
  <c r="BN451" i="1"/>
  <c r="Z451" i="1"/>
  <c r="BP459" i="1"/>
  <c r="BN459" i="1"/>
  <c r="Z459" i="1"/>
  <c r="BP467" i="1"/>
  <c r="BN467" i="1"/>
  <c r="Z467" i="1"/>
  <c r="Z469" i="1" s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U516" i="1"/>
  <c r="Y516" i="1"/>
  <c r="Z293" i="1"/>
  <c r="BN293" i="1"/>
  <c r="Z295" i="1"/>
  <c r="BN295" i="1"/>
  <c r="Z299" i="1"/>
  <c r="BN299" i="1"/>
  <c r="BP299" i="1"/>
  <c r="Z301" i="1"/>
  <c r="BN301" i="1"/>
  <c r="Z303" i="1"/>
  <c r="BN303" i="1"/>
  <c r="Z305" i="1"/>
  <c r="BN305" i="1"/>
  <c r="Z309" i="1"/>
  <c r="Z314" i="1" s="1"/>
  <c r="BN309" i="1"/>
  <c r="BP309" i="1"/>
  <c r="Z311" i="1"/>
  <c r="BN311" i="1"/>
  <c r="Z313" i="1"/>
  <c r="BN313" i="1"/>
  <c r="Z317" i="1"/>
  <c r="BN317" i="1"/>
  <c r="BP317" i="1"/>
  <c r="Z319" i="1"/>
  <c r="BN319" i="1"/>
  <c r="Z325" i="1"/>
  <c r="Z327" i="1" s="1"/>
  <c r="BN325" i="1"/>
  <c r="Z331" i="1"/>
  <c r="Z333" i="1" s="1"/>
  <c r="BN331" i="1"/>
  <c r="Z338" i="1"/>
  <c r="Z340" i="1" s="1"/>
  <c r="BN338" i="1"/>
  <c r="Y341" i="1"/>
  <c r="T516" i="1"/>
  <c r="Z346" i="1"/>
  <c r="Z352" i="1" s="1"/>
  <c r="BN346" i="1"/>
  <c r="Z348" i="1"/>
  <c r="BN348" i="1"/>
  <c r="Z350" i="1"/>
  <c r="BN350" i="1"/>
  <c r="Y353" i="1"/>
  <c r="Z356" i="1"/>
  <c r="Z357" i="1" s="1"/>
  <c r="BN356" i="1"/>
  <c r="Z360" i="1"/>
  <c r="Z362" i="1" s="1"/>
  <c r="BN360" i="1"/>
  <c r="BP360" i="1"/>
  <c r="Z371" i="1"/>
  <c r="Z373" i="1" s="1"/>
  <c r="BN371" i="1"/>
  <c r="Z381" i="1"/>
  <c r="Z382" i="1" s="1"/>
  <c r="BN381" i="1"/>
  <c r="Z385" i="1"/>
  <c r="Z386" i="1" s="1"/>
  <c r="BN385" i="1"/>
  <c r="BP385" i="1"/>
  <c r="Z391" i="1"/>
  <c r="BN391" i="1"/>
  <c r="BP391" i="1"/>
  <c r="Z393" i="1"/>
  <c r="BN393" i="1"/>
  <c r="Z395" i="1"/>
  <c r="BN395" i="1"/>
  <c r="Z397" i="1"/>
  <c r="BN397" i="1"/>
  <c r="Z399" i="1"/>
  <c r="BN399" i="1"/>
  <c r="Y402" i="1"/>
  <c r="Z405" i="1"/>
  <c r="Z406" i="1" s="1"/>
  <c r="BN405" i="1"/>
  <c r="Z410" i="1"/>
  <c r="Z411" i="1" s="1"/>
  <c r="BN410" i="1"/>
  <c r="BP410" i="1"/>
  <c r="Y411" i="1"/>
  <c r="Z414" i="1"/>
  <c r="BN414" i="1"/>
  <c r="BP414" i="1"/>
  <c r="Z416" i="1"/>
  <c r="BN416" i="1"/>
  <c r="Y424" i="1"/>
  <c r="Z516" i="1"/>
  <c r="Y448" i="1"/>
  <c r="Z434" i="1"/>
  <c r="Z447" i="1" s="1"/>
  <c r="BN434" i="1"/>
  <c r="Z437" i="1"/>
  <c r="BN437" i="1"/>
  <c r="Z439" i="1"/>
  <c r="BN439" i="1"/>
  <c r="BP445" i="1"/>
  <c r="BN445" i="1"/>
  <c r="Z445" i="1"/>
  <c r="Y454" i="1"/>
  <c r="Y453" i="1"/>
  <c r="BP457" i="1"/>
  <c r="BN457" i="1"/>
  <c r="Z457" i="1"/>
  <c r="BP461" i="1"/>
  <c r="BN461" i="1"/>
  <c r="Z461" i="1"/>
  <c r="Z463" i="1" s="1"/>
  <c r="Y470" i="1"/>
  <c r="Y469" i="1"/>
  <c r="Y479" i="1"/>
  <c r="BP474" i="1"/>
  <c r="BN474" i="1"/>
  <c r="Z474" i="1"/>
  <c r="Z478" i="1" s="1"/>
  <c r="BP476" i="1"/>
  <c r="BN476" i="1"/>
  <c r="Z476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494" i="1" l="1"/>
  <c r="Z484" i="1"/>
  <c r="Z296" i="1"/>
  <c r="Y510" i="1"/>
  <c r="Y507" i="1"/>
  <c r="Y509" i="1" s="1"/>
  <c r="Z418" i="1"/>
  <c r="Z401" i="1"/>
  <c r="Z320" i="1"/>
  <c r="Z306" i="1"/>
  <c r="Z271" i="1"/>
  <c r="Z247" i="1"/>
  <c r="Z203" i="1"/>
  <c r="Z65" i="1"/>
  <c r="Y506" i="1"/>
  <c r="Z32" i="1"/>
  <c r="Y508" i="1"/>
  <c r="Z511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<sst xmlns="http://schemas.openxmlformats.org/spreadsheetml/2006/main" count="2254" uniqueCount="811">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</sst>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4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45890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171</v>
      </c>
      <c r="Y41" s="560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177.88749999999999</v>
      </c>
      <c r="BN41" s="64">
        <f>IFERROR(Y41*I41/H41,"0")</f>
        <v>179.76</v>
      </c>
      <c r="BO41" s="64">
        <f>IFERROR(1/J41*(X41/H41),"0")</f>
        <v>0.24739583333333331</v>
      </c>
      <c r="BP41" s="64">
        <f>IFERROR(1/J41*(Y41/H41),"0")</f>
        <v>0.25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15.833333333333332</v>
      </c>
      <c r="Y44" s="561">
        <f>IFERROR(Y41/H41,"0")+IFERROR(Y42/H42,"0")+IFERROR(Y43/H43,"0")</f>
        <v>16</v>
      </c>
      <c r="Z44" s="561">
        <f>IFERROR(IF(Z41="",0,Z41),"0")+IFERROR(IF(Z42="",0,Z42),"0")+IFERROR(IF(Z43="",0,Z43),"0")</f>
        <v>0.30368000000000001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171</v>
      </c>
      <c r="Y45" s="561">
        <f>IFERROR(SUM(Y41:Y43),"0")</f>
        <v>172.8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40</v>
      </c>
      <c r="Y53" s="560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3.7037037037037033</v>
      </c>
      <c r="Y58" s="561">
        <f>IFERROR(Y52/H52,"0")+IFERROR(Y53/H53,"0")+IFERROR(Y54/H54,"0")+IFERROR(Y55/H55,"0")+IFERROR(Y56/H56,"0")+IFERROR(Y57/H57,"0")</f>
        <v>4</v>
      </c>
      <c r="Z58" s="561">
        <f>IFERROR(IF(Z52="",0,Z52),"0")+IFERROR(IF(Z53="",0,Z53),"0")+IFERROR(IF(Z54="",0,Z54),"0")+IFERROR(IF(Z55="",0,Z55),"0")+IFERROR(IF(Z56="",0,Z56),"0")+IFERROR(IF(Z57="",0,Z57),"0")</f>
        <v>7.5920000000000001E-2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40</v>
      </c>
      <c r="Y59" s="561">
        <f>IFERROR(SUM(Y52:Y57),"0")</f>
        <v>43.2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1078</v>
      </c>
      <c r="Y61" s="560">
        <f>IFERROR(IF(X61="",0,CEILING((X61/$H61),1)*$H61),"")</f>
        <v>1080</v>
      </c>
      <c r="Z61" s="36">
        <f>IFERROR(IF(Y61=0,"",ROUNDUP(Y61/H61,0)*0.01898),"")</f>
        <v>1.8980000000000001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1121.4194444444443</v>
      </c>
      <c r="BN61" s="64">
        <f>IFERROR(Y61*I61/H61,"0")</f>
        <v>1123.4999999999998</v>
      </c>
      <c r="BO61" s="64">
        <f>IFERROR(1/J61*(X61/H61),"0")</f>
        <v>1.5596064814814814</v>
      </c>
      <c r="BP61" s="64">
        <f>IFERROR(1/J61*(Y61/H61),"0")</f>
        <v>1.5625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34</v>
      </c>
      <c r="Y64" s="560">
        <f>IFERROR(IF(X64="",0,CEILING((X64/$H64),1)*$H64),"")</f>
        <v>35.1</v>
      </c>
      <c r="Z64" s="36">
        <f>IFERROR(IF(Y64=0,"",ROUNDUP(Y64/H64,0)*0.00651),"")</f>
        <v>8.4629999999999997E-2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36.266666666666666</v>
      </c>
      <c r="BN64" s="64">
        <f>IFERROR(Y64*I64/H64,"0")</f>
        <v>37.44</v>
      </c>
      <c r="BO64" s="64">
        <f>IFERROR(1/J64*(X64/H64),"0")</f>
        <v>6.9190069190069189E-2</v>
      </c>
      <c r="BP64" s="64">
        <f>IFERROR(1/J64*(Y64/H64),"0")</f>
        <v>7.1428571428571438E-2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112.4074074074074</v>
      </c>
      <c r="Y65" s="561">
        <f>IFERROR(Y61/H61,"0")+IFERROR(Y62/H62,"0")+IFERROR(Y63/H63,"0")+IFERROR(Y64/H64,"0")</f>
        <v>113</v>
      </c>
      <c r="Z65" s="561">
        <f>IFERROR(IF(Z61="",0,Z61),"0")+IFERROR(IF(Z62="",0,Z62),"0")+IFERROR(IF(Z63="",0,Z63),"0")+IFERROR(IF(Z64="",0,Z64),"0")</f>
        <v>1.9826300000000001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1112</v>
      </c>
      <c r="Y66" s="561">
        <f>IFERROR(SUM(Y61:Y64),"0")</f>
        <v>1115.0999999999999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136</v>
      </c>
      <c r="Y89" s="560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141.47777777777776</v>
      </c>
      <c r="BN89" s="64">
        <f>IFERROR(Y89*I89/H89,"0")</f>
        <v>146.05499999999998</v>
      </c>
      <c r="BO89" s="64">
        <f>IFERROR(1/J89*(X89/H89),"0")</f>
        <v>0.19675925925925924</v>
      </c>
      <c r="BP89" s="64">
        <f>IFERROR(1/J89*(Y89/H89),"0")</f>
        <v>0.203125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12.592592592592592</v>
      </c>
      <c r="Y92" s="561">
        <f>IFERROR(Y89/H89,"0")+IFERROR(Y90/H90,"0")+IFERROR(Y91/H91,"0")</f>
        <v>13</v>
      </c>
      <c r="Z92" s="561">
        <f>IFERROR(IF(Z89="",0,Z89),"0")+IFERROR(IF(Z90="",0,Z90),"0")+IFERROR(IF(Z91="",0,Z91),"0")</f>
        <v>0.24674000000000001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136</v>
      </c>
      <c r="Y93" s="561">
        <f>IFERROR(SUM(Y89:Y91),"0")</f>
        <v>140.4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183</v>
      </c>
      <c r="Y95" s="560">
        <f>IFERROR(IF(X95="",0,CEILING((X95/$H95),1)*$H95),"")</f>
        <v>186.29999999999998</v>
      </c>
      <c r="Z95" s="36">
        <f>IFERROR(IF(Y95=0,"",ROUNDUP(Y95/H95,0)*0.01898),"")</f>
        <v>0.43653999999999998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194.72555555555556</v>
      </c>
      <c r="BN95" s="64">
        <f>IFERROR(Y95*I95/H95,"0")</f>
        <v>198.23699999999999</v>
      </c>
      <c r="BO95" s="64">
        <f>IFERROR(1/J95*(X95/H95),"0")</f>
        <v>0.3530092592592593</v>
      </c>
      <c r="BP95" s="64">
        <f>IFERROR(1/J95*(Y95/H95),"0")</f>
        <v>0.359375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6</v>
      </c>
      <c r="Y99" s="560">
        <f>IFERROR(IF(X99="",0,CEILING((X99/$H99),1)*$H99),"")</f>
        <v>7.92</v>
      </c>
      <c r="Z99" s="36">
        <f>IFERROR(IF(Y99=0,"",ROUNDUP(Y99/H99,0)*0.00651),"")</f>
        <v>2.6040000000000001E-2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6.7818181818181822</v>
      </c>
      <c r="BN99" s="64">
        <f>IFERROR(Y99*I99/H99,"0")</f>
        <v>8.952</v>
      </c>
      <c r="BO99" s="64">
        <f>IFERROR(1/J99*(X99/H99),"0")</f>
        <v>1.6650016650016652E-2</v>
      </c>
      <c r="BP99" s="64">
        <f>IFERROR(1/J99*(Y99/H99),"0")</f>
        <v>2.197802197802198E-2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25.622895622895626</v>
      </c>
      <c r="Y100" s="561">
        <f>IFERROR(Y95/H95,"0")+IFERROR(Y96/H96,"0")+IFERROR(Y97/H97,"0")+IFERROR(Y98/H98,"0")+IFERROR(Y99/H99,"0")</f>
        <v>27</v>
      </c>
      <c r="Z100" s="561">
        <f>IFERROR(IF(Z95="",0,Z95),"0")+IFERROR(IF(Z96="",0,Z96),"0")+IFERROR(IF(Z97="",0,Z97),"0")+IFERROR(IF(Z98="",0,Z98),"0")+IFERROR(IF(Z99="",0,Z99),"0")</f>
        <v>0.46257999999999999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189</v>
      </c>
      <c r="Y101" s="561">
        <f>IFERROR(SUM(Y95:Y99),"0")</f>
        <v>194.21999999999997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3</v>
      </c>
      <c r="Y105" s="560">
        <f>IFERROR(IF(X105="",0,CEILING((X105/$H105),1)*$H105),"")</f>
        <v>3.75</v>
      </c>
      <c r="Z105" s="36">
        <f>IFERROR(IF(Y105=0,"",ROUNDUP(Y105/H105,0)*0.00902),"")</f>
        <v>9.0200000000000002E-3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3.1679999999999997</v>
      </c>
      <c r="BN105" s="64">
        <f>IFERROR(Y105*I105/H105,"0")</f>
        <v>3.96</v>
      </c>
      <c r="BO105" s="64">
        <f>IFERROR(1/J105*(X105/H105),"0")</f>
        <v>6.0606060606060615E-3</v>
      </c>
      <c r="BP105" s="64">
        <f>IFERROR(1/J105*(Y105/H105),"0")</f>
        <v>7.575757575757576E-3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0.8</v>
      </c>
      <c r="Y108" s="561">
        <f>IFERROR(Y104/H104,"0")+IFERROR(Y105/H105,"0")+IFERROR(Y106/H106,"0")+IFERROR(Y107/H107,"0")</f>
        <v>1</v>
      </c>
      <c r="Z108" s="561">
        <f>IFERROR(IF(Z104="",0,Z104),"0")+IFERROR(IF(Z105="",0,Z105),"0")+IFERROR(IF(Z106="",0,Z106),"0")+IFERROR(IF(Z107="",0,Z107),"0")</f>
        <v>9.0200000000000002E-3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3</v>
      </c>
      <c r="Y109" s="561">
        <f>IFERROR(SUM(Y104:Y107),"0")</f>
        <v>3.75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110</v>
      </c>
      <c r="Y117" s="560">
        <f>IFERROR(IF(X117="",0,CEILING((X117/$H117),1)*$H117),"")</f>
        <v>113.39999999999999</v>
      </c>
      <c r="Z117" s="36">
        <f>IFERROR(IF(Y117=0,"",ROUNDUP(Y117/H117,0)*0.01898),"")</f>
        <v>0.26572000000000001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116.96666666666667</v>
      </c>
      <c r="BN117" s="64">
        <f>IFERROR(Y117*I117/H117,"0")</f>
        <v>120.58199999999999</v>
      </c>
      <c r="BO117" s="64">
        <f>IFERROR(1/J117*(X117/H117),"0")</f>
        <v>0.21219135802469136</v>
      </c>
      <c r="BP117" s="64">
        <f>IFERROR(1/J117*(Y117/H117),"0")</f>
        <v>0.21875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110</v>
      </c>
      <c r="Y118" s="560">
        <f>IFERROR(IF(X118="",0,CEILING((X118/$H118),1)*$H118),"")</f>
        <v>110.88</v>
      </c>
      <c r="Z118" s="36">
        <f>IFERROR(IF(Y118=0,"",ROUNDUP(Y118/H118,0)*0.00651),"")</f>
        <v>0.36456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123.66666666666666</v>
      </c>
      <c r="BN118" s="64">
        <f>IFERROR(Y118*I118/H118,"0")</f>
        <v>124.65599999999999</v>
      </c>
      <c r="BO118" s="64">
        <f>IFERROR(1/J118*(X118/H118),"0")</f>
        <v>0.30525030525030528</v>
      </c>
      <c r="BP118" s="64">
        <f>IFERROR(1/J118*(Y118/H118),"0")</f>
        <v>0.30769230769230771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69.135802469135797</v>
      </c>
      <c r="Y121" s="561">
        <f>IFERROR(Y117/H117,"0")+IFERROR(Y118/H118,"0")+IFERROR(Y119/H119,"0")+IFERROR(Y120/H120,"0")</f>
        <v>70</v>
      </c>
      <c r="Z121" s="561">
        <f>IFERROR(IF(Z117="",0,Z117),"0")+IFERROR(IF(Z118="",0,Z118),"0")+IFERROR(IF(Z119="",0,Z119),"0")+IFERROR(IF(Z120="",0,Z120),"0")</f>
        <v>0.63027999999999995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220</v>
      </c>
      <c r="Y122" s="561">
        <f>IFERROR(SUM(Y117:Y120),"0")</f>
        <v>224.27999999999997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22</v>
      </c>
      <c r="Y131" s="560">
        <f>IFERROR(IF(X131="",0,CEILING((X131/$H131),1)*$H131),"")</f>
        <v>22.400000000000002</v>
      </c>
      <c r="Z131" s="36">
        <f>IFERROR(IF(Y131=0,"",ROUNDUP(Y131/H131,0)*0.00651),"")</f>
        <v>4.5569999999999999E-2</v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23.237499999999997</v>
      </c>
      <c r="BN131" s="64">
        <f>IFERROR(Y131*I131/H131,"0")</f>
        <v>23.66</v>
      </c>
      <c r="BO131" s="64">
        <f>IFERROR(1/J131*(X131/H131),"0")</f>
        <v>3.7774725274725279E-2</v>
      </c>
      <c r="BP131" s="64">
        <f>IFERROR(1/J131*(Y131/H131),"0")</f>
        <v>3.8461538461538464E-2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6.875</v>
      </c>
      <c r="Y132" s="561">
        <f>IFERROR(Y130/H130,"0")+IFERROR(Y131/H131,"0")</f>
        <v>7</v>
      </c>
      <c r="Z132" s="561">
        <f>IFERROR(IF(Z130="",0,Z130),"0")+IFERROR(IF(Z131="",0,Z131),"0")</f>
        <v>4.5569999999999999E-2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22</v>
      </c>
      <c r="Y133" s="561">
        <f>IFERROR(SUM(Y130:Y131),"0")</f>
        <v>22.400000000000002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46</v>
      </c>
      <c r="Y141" s="560">
        <f>IFERROR(IF(X141="",0,CEILING((X141/$H141),1)*$H141),"")</f>
        <v>47.52</v>
      </c>
      <c r="Z141" s="36">
        <f>IFERROR(IF(Y141=0,"",ROUNDUP(Y141/H141,0)*0.00651),"")</f>
        <v>0.11718000000000001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50.669696969696965</v>
      </c>
      <c r="BN141" s="64">
        <f>IFERROR(Y141*I141/H141,"0")</f>
        <v>52.344000000000001</v>
      </c>
      <c r="BO141" s="64">
        <f>IFERROR(1/J141*(X141/H141),"0")</f>
        <v>9.5737595737595729E-2</v>
      </c>
      <c r="BP141" s="64">
        <f>IFERROR(1/J141*(Y141/H141),"0")</f>
        <v>9.8901098901098911E-2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17.424242424242422</v>
      </c>
      <c r="Y142" s="561">
        <f>IFERROR(Y140/H140,"0")+IFERROR(Y141/H141,"0")</f>
        <v>18</v>
      </c>
      <c r="Z142" s="561">
        <f>IFERROR(IF(Z140="",0,Z140),"0")+IFERROR(IF(Z141="",0,Z141),"0")</f>
        <v>0.11718000000000001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46</v>
      </c>
      <c r="Y143" s="561">
        <f>IFERROR(SUM(Y140:Y141),"0")</f>
        <v>47.52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37</v>
      </c>
      <c r="Y150" s="560">
        <f>IFERROR(IF(X150="",0,CEILING((X150/$H150),1)*$H150),"")</f>
        <v>45</v>
      </c>
      <c r="Z150" s="36">
        <f>IFERROR(IF(Y150=0,"",ROUNDUP(Y150/H150,0)*0.01898),"")</f>
        <v>9.4899999999999998E-2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39.405000000000001</v>
      </c>
      <c r="BN150" s="64">
        <f>IFERROR(Y150*I150/H150,"0")</f>
        <v>47.925000000000004</v>
      </c>
      <c r="BO150" s="64">
        <f>IFERROR(1/J150*(X150/H150),"0")</f>
        <v>6.4236111111111105E-2</v>
      </c>
      <c r="BP150" s="64">
        <f>IFERROR(1/J150*(Y150/H150),"0")</f>
        <v>7.8125E-2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4.1111111111111107</v>
      </c>
      <c r="Y153" s="561">
        <f>IFERROR(Y150/H150,"0")+IFERROR(Y151/H151,"0")+IFERROR(Y152/H152,"0")</f>
        <v>5</v>
      </c>
      <c r="Z153" s="561">
        <f>IFERROR(IF(Z150="",0,Z150),"0")+IFERROR(IF(Z151="",0,Z151),"0")+IFERROR(IF(Z152="",0,Z152),"0")</f>
        <v>9.4899999999999998E-2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37</v>
      </c>
      <c r="Y154" s="561">
        <f>IFERROR(SUM(Y150:Y152),"0")</f>
        <v>45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90</v>
      </c>
      <c r="Y165" s="560">
        <f t="shared" si="16"/>
        <v>90.3</v>
      </c>
      <c r="Z165" s="36">
        <f>IFERROR(IF(Y165=0,"",ROUNDUP(Y165/H165,0)*0.00502),"")</f>
        <v>0.21586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95.571428571428555</v>
      </c>
      <c r="BN165" s="64">
        <f t="shared" si="18"/>
        <v>95.89</v>
      </c>
      <c r="BO165" s="64">
        <f t="shared" si="19"/>
        <v>0.18315018315018317</v>
      </c>
      <c r="BP165" s="64">
        <f t="shared" si="20"/>
        <v>0.18376068376068377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105</v>
      </c>
      <c r="Y166" s="560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92.857142857142861</v>
      </c>
      <c r="Y171" s="561">
        <f>IFERROR(Y162/H162,"0")+IFERROR(Y163/H163,"0")+IFERROR(Y164/H164,"0")+IFERROR(Y165/H165,"0")+IFERROR(Y166/H166,"0")+IFERROR(Y167/H167,"0")+IFERROR(Y168/H168,"0")+IFERROR(Y169/H169,"0")+IFERROR(Y170/H170,"0")</f>
        <v>93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0.46686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195</v>
      </c>
      <c r="Y172" s="561">
        <f>IFERROR(SUM(Y162:Y170),"0")</f>
        <v>195.3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6</v>
      </c>
      <c r="Y174" s="560">
        <f>IFERROR(IF(X174="",0,CEILING((X174/$H174),1)*$H174),"")</f>
        <v>6.3</v>
      </c>
      <c r="Z174" s="36">
        <f>IFERROR(IF(Y174=0,"",ROUNDUP(Y174/H174,0)*0.0059),"")</f>
        <v>2.9499999999999998E-2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6.9047619047619042</v>
      </c>
      <c r="BN174" s="64">
        <f>IFERROR(Y174*I174/H174,"0")</f>
        <v>7.25</v>
      </c>
      <c r="BO174" s="64">
        <f>IFERROR(1/J174*(X174/H174),"0")</f>
        <v>2.2045855379188711E-2</v>
      </c>
      <c r="BP174" s="64">
        <f>IFERROR(1/J174*(Y174/H174),"0")</f>
        <v>2.3148148148148147E-2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9</v>
      </c>
      <c r="Y175" s="560">
        <f>IFERROR(IF(X175="",0,CEILING((X175/$H175),1)*$H175),"")</f>
        <v>10.08</v>
      </c>
      <c r="Z175" s="36">
        <f>IFERROR(IF(Y175=0,"",ROUNDUP(Y175/H175,0)*0.0059),"")</f>
        <v>4.7199999999999999E-2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10.357142857142856</v>
      </c>
      <c r="BN175" s="64">
        <f>IFERROR(Y175*I175/H175,"0")</f>
        <v>11.6</v>
      </c>
      <c r="BO175" s="64">
        <f>IFERROR(1/J175*(X175/H175),"0")</f>
        <v>3.3068783068783067E-2</v>
      </c>
      <c r="BP175" s="64">
        <f>IFERROR(1/J175*(Y175/H175),"0")</f>
        <v>3.7037037037037035E-2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4</v>
      </c>
      <c r="Y176" s="560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4.6031746031746028</v>
      </c>
      <c r="BN176" s="64">
        <f>IFERROR(Y176*I176/H176,"0")</f>
        <v>5.8</v>
      </c>
      <c r="BO176" s="64">
        <f>IFERROR(1/J176*(X176/H176),"0")</f>
        <v>1.469723691945914E-2</v>
      </c>
      <c r="BP176" s="64">
        <f>IFERROR(1/J176*(Y176/H176),"0")</f>
        <v>1.8518518518518517E-2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15.079365079365079</v>
      </c>
      <c r="Y177" s="561">
        <f>IFERROR(Y174/H174,"0")+IFERROR(Y175/H175,"0")+IFERROR(Y176/H176,"0")</f>
        <v>17</v>
      </c>
      <c r="Z177" s="561">
        <f>IFERROR(IF(Z174="",0,Z174),"0")+IFERROR(IF(Z175="",0,Z175),"0")+IFERROR(IF(Z176="",0,Z176),"0")</f>
        <v>0.10029999999999999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19</v>
      </c>
      <c r="Y178" s="561">
        <f>IFERROR(SUM(Y174:Y176),"0")</f>
        <v>21.419999999999998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224</v>
      </c>
      <c r="Y197" s="560">
        <f t="shared" si="21"/>
        <v>226.8</v>
      </c>
      <c r="Z197" s="36">
        <f>IFERROR(IF(Y197=0,"",ROUNDUP(Y197/H197,0)*0.00902),"")</f>
        <v>0.37884000000000001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232.71111111111111</v>
      </c>
      <c r="BN197" s="64">
        <f t="shared" si="23"/>
        <v>235.62</v>
      </c>
      <c r="BO197" s="64">
        <f t="shared" si="24"/>
        <v>0.31425364758698093</v>
      </c>
      <c r="BP197" s="64">
        <f t="shared" si="25"/>
        <v>0.31818181818181818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89</v>
      </c>
      <c r="Y200" s="560">
        <f t="shared" si="21"/>
        <v>90</v>
      </c>
      <c r="Z200" s="36">
        <f>IFERROR(IF(Y200=0,"",ROUNDUP(Y200/H200,0)*0.00502),"")</f>
        <v>0.251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93.944444444444443</v>
      </c>
      <c r="BN200" s="64">
        <f t="shared" si="23"/>
        <v>95</v>
      </c>
      <c r="BO200" s="64">
        <f t="shared" si="24"/>
        <v>0.21130104463437799</v>
      </c>
      <c r="BP200" s="64">
        <f t="shared" si="25"/>
        <v>0.21367521367521369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39</v>
      </c>
      <c r="Y202" s="560">
        <f t="shared" si="21"/>
        <v>39.6</v>
      </c>
      <c r="Z202" s="36">
        <f>IFERROR(IF(Y202=0,"",ROUNDUP(Y202/H202,0)*0.00502),"")</f>
        <v>0.11044000000000001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41.166666666666664</v>
      </c>
      <c r="BN202" s="64">
        <f t="shared" si="23"/>
        <v>41.8</v>
      </c>
      <c r="BO202" s="64">
        <f t="shared" si="24"/>
        <v>9.2592592592592601E-2</v>
      </c>
      <c r="BP202" s="64">
        <f t="shared" si="25"/>
        <v>9.401709401709403E-2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112.5925925925926</v>
      </c>
      <c r="Y203" s="561">
        <f>IFERROR(Y195/H195,"0")+IFERROR(Y196/H196,"0")+IFERROR(Y197/H197,"0")+IFERROR(Y198/H198,"0")+IFERROR(Y199/H199,"0")+IFERROR(Y200/H200,"0")+IFERROR(Y201/H201,"0")+IFERROR(Y202/H202,"0")</f>
        <v>114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0.74027999999999994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352</v>
      </c>
      <c r="Y204" s="561">
        <f>IFERROR(SUM(Y195:Y202),"0")</f>
        <v>356.40000000000003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184</v>
      </c>
      <c r="Y209" s="560">
        <f t="shared" si="26"/>
        <v>184.79999999999998</v>
      </c>
      <c r="Z209" s="36">
        <f t="shared" ref="Z209:Z214" si="31">IFERROR(IF(Y209=0,"",ROUNDUP(Y209/H209,0)*0.00651),"")</f>
        <v>0.50126999999999999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204.7</v>
      </c>
      <c r="BN209" s="64">
        <f t="shared" si="28"/>
        <v>205.58999999999997</v>
      </c>
      <c r="BO209" s="64">
        <f t="shared" si="29"/>
        <v>0.4212454212454213</v>
      </c>
      <c r="BP209" s="64">
        <f t="shared" si="30"/>
        <v>0.42307692307692313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155</v>
      </c>
      <c r="Y211" s="560">
        <f t="shared" si="26"/>
        <v>156</v>
      </c>
      <c r="Z211" s="36">
        <f t="shared" si="31"/>
        <v>0.42315000000000003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171.27500000000001</v>
      </c>
      <c r="BN211" s="64">
        <f t="shared" si="28"/>
        <v>172.38000000000002</v>
      </c>
      <c r="BO211" s="64">
        <f t="shared" si="29"/>
        <v>0.35485347985347993</v>
      </c>
      <c r="BP211" s="64">
        <f t="shared" si="30"/>
        <v>0.35714285714285715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296</v>
      </c>
      <c r="Y212" s="560">
        <f t="shared" si="26"/>
        <v>297.59999999999997</v>
      </c>
      <c r="Z212" s="36">
        <f t="shared" si="31"/>
        <v>0.80724000000000007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327.08000000000004</v>
      </c>
      <c r="BN212" s="64">
        <f t="shared" si="28"/>
        <v>328.84800000000001</v>
      </c>
      <c r="BO212" s="64">
        <f t="shared" si="29"/>
        <v>0.6776556776556778</v>
      </c>
      <c r="BP212" s="64">
        <f t="shared" si="30"/>
        <v>0.68131868131868134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149</v>
      </c>
      <c r="Y214" s="560">
        <f t="shared" si="26"/>
        <v>151.19999999999999</v>
      </c>
      <c r="Z214" s="36">
        <f t="shared" si="31"/>
        <v>0.41012999999999999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165.01749999999998</v>
      </c>
      <c r="BN214" s="64">
        <f t="shared" si="28"/>
        <v>167.45400000000001</v>
      </c>
      <c r="BO214" s="64">
        <f t="shared" si="29"/>
        <v>0.34111721611721618</v>
      </c>
      <c r="BP214" s="64">
        <f t="shared" si="30"/>
        <v>0.3461538461538462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326.66666666666669</v>
      </c>
      <c r="Y215" s="561">
        <f>IFERROR(Y206/H206,"0")+IFERROR(Y207/H207,"0")+IFERROR(Y208/H208,"0")+IFERROR(Y209/H209,"0")+IFERROR(Y210/H210,"0")+IFERROR(Y211/H211,"0")+IFERROR(Y212/H212,"0")+IFERROR(Y213/H213,"0")+IFERROR(Y214/H214,"0")</f>
        <v>329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2.1417900000000003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784</v>
      </c>
      <c r="Y216" s="561">
        <f>IFERROR(SUM(Y206:Y214),"0")</f>
        <v>789.59999999999991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3</v>
      </c>
      <c r="Y242" s="560">
        <f>IFERROR(IF(X242="",0,CEILING((X242/$H242),1)*$H242),"")</f>
        <v>3.96</v>
      </c>
      <c r="Z242" s="36">
        <f>IFERROR(IF(Y242=0,"",ROUNDUP(Y242/H242,0)*0.0059),"")</f>
        <v>2.3599999999999999E-2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3.5757575757575757</v>
      </c>
      <c r="BN242" s="64">
        <f>IFERROR(Y242*I242/H242,"0")</f>
        <v>4.72</v>
      </c>
      <c r="BO242" s="64">
        <f>IFERROR(1/J242*(X242/H242),"0")</f>
        <v>1.4029180695847361E-2</v>
      </c>
      <c r="BP242" s="64">
        <f>IFERROR(1/J242*(Y242/H242),"0")</f>
        <v>1.8518518518518517E-2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 t="s">
        <v>398</v>
      </c>
      <c r="V244" s="34"/>
      <c r="W244" s="35" t="s">
        <v>70</v>
      </c>
      <c r="X244" s="559">
        <v>5</v>
      </c>
      <c r="Y244" s="560">
        <f>IFERROR(IF(X244="",0,CEILING((X244/$H244),1)*$H244),"")</f>
        <v>5.4</v>
      </c>
      <c r="Z244" s="36">
        <f>IFERROR(IF(Y244=0,"",ROUNDUP(Y244/H244,0)*0.0059),"")</f>
        <v>3.5400000000000001E-2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6.0555555555555554</v>
      </c>
      <c r="BN244" s="64">
        <f>IFERROR(Y244*I244/H244,"0")</f>
        <v>6.5400000000000009</v>
      </c>
      <c r="BO244" s="64">
        <f>IFERROR(1/J244*(X244/H244),"0")</f>
        <v>2.5720164609053495E-2</v>
      </c>
      <c r="BP244" s="64">
        <f>IFERROR(1/J244*(Y244/H244),"0")</f>
        <v>2.7777777777777776E-2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1</v>
      </c>
      <c r="Y245" s="560">
        <f>IFERROR(IF(X245="",0,CEILING((X245/$H245),1)*$H245),"")</f>
        <v>1.98</v>
      </c>
      <c r="Z245" s="36">
        <f>IFERROR(IF(Y245=0,"",ROUNDUP(Y245/H245,0)*0.0059),"")</f>
        <v>1.18E-2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1.1919191919191918</v>
      </c>
      <c r="BN245" s="64">
        <f>IFERROR(Y245*I245/H245,"0")</f>
        <v>2.36</v>
      </c>
      <c r="BO245" s="64">
        <f>IFERROR(1/J245*(X245/H245),"0")</f>
        <v>4.6763935652824546E-3</v>
      </c>
      <c r="BP245" s="64">
        <f>IFERROR(1/J245*(Y245/H245),"0")</f>
        <v>9.2592592592592587E-3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9.5959595959595951</v>
      </c>
      <c r="Y247" s="561">
        <f>IFERROR(Y242/H242,"0")+IFERROR(Y243/H243,"0")+IFERROR(Y244/H244,"0")+IFERROR(Y245/H245,"0")+IFERROR(Y246/H246,"0")</f>
        <v>12</v>
      </c>
      <c r="Z247" s="561">
        <f>IFERROR(IF(Z242="",0,Z242),"0")+IFERROR(IF(Z243="",0,Z243),"0")+IFERROR(IF(Z244="",0,Z244),"0")+IFERROR(IF(Z245="",0,Z245),"0")+IFERROR(IF(Z246="",0,Z246),"0")</f>
        <v>7.0800000000000002E-2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9</v>
      </c>
      <c r="Y248" s="561">
        <f>IFERROR(SUM(Y242:Y246),"0")</f>
        <v>11.34</v>
      </c>
      <c r="Z248" s="37"/>
      <c r="AA248" s="562"/>
      <c r="AB248" s="562"/>
      <c r="AC248" s="562"/>
    </row>
    <row r="249" spans="1:68" ht="16.5" customHeight="1" x14ac:dyDescent="0.25">
      <c r="A249" s="573" t="s">
        <v>403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4</v>
      </c>
      <c r="Y251" s="560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4.1611111111111105</v>
      </c>
      <c r="BN251" s="64">
        <f>IFERROR(Y251*I251/H251,"0")</f>
        <v>11.234999999999999</v>
      </c>
      <c r="BO251" s="64">
        <f>IFERROR(1/J251*(X251/H251),"0")</f>
        <v>5.7870370370370367E-3</v>
      </c>
      <c r="BP251" s="64">
        <f>IFERROR(1/J251*(Y251/H251),"0")</f>
        <v>1.5625E-2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602</v>
      </c>
      <c r="Y252" s="560">
        <f>IFERROR(IF(X252="",0,CEILING((X252/$H252),1)*$H252),"")</f>
        <v>604.80000000000007</v>
      </c>
      <c r="Z252" s="36">
        <f>IFERROR(IF(Y252=0,"",ROUNDUP(Y252/H252,0)*0.01898),"")</f>
        <v>1.06288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626.24722222222215</v>
      </c>
      <c r="BN252" s="64">
        <f>IFERROR(Y252*I252/H252,"0")</f>
        <v>629.16000000000008</v>
      </c>
      <c r="BO252" s="64">
        <f>IFERROR(1/J252*(X252/H252),"0")</f>
        <v>0.87094907407407407</v>
      </c>
      <c r="BP252" s="64">
        <f>IFERROR(1/J252*(Y252/H252),"0")</f>
        <v>0.875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56.111111111111114</v>
      </c>
      <c r="Y256" s="561">
        <f>IFERROR(Y251/H251,"0")+IFERROR(Y252/H252,"0")+IFERROR(Y253/H253,"0")+IFERROR(Y254/H254,"0")+IFERROR(Y255/H255,"0")</f>
        <v>57</v>
      </c>
      <c r="Z256" s="561">
        <f>IFERROR(IF(Z251="",0,Z251),"0")+IFERROR(IF(Z252="",0,Z252),"0")+IFERROR(IF(Z253="",0,Z253),"0")+IFERROR(IF(Z254="",0,Z254),"0")+IFERROR(IF(Z255="",0,Z255),"0")</f>
        <v>1.08186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606</v>
      </c>
      <c r="Y257" s="561">
        <f>IFERROR(SUM(Y251:Y255),"0")</f>
        <v>615.6</v>
      </c>
      <c r="Z257" s="37"/>
      <c r="AA257" s="562"/>
      <c r="AB257" s="562"/>
      <c r="AC257" s="562"/>
    </row>
    <row r="258" spans="1:68" ht="16.5" customHeight="1" x14ac:dyDescent="0.25">
      <c r="A258" s="573" t="s">
        <v>419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424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431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443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450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455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45</v>
      </c>
      <c r="Y290" s="560">
        <f t="shared" si="37"/>
        <v>54</v>
      </c>
      <c r="Z290" s="36">
        <f>IFERROR(IF(Y290=0,"",ROUNDUP(Y290/H290,0)*0.01898),"")</f>
        <v>9.4899999999999998E-2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46.812499999999993</v>
      </c>
      <c r="BN290" s="64">
        <f t="shared" si="39"/>
        <v>56.17499999999999</v>
      </c>
      <c r="BO290" s="64">
        <f t="shared" si="40"/>
        <v>6.5104166666666657E-2</v>
      </c>
      <c r="BP290" s="64">
        <f t="shared" si="41"/>
        <v>7.8125E-2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897</v>
      </c>
      <c r="Y291" s="560">
        <f t="shared" si="37"/>
        <v>907.2</v>
      </c>
      <c r="Z291" s="36">
        <f>IFERROR(IF(Y291=0,"",ROUNDUP(Y291/H291,0)*0.01898),"")</f>
        <v>1.59432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933.12916666666661</v>
      </c>
      <c r="BN291" s="64">
        <f t="shared" si="39"/>
        <v>943.7399999999999</v>
      </c>
      <c r="BO291" s="64">
        <f t="shared" si="40"/>
        <v>1.2977430555555556</v>
      </c>
      <c r="BP291" s="64">
        <f t="shared" si="41"/>
        <v>1.3125</v>
      </c>
    </row>
    <row r="292" spans="1:68" ht="27" customHeight="1" x14ac:dyDescent="0.25">
      <c r="A292" s="54" t="s">
        <v>462</v>
      </c>
      <c r="B292" s="54" t="s">
        <v>465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102</v>
      </c>
      <c r="Y293" s="560">
        <f t="shared" si="37"/>
        <v>108</v>
      </c>
      <c r="Z293" s="36">
        <f>IFERROR(IF(Y293=0,"",ROUNDUP(Y293/H293,0)*0.01898),"")</f>
        <v>0.1898</v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106.10833333333333</v>
      </c>
      <c r="BN293" s="64">
        <f t="shared" si="39"/>
        <v>112.34999999999998</v>
      </c>
      <c r="BO293" s="64">
        <f t="shared" si="40"/>
        <v>0.14756944444444445</v>
      </c>
      <c r="BP293" s="64">
        <f t="shared" si="41"/>
        <v>0.15625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16</v>
      </c>
      <c r="Y294" s="560">
        <f t="shared" si="37"/>
        <v>16</v>
      </c>
      <c r="Z294" s="36">
        <f>IFERROR(IF(Y294=0,"",ROUNDUP(Y294/H294,0)*0.00902),"")</f>
        <v>3.6080000000000001E-2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16.84</v>
      </c>
      <c r="BN294" s="64">
        <f t="shared" si="39"/>
        <v>16.84</v>
      </c>
      <c r="BO294" s="64">
        <f t="shared" si="40"/>
        <v>3.0303030303030304E-2</v>
      </c>
      <c r="BP294" s="64">
        <f t="shared" si="41"/>
        <v>3.0303030303030304E-2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52</v>
      </c>
      <c r="Y295" s="560">
        <f t="shared" si="37"/>
        <v>52</v>
      </c>
      <c r="Z295" s="36">
        <f>IFERROR(IF(Y295=0,"",ROUNDUP(Y295/H295,0)*0.00902),"")</f>
        <v>0.11726</v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54.73</v>
      </c>
      <c r="BN295" s="64">
        <f t="shared" si="39"/>
        <v>54.73</v>
      </c>
      <c r="BO295" s="64">
        <f t="shared" si="40"/>
        <v>9.8484848484848481E-2</v>
      </c>
      <c r="BP295" s="64">
        <f t="shared" si="41"/>
        <v>9.8484848484848481E-2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113.66666666666667</v>
      </c>
      <c r="Y296" s="561">
        <f>IFERROR(Y289/H289,"0")+IFERROR(Y290/H290,"0")+IFERROR(Y291/H291,"0")+IFERROR(Y292/H292,"0")+IFERROR(Y293/H293,"0")+IFERROR(Y294/H294,"0")+IFERROR(Y295/H295,"0")</f>
        <v>116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2.0323599999999997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1112</v>
      </c>
      <c r="Y297" s="561">
        <f>IFERROR(SUM(Y289:Y295),"0")</f>
        <v>1137.2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296</v>
      </c>
      <c r="Y299" s="560">
        <f t="shared" ref="Y299:Y305" si="42">IFERROR(IF(X299="",0,CEILING((X299/$H299),1)*$H299),"")</f>
        <v>298.2</v>
      </c>
      <c r="Z299" s="36">
        <f>IFERROR(IF(Y299=0,"",ROUNDUP(Y299/H299,0)*0.00902),"")</f>
        <v>0.64041999999999999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315.02857142857141</v>
      </c>
      <c r="BN299" s="64">
        <f t="shared" ref="BN299:BN305" si="44">IFERROR(Y299*I299/H299,"0")</f>
        <v>317.36999999999995</v>
      </c>
      <c r="BO299" s="64">
        <f t="shared" ref="BO299:BO305" si="45">IFERROR(1/J299*(X299/H299),"0")</f>
        <v>0.53391053391053389</v>
      </c>
      <c r="BP299" s="64">
        <f t="shared" ref="BP299:BP305" si="46">IFERROR(1/J299*(Y299/H299),"0")</f>
        <v>0.53787878787878785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490</v>
      </c>
      <c r="B304" s="54" t="s">
        <v>491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63</v>
      </c>
      <c r="Y305" s="560">
        <f t="shared" si="42"/>
        <v>63</v>
      </c>
      <c r="Z305" s="36">
        <f>IFERROR(IF(Y305=0,"",ROUNDUP(Y305/H305,0)*0.00651),"")</f>
        <v>0.22785</v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70.97999999999999</v>
      </c>
      <c r="BN305" s="64">
        <f t="shared" si="44"/>
        <v>70.97999999999999</v>
      </c>
      <c r="BO305" s="64">
        <f t="shared" si="45"/>
        <v>0.19230769230769232</v>
      </c>
      <c r="BP305" s="64">
        <f t="shared" si="46"/>
        <v>0.19230769230769232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105.47619047619047</v>
      </c>
      <c r="Y306" s="561">
        <f>IFERROR(Y299/H299,"0")+IFERROR(Y300/H300,"0")+IFERROR(Y301/H301,"0")+IFERROR(Y302/H302,"0")+IFERROR(Y303/H303,"0")+IFERROR(Y304/H304,"0")+IFERROR(Y305/H305,"0")</f>
        <v>106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0.86826999999999999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359</v>
      </c>
      <c r="Y307" s="561">
        <f>IFERROR(SUM(Y299:Y305),"0")</f>
        <v>361.2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7148</v>
      </c>
      <c r="Y309" s="560">
        <f>IFERROR(IF(X309="",0,CEILING((X309/$H309),1)*$H309),"")</f>
        <v>7152.5999999999995</v>
      </c>
      <c r="Z309" s="36">
        <f>IFERROR(IF(Y309=0,"",ROUNDUP(Y309/H309,0)*0.01898),"")</f>
        <v>17.40466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7618.1184615384627</v>
      </c>
      <c r="BN309" s="64">
        <f>IFERROR(Y309*I309/H309,"0")</f>
        <v>7623.0209999999997</v>
      </c>
      <c r="BO309" s="64">
        <f>IFERROR(1/J309*(X309/H309),"0")</f>
        <v>14.318910256410257</v>
      </c>
      <c r="BP309" s="64">
        <f>IFERROR(1/J309*(Y309/H309),"0")</f>
        <v>14.328125</v>
      </c>
    </row>
    <row r="310" spans="1:68" ht="27" customHeight="1" x14ac:dyDescent="0.25">
      <c r="A310" s="54" t="s">
        <v>498</v>
      </c>
      <c r="B310" s="54" t="s">
        <v>499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12</v>
      </c>
      <c r="Y312" s="560">
        <f>IFERROR(IF(X312="",0,CEILING((X312/$H312),1)*$H312),"")</f>
        <v>12</v>
      </c>
      <c r="Z312" s="36">
        <f>IFERROR(IF(Y312=0,"",ROUNDUP(Y312/H312,0)*0.00651),"")</f>
        <v>2.6040000000000001E-2</v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12.984</v>
      </c>
      <c r="BN312" s="64">
        <f>IFERROR(Y312*I312/H312,"0")</f>
        <v>12.984</v>
      </c>
      <c r="BO312" s="64">
        <f>IFERROR(1/J312*(X312/H312),"0")</f>
        <v>2.197802197802198E-2</v>
      </c>
      <c r="BP312" s="64">
        <f>IFERROR(1/J312*(Y312/H312),"0")</f>
        <v>2.197802197802198E-2</v>
      </c>
    </row>
    <row r="313" spans="1:68" ht="27" customHeight="1" x14ac:dyDescent="0.25">
      <c r="A313" s="54" t="s">
        <v>507</v>
      </c>
      <c r="B313" s="54" t="s">
        <v>508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920.41025641025647</v>
      </c>
      <c r="Y314" s="561">
        <f>IFERROR(Y309/H309,"0")+IFERROR(Y310/H310,"0")+IFERROR(Y311/H311,"0")+IFERROR(Y312/H312,"0")+IFERROR(Y313/H313,"0")</f>
        <v>921</v>
      </c>
      <c r="Z314" s="561">
        <f>IFERROR(IF(Z309="",0,Z309),"0")+IFERROR(IF(Z310="",0,Z310),"0")+IFERROR(IF(Z311="",0,Z311),"0")+IFERROR(IF(Z312="",0,Z312),"0")+IFERROR(IF(Z313="",0,Z313),"0")</f>
        <v>17.430699999999998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7160</v>
      </c>
      <c r="Y315" s="561">
        <f>IFERROR(SUM(Y309:Y313),"0")</f>
        <v>7164.5999999999995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510</v>
      </c>
      <c r="B317" s="54" t="s">
        <v>511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136</v>
      </c>
      <c r="Y319" s="560">
        <f>IFERROR(IF(X319="",0,CEILING((X319/$H319),1)*$H319),"")</f>
        <v>142.80000000000001</v>
      </c>
      <c r="Z319" s="36">
        <f>IFERROR(IF(Y319=0,"",ROUNDUP(Y319/H319,0)*0.01898),"")</f>
        <v>0.32266</v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144.40285714285716</v>
      </c>
      <c r="BN319" s="64">
        <f>IFERROR(Y319*I319/H319,"0")</f>
        <v>151.62300000000002</v>
      </c>
      <c r="BO319" s="64">
        <f>IFERROR(1/J319*(X319/H319),"0")</f>
        <v>0.25297619047619047</v>
      </c>
      <c r="BP319" s="64">
        <f>IFERROR(1/J319*(Y319/H319),"0")</f>
        <v>0.265625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16.19047619047619</v>
      </c>
      <c r="Y320" s="561">
        <f>IFERROR(Y317/H317,"0")+IFERROR(Y318/H318,"0")+IFERROR(Y319/H319,"0")</f>
        <v>17</v>
      </c>
      <c r="Z320" s="561">
        <f>IFERROR(IF(Z317="",0,Z317),"0")+IFERROR(IF(Z318="",0,Z318),"0")+IFERROR(IF(Z319="",0,Z319),"0")</f>
        <v>0.32266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136</v>
      </c>
      <c r="Y321" s="561">
        <f>IFERROR(SUM(Y317:Y319),"0")</f>
        <v>142.80000000000001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519</v>
      </c>
      <c r="B323" s="54" t="s">
        <v>520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521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525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26</v>
      </c>
      <c r="Y326" s="560">
        <f>IFERROR(IF(X326="",0,CEILING((X326/$H326),1)*$H326),"")</f>
        <v>28.049999999999997</v>
      </c>
      <c r="Z326" s="36">
        <f>IFERROR(IF(Y326=0,"",ROUNDUP(Y326/H326,0)*0.00651),"")</f>
        <v>7.1610000000000007E-2</v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29.36470588235294</v>
      </c>
      <c r="BN326" s="64">
        <f>IFERROR(Y326*I326/H326,"0")</f>
        <v>31.68</v>
      </c>
      <c r="BO326" s="64">
        <f>IFERROR(1/J326*(X326/H326),"0")</f>
        <v>5.6022408963585443E-2</v>
      </c>
      <c r="BP326" s="64">
        <f>IFERROR(1/J326*(Y326/H326),"0")</f>
        <v>6.0439560439560447E-2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10.19607843137255</v>
      </c>
      <c r="Y327" s="561">
        <f>IFERROR(Y323/H323,"0")+IFERROR(Y324/H324,"0")+IFERROR(Y325/H325,"0")+IFERROR(Y326/H326,"0")</f>
        <v>11</v>
      </c>
      <c r="Z327" s="561">
        <f>IFERROR(IF(Z323="",0,Z323),"0")+IFERROR(IF(Z324="",0,Z324),"0")+IFERROR(IF(Z325="",0,Z325),"0")+IFERROR(IF(Z326="",0,Z326),"0")</f>
        <v>7.1610000000000007E-2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26</v>
      </c>
      <c r="Y328" s="561">
        <f>IFERROR(SUM(Y323:Y326),"0")</f>
        <v>28.049999999999997</v>
      </c>
      <c r="Z328" s="37"/>
      <c r="AA328" s="562"/>
      <c r="AB328" s="562"/>
      <c r="AC328" s="562"/>
    </row>
    <row r="329" spans="1:68" ht="14.25" customHeight="1" x14ac:dyDescent="0.25">
      <c r="A329" s="571" t="s">
        <v>531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13</v>
      </c>
      <c r="Y330" s="560">
        <f>IFERROR(IF(X330="",0,CEILING((X330/$H330),1)*$H330),"")</f>
        <v>14</v>
      </c>
      <c r="Z330" s="36">
        <f>IFERROR(IF(Y330=0,"",ROUNDUP(Y330/H330,0)*0.00474),"")</f>
        <v>3.3180000000000001E-2</v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14.560000000000002</v>
      </c>
      <c r="BN330" s="64">
        <f>IFERROR(Y330*I330/H330,"0")</f>
        <v>15.680000000000001</v>
      </c>
      <c r="BO330" s="64">
        <f>IFERROR(1/J330*(X330/H330),"0")</f>
        <v>2.7310924369747899E-2</v>
      </c>
      <c r="BP330" s="64">
        <f>IFERROR(1/J330*(Y330/H330),"0")</f>
        <v>2.9411764705882353E-2</v>
      </c>
    </row>
    <row r="331" spans="1:68" ht="27" customHeight="1" x14ac:dyDescent="0.25">
      <c r="A331" s="54" t="s">
        <v>536</v>
      </c>
      <c r="B331" s="54" t="s">
        <v>537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538</v>
      </c>
      <c r="B332" s="54" t="s">
        <v>539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6.5</v>
      </c>
      <c r="Y333" s="561">
        <f>IFERROR(Y330/H330,"0")+IFERROR(Y331/H331,"0")+IFERROR(Y332/H332,"0")</f>
        <v>7</v>
      </c>
      <c r="Z333" s="561">
        <f>IFERROR(IF(Z330="",0,Z330),"0")+IFERROR(IF(Z331="",0,Z331),"0")+IFERROR(IF(Z332="",0,Z332),"0")</f>
        <v>3.3180000000000001E-2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13</v>
      </c>
      <c r="Y334" s="561">
        <f>IFERROR(SUM(Y330:Y332),"0")</f>
        <v>14</v>
      </c>
      <c r="Z334" s="37"/>
      <c r="AA334" s="562"/>
      <c r="AB334" s="562"/>
      <c r="AC334" s="562"/>
    </row>
    <row r="335" spans="1:68" ht="16.5" customHeight="1" x14ac:dyDescent="0.25">
      <c r="A335" s="573" t="s">
        <v>540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69</v>
      </c>
      <c r="Y338" s="560">
        <f>IFERROR(IF(X338="",0,CEILING((X338/$H338),1)*$H338),"")</f>
        <v>69.3</v>
      </c>
      <c r="Z338" s="36">
        <f>IFERROR(IF(Y338=0,"",ROUNDUP(Y338/H338,0)*0.00651),"")</f>
        <v>0.21482999999999999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77.279999999999987</v>
      </c>
      <c r="BN338" s="64">
        <f>IFERROR(Y338*I338/H338,"0")</f>
        <v>77.615999999999985</v>
      </c>
      <c r="BO338" s="64">
        <f>IFERROR(1/J338*(X338/H338),"0")</f>
        <v>0.18053375196232338</v>
      </c>
      <c r="BP338" s="64">
        <f>IFERROR(1/J338*(Y338/H338),"0")</f>
        <v>0.18131868131868134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3</v>
      </c>
      <c r="Y339" s="560">
        <f>IFERROR(IF(X339="",0,CEILING((X339/$H339),1)*$H339),"")</f>
        <v>4.2</v>
      </c>
      <c r="Z339" s="36">
        <f>IFERROR(IF(Y339=0,"",ROUNDUP(Y339/H339,0)*0.00651),"")</f>
        <v>1.302E-2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3.3428571428571425</v>
      </c>
      <c r="BN339" s="64">
        <f>IFERROR(Y339*I339/H339,"0")</f>
        <v>4.68</v>
      </c>
      <c r="BO339" s="64">
        <f>IFERROR(1/J339*(X339/H339),"0")</f>
        <v>7.849293563579279E-3</v>
      </c>
      <c r="BP339" s="64">
        <f>IFERROR(1/J339*(Y339/H339),"0")</f>
        <v>1.098901098901099E-2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34.285714285714285</v>
      </c>
      <c r="Y340" s="561">
        <f>IFERROR(Y337/H337,"0")+IFERROR(Y338/H338,"0")+IFERROR(Y339/H339,"0")</f>
        <v>35</v>
      </c>
      <c r="Z340" s="561">
        <f>IFERROR(IF(Z337="",0,Z337),"0")+IFERROR(IF(Z338="",0,Z338),"0")+IFERROR(IF(Z339="",0,Z339),"0")</f>
        <v>0.22785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72</v>
      </c>
      <c r="Y341" s="561">
        <f>IFERROR(SUM(Y337:Y339),"0")</f>
        <v>73.5</v>
      </c>
      <c r="Z341" s="37"/>
      <c r="AA341" s="562"/>
      <c r="AB341" s="562"/>
      <c r="AC341" s="562"/>
    </row>
    <row r="342" spans="1:68" ht="27.75" customHeight="1" x14ac:dyDescent="0.2">
      <c r="A342" s="650" t="s">
        <v>550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551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250</v>
      </c>
      <c r="Y345" s="560">
        <f t="shared" ref="Y345:Y351" si="47">IFERROR(IF(X345="",0,CEILING((X345/$H345),1)*$H345),"")</f>
        <v>255</v>
      </c>
      <c r="Z345" s="36">
        <f>IFERROR(IF(Y345=0,"",ROUNDUP(Y345/H345,0)*0.02175),"")</f>
        <v>0.36974999999999997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258</v>
      </c>
      <c r="BN345" s="64">
        <f t="shared" ref="BN345:BN351" si="49">IFERROR(Y345*I345/H345,"0")</f>
        <v>263.16000000000003</v>
      </c>
      <c r="BO345" s="64">
        <f t="shared" ref="BO345:BO351" si="50">IFERROR(1/J345*(X345/H345),"0")</f>
        <v>0.34722222222222221</v>
      </c>
      <c r="BP345" s="64">
        <f t="shared" ref="BP345:BP351" si="51">IFERROR(1/J345*(Y345/H345),"0")</f>
        <v>0.35416666666666663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156</v>
      </c>
      <c r="Y346" s="560">
        <f t="shared" si="47"/>
        <v>165</v>
      </c>
      <c r="Z346" s="36">
        <f>IFERROR(IF(Y346=0,"",ROUNDUP(Y346/H346,0)*0.02175),"")</f>
        <v>0.23924999999999999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160.99200000000002</v>
      </c>
      <c r="BN346" s="64">
        <f t="shared" si="49"/>
        <v>170.28000000000003</v>
      </c>
      <c r="BO346" s="64">
        <f t="shared" si="50"/>
        <v>0.21666666666666667</v>
      </c>
      <c r="BP346" s="64">
        <f t="shared" si="51"/>
        <v>0.22916666666666666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716</v>
      </c>
      <c r="Y347" s="560">
        <f t="shared" si="47"/>
        <v>720</v>
      </c>
      <c r="Z347" s="36">
        <f>IFERROR(IF(Y347=0,"",ROUNDUP(Y347/H347,0)*0.02175),"")</f>
        <v>1.044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738.91200000000003</v>
      </c>
      <c r="BN347" s="64">
        <f t="shared" si="49"/>
        <v>743.04000000000008</v>
      </c>
      <c r="BO347" s="64">
        <f t="shared" si="50"/>
        <v>0.99444444444444446</v>
      </c>
      <c r="BP347" s="64">
        <f t="shared" si="51"/>
        <v>1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567</v>
      </c>
      <c r="B350" s="54" t="s">
        <v>568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569</v>
      </c>
      <c r="B351" s="54" t="s">
        <v>570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74.800000000000011</v>
      </c>
      <c r="Y352" s="561">
        <f>IFERROR(Y345/H345,"0")+IFERROR(Y346/H346,"0")+IFERROR(Y347/H347,"0")+IFERROR(Y348/H348,"0")+IFERROR(Y349/H349,"0")+IFERROR(Y350/H350,"0")+IFERROR(Y351/H351,"0")</f>
        <v>76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1.653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1122</v>
      </c>
      <c r="Y353" s="561">
        <f>IFERROR(SUM(Y345:Y351),"0")</f>
        <v>1140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0</v>
      </c>
      <c r="Y357" s="561">
        <f>IFERROR(Y355/H355,"0")+IFERROR(Y356/H356,"0")</f>
        <v>0</v>
      </c>
      <c r="Z357" s="561">
        <f>IFERROR(IF(Z355="",0,Z355),"0")+IFERROR(IF(Z356="",0,Z356),"0")</f>
        <v>0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0</v>
      </c>
      <c r="Y358" s="561">
        <f>IFERROR(SUM(Y355:Y356),"0")</f>
        <v>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576</v>
      </c>
      <c r="B360" s="54" t="s">
        <v>577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582</v>
      </c>
      <c r="B365" s="54" t="s">
        <v>583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585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586</v>
      </c>
      <c r="B370" s="54" t="s">
        <v>587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589</v>
      </c>
      <c r="B371" s="54" t="s">
        <v>590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592</v>
      </c>
      <c r="B372" s="54" t="s">
        <v>593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594</v>
      </c>
      <c r="B376" s="54" t="s">
        <v>595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63</v>
      </c>
      <c r="Y380" s="560">
        <f>IFERROR(IF(X380="",0,CEILING((X380/$H380),1)*$H380),"")</f>
        <v>63</v>
      </c>
      <c r="Z380" s="36">
        <f>IFERROR(IF(Y380=0,"",ROUNDUP(Y380/H380,0)*0.01898),"")</f>
        <v>0.13286000000000001</v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66.632999999999996</v>
      </c>
      <c r="BN380" s="64">
        <f>IFERROR(Y380*I380/H380,"0")</f>
        <v>66.632999999999996</v>
      </c>
      <c r="BO380" s="64">
        <f>IFERROR(1/J380*(X380/H380),"0")</f>
        <v>0.109375</v>
      </c>
      <c r="BP380" s="64">
        <f>IFERROR(1/J380*(Y380/H380),"0")</f>
        <v>0.109375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42</v>
      </c>
      <c r="Y381" s="560">
        <f>IFERROR(IF(X381="",0,CEILING((X381/$H381),1)*$H381),"")</f>
        <v>43.199999999999996</v>
      </c>
      <c r="Z381" s="36">
        <f>IFERROR(IF(Y381=0,"",ROUNDUP(Y381/H381,0)*0.00651),"")</f>
        <v>0.11718000000000001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46.620000000000005</v>
      </c>
      <c r="BN381" s="64">
        <f>IFERROR(Y381*I381/H381,"0")</f>
        <v>47.952000000000005</v>
      </c>
      <c r="BO381" s="64">
        <f>IFERROR(1/J381*(X381/H381),"0")</f>
        <v>9.6153846153846159E-2</v>
      </c>
      <c r="BP381" s="64">
        <f>IFERROR(1/J381*(Y381/H381),"0")</f>
        <v>9.8901098901098911E-2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24.5</v>
      </c>
      <c r="Y382" s="561">
        <f>IFERROR(Y380/H380,"0")+IFERROR(Y381/H381,"0")</f>
        <v>25</v>
      </c>
      <c r="Z382" s="561">
        <f>IFERROR(IF(Z380="",0,Z380),"0")+IFERROR(IF(Z381="",0,Z381),"0")</f>
        <v>0.25004000000000004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105</v>
      </c>
      <c r="Y383" s="561">
        <f>IFERROR(SUM(Y380:Y381),"0")</f>
        <v>106.19999999999999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602</v>
      </c>
      <c r="B385" s="54" t="s">
        <v>603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605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606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607</v>
      </c>
      <c r="B391" s="54" t="s">
        <v>608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610</v>
      </c>
      <c r="B392" s="54" t="s">
        <v>611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613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617</v>
      </c>
      <c r="B395" s="54" t="s">
        <v>618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630</v>
      </c>
      <c r="B400" s="54" t="s">
        <v>631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632</v>
      </c>
      <c r="B404" s="54" t="s">
        <v>633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638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639</v>
      </c>
      <c r="B410" s="54" t="s">
        <v>640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642</v>
      </c>
      <c r="B414" s="54" t="s">
        <v>643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651</v>
      </c>
      <c r="B417" s="54" t="s">
        <v>652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653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654</v>
      </c>
      <c r="B422" s="54" t="s">
        <v>655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657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658</v>
      </c>
      <c r="B427" s="54" t="s">
        <v>659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661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4</v>
      </c>
      <c r="Y433" s="560">
        <f t="shared" ref="Y433:Y446" si="58">IFERROR(IF(X433="",0,CEILING((X433/$H433),1)*$H433),"")</f>
        <v>5.28</v>
      </c>
      <c r="Z433" s="36">
        <f t="shared" ref="Z433:Z439" si="59">IFERROR(IF(Y433=0,"",ROUNDUP(Y433/H433,0)*0.01196),"")</f>
        <v>1.196E-2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4.2727272727272725</v>
      </c>
      <c r="BN433" s="64">
        <f t="shared" ref="BN433:BN446" si="61">IFERROR(Y433*I433/H433,"0")</f>
        <v>5.64</v>
      </c>
      <c r="BO433" s="64">
        <f t="shared" ref="BO433:BO446" si="62">IFERROR(1/J433*(X433/H433),"0")</f>
        <v>7.2843822843822849E-3</v>
      </c>
      <c r="BP433" s="64">
        <f t="shared" ref="BP433:BP446" si="63">IFERROR(1/J433*(Y433/H433),"0")</f>
        <v>9.6153846153846159E-3</v>
      </c>
    </row>
    <row r="434" spans="1:68" ht="27" customHeight="1" x14ac:dyDescent="0.25">
      <c r="A434" s="54" t="s">
        <v>665</v>
      </c>
      <c r="B434" s="54" t="s">
        <v>666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673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681</v>
      </c>
      <c r="B439" s="54" t="s">
        <v>682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684</v>
      </c>
      <c r="B440" s="54" t="s">
        <v>685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690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691</v>
      </c>
      <c r="B443" s="54" t="s">
        <v>692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697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0.75757575757575757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1.196E-2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4</v>
      </c>
      <c r="Y448" s="561">
        <f>IFERROR(SUM(Y433:Y446),"0")</f>
        <v>5.28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701</v>
      </c>
      <c r="B451" s="54" t="s">
        <v>702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703</v>
      </c>
      <c r="B452" s="54" t="s">
        <v>704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7</v>
      </c>
      <c r="Y458" s="560">
        <f t="shared" si="64"/>
        <v>10.56</v>
      </c>
      <c r="Z458" s="36">
        <f>IFERROR(IF(Y458=0,"",ROUNDUP(Y458/H458,0)*0.01196),"")</f>
        <v>2.392E-2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7.4772727272727266</v>
      </c>
      <c r="BN458" s="64">
        <f t="shared" si="66"/>
        <v>11.28</v>
      </c>
      <c r="BO458" s="64">
        <f t="shared" si="67"/>
        <v>1.2747668997668998E-2</v>
      </c>
      <c r="BP458" s="64">
        <f t="shared" si="68"/>
        <v>1.9230769230769232E-2</v>
      </c>
    </row>
    <row r="459" spans="1:68" ht="27" customHeight="1" x14ac:dyDescent="0.25">
      <c r="A459" s="54" t="s">
        <v>714</v>
      </c>
      <c r="B459" s="54" t="s">
        <v>715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716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717</v>
      </c>
      <c r="B461" s="54" t="s">
        <v>718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719</v>
      </c>
      <c r="B462" s="54" t="s">
        <v>720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1.3257575757575757</v>
      </c>
      <c r="Y463" s="561">
        <f>IFERROR(Y456/H456,"0")+IFERROR(Y457/H457,"0")+IFERROR(Y458/H458,"0")+IFERROR(Y459/H459,"0")+IFERROR(Y460/H460,"0")+IFERROR(Y461/H461,"0")+IFERROR(Y462/H462,"0")</f>
        <v>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2.392E-2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7</v>
      </c>
      <c r="Y464" s="561">
        <f>IFERROR(SUM(Y456:Y462),"0")</f>
        <v>10.56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721</v>
      </c>
      <c r="B466" s="54" t="s">
        <v>722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724</v>
      </c>
      <c r="B467" s="54" t="s">
        <v>725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727</v>
      </c>
      <c r="B468" s="54" t="s">
        <v>728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730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730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731</v>
      </c>
      <c r="B474" s="54" t="s">
        <v>732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733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737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741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250</v>
      </c>
      <c r="Y476" s="560">
        <f>IFERROR(IF(X476="",0,CEILING((X476/$H476),1)*$H476),"")</f>
        <v>252</v>
      </c>
      <c r="Z476" s="36">
        <f>IFERROR(IF(Y476=0,"",ROUNDUP(Y476/H476,0)*0.01898),"")</f>
        <v>0.39857999999999999</v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259.0625</v>
      </c>
      <c r="BN476" s="64">
        <f>IFERROR(Y476*I476/H476,"0")</f>
        <v>261.13500000000005</v>
      </c>
      <c r="BO476" s="64">
        <f>IFERROR(1/J476*(X476/H476),"0")</f>
        <v>0.32552083333333331</v>
      </c>
      <c r="BP476" s="64">
        <f>IFERROR(1/J476*(Y476/H476),"0")</f>
        <v>0.328125</v>
      </c>
    </row>
    <row r="477" spans="1:68" ht="27" customHeight="1" x14ac:dyDescent="0.25">
      <c r="A477" s="54" t="s">
        <v>743</v>
      </c>
      <c r="B477" s="54" t="s">
        <v>744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20.833333333333332</v>
      </c>
      <c r="Y478" s="561">
        <f>IFERROR(Y474/H474,"0")+IFERROR(Y475/H475,"0")+IFERROR(Y476/H476,"0")+IFERROR(Y477/H477,"0")</f>
        <v>21</v>
      </c>
      <c r="Z478" s="561">
        <f>IFERROR(IF(Z474="",0,Z474),"0")+IFERROR(IF(Z475="",0,Z475),"0")+IFERROR(IF(Z476="",0,Z476),"0")+IFERROR(IF(Z477="",0,Z477),"0")</f>
        <v>0.39857999999999999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250</v>
      </c>
      <c r="Y479" s="561">
        <f>IFERROR(SUM(Y474:Y477),"0")</f>
        <v>252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232</v>
      </c>
      <c r="Y487" s="560">
        <f>IFERROR(IF(X487="",0,CEILING((X487/$H487),1)*$H487),"")</f>
        <v>235.20000000000002</v>
      </c>
      <c r="Z487" s="36">
        <f>IFERROR(IF(Y487=0,"",ROUNDUP(Y487/H487,0)*0.00902),"")</f>
        <v>0.50512000000000001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246.91428571428568</v>
      </c>
      <c r="BN487" s="64">
        <f>IFERROR(Y487*I487/H487,"0")</f>
        <v>250.32</v>
      </c>
      <c r="BO487" s="64">
        <f>IFERROR(1/J487*(X487/H487),"0")</f>
        <v>0.41847041847041844</v>
      </c>
      <c r="BP487" s="64">
        <f>IFERROR(1/J487*(Y487/H487),"0")</f>
        <v>0.42424242424242425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230</v>
      </c>
      <c r="Y488" s="560">
        <f>IFERROR(IF(X488="",0,CEILING((X488/$H488),1)*$H488),"")</f>
        <v>231</v>
      </c>
      <c r="Z488" s="36">
        <f>IFERROR(IF(Y488=0,"",ROUNDUP(Y488/H488,0)*0.00902),"")</f>
        <v>0.49609999999999999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244.78571428571425</v>
      </c>
      <c r="BN488" s="64">
        <f>IFERROR(Y488*I488/H488,"0")</f>
        <v>245.84999999999997</v>
      </c>
      <c r="BO488" s="64">
        <f>IFERROR(1/J488*(X488/H488),"0")</f>
        <v>0.41486291486291488</v>
      </c>
      <c r="BP488" s="64">
        <f>IFERROR(1/J488*(Y488/H488),"0")</f>
        <v>0.41666666666666669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110</v>
      </c>
      <c r="Y489" s="561">
        <f>IFERROR(Y487/H487,"0")+IFERROR(Y488/H488,"0")</f>
        <v>111</v>
      </c>
      <c r="Z489" s="561">
        <f>IFERROR(IF(Z487="",0,Z487),"0")+IFERROR(IF(Z488="",0,Z488),"0")</f>
        <v>1.00122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462</v>
      </c>
      <c r="Y490" s="561">
        <f>IFERROR(SUM(Y487:Y488),"0")</f>
        <v>466.20000000000005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14769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14899.92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15660.697152990801</v>
      </c>
      <c r="Y507" s="561">
        <f>IFERROR(SUM(BN22:BN503),"0")</f>
        <v>15799.517000000002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28</v>
      </c>
      <c r="Y508" s="38">
        <f>ROUNDUP(SUM(BP22:BP503),0)</f>
        <v>28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16360.697152990801</v>
      </c>
      <c r="Y509" s="561">
        <f>GrossWeightTotalR+PalletQtyTotalR*25</f>
        <v>16499.517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2320.3509756946037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2345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32.895739999999989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550</v>
      </c>
      <c r="U513" s="768"/>
      <c r="V513" s="579" t="s">
        <v>605</v>
      </c>
      <c r="W513" s="767"/>
      <c r="X513" s="767"/>
      <c r="Y513" s="768"/>
      <c r="Z513" s="556" t="s">
        <v>661</v>
      </c>
      <c r="AA513" s="579" t="s">
        <v>730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403</v>
      </c>
      <c r="M514" s="579" t="s">
        <v>419</v>
      </c>
      <c r="N514" s="557"/>
      <c r="O514" s="579" t="s">
        <v>433</v>
      </c>
      <c r="P514" s="579" t="s">
        <v>443</v>
      </c>
      <c r="Q514" s="579" t="s">
        <v>450</v>
      </c>
      <c r="R514" s="579" t="s">
        <v>455</v>
      </c>
      <c r="S514" s="579" t="s">
        <v>540</v>
      </c>
      <c r="T514" s="579" t="s">
        <v>551</v>
      </c>
      <c r="U514" s="579" t="s">
        <v>585</v>
      </c>
      <c r="V514" s="579" t="s">
        <v>606</v>
      </c>
      <c r="W514" s="579" t="s">
        <v>638</v>
      </c>
      <c r="X514" s="579" t="s">
        <v>653</v>
      </c>
      <c r="Y514" s="579" t="s">
        <v>657</v>
      </c>
      <c r="Z514" s="579" t="s">
        <v>661</v>
      </c>
      <c r="AA514" s="579" t="s">
        <v>730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172.8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1158.3</v>
      </c>
      <c r="E516" s="46">
        <f>IFERROR(Y89*1,"0")+IFERROR(Y90*1,"0")+IFERROR(Y91*1,"0")+IFERROR(Y95*1,"0")+IFERROR(Y96*1,"0")+IFERROR(Y97*1,"0")+IFERROR(Y98*1,"0")+IFERROR(Y99*1,"0")</f>
        <v>334.62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228.02999999999997</v>
      </c>
      <c r="G516" s="46">
        <f>IFERROR(Y130*1,"0")+IFERROR(Y131*1,"0")+IFERROR(Y135*1,"0")+IFERROR(Y136*1,"0")+IFERROR(Y140*1,"0")+IFERROR(Y141*1,"0")</f>
        <v>69.92</v>
      </c>
      <c r="H516" s="46">
        <f>IFERROR(Y146*1,"0")+IFERROR(Y150*1,"0")+IFERROR(Y151*1,"0")+IFERROR(Y152*1,"0")</f>
        <v>45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216.72000000000003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1146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11.34</v>
      </c>
      <c r="L516" s="46">
        <f>IFERROR(Y251*1,"0")+IFERROR(Y252*1,"0")+IFERROR(Y253*1,"0")+IFERROR(Y254*1,"0")+IFERROR(Y255*1,"0")</f>
        <v>615.6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8847.8499999999985</v>
      </c>
      <c r="S516" s="46">
        <f>IFERROR(Y337*1,"0")+IFERROR(Y338*1,"0")+IFERROR(Y339*1,"0")</f>
        <v>73.5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1140</v>
      </c>
      <c r="U516" s="46">
        <f>IFERROR(Y370*1,"0")+IFERROR(Y371*1,"0")+IFERROR(Y372*1,"0")+IFERROR(Y376*1,"0")+IFERROR(Y380*1,"0")+IFERROR(Y381*1,"0")+IFERROR(Y385*1,"0")</f>
        <v>106.19999999999999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15.84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718.2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