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0AF3A1CF-B44C-4B8B-BF1F-819037C5EE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0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Y412" i="1" s="1"/>
  <c r="P410" i="1"/>
  <c r="X407" i="1"/>
  <c r="Y406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Y374" i="1" s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2" i="1" s="1"/>
  <c r="P346" i="1"/>
  <c r="BP345" i="1"/>
  <c r="BO345" i="1"/>
  <c r="BN345" i="1"/>
  <c r="BM345" i="1"/>
  <c r="Z345" i="1"/>
  <c r="Y345" i="1"/>
  <c r="P345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Y321" i="1" s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Y297" i="1" s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6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H10" i="1"/>
  <c r="F10" i="1"/>
  <c r="J9" i="1"/>
  <c r="F9" i="1"/>
  <c r="A9" i="1"/>
  <c r="A10" i="1" s="1"/>
  <c r="D7" i="1"/>
  <c r="Q6" i="1"/>
  <c r="P2" i="1"/>
  <c r="BP295" i="1" l="1"/>
  <c r="BN295" i="1"/>
  <c r="Z295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BP325" i="1"/>
  <c r="BN325" i="1"/>
  <c r="Z325" i="1"/>
  <c r="Z327" i="1" s="1"/>
  <c r="Y334" i="1"/>
  <c r="BP338" i="1"/>
  <c r="BN338" i="1"/>
  <c r="Z338" i="1"/>
  <c r="Z340" i="1" s="1"/>
  <c r="BP348" i="1"/>
  <c r="BN348" i="1"/>
  <c r="Z348" i="1"/>
  <c r="BP356" i="1"/>
  <c r="BN356" i="1"/>
  <c r="Z356" i="1"/>
  <c r="Z357" i="1" s="1"/>
  <c r="Y358" i="1"/>
  <c r="Y363" i="1"/>
  <c r="BP360" i="1"/>
  <c r="BN360" i="1"/>
  <c r="Z360" i="1"/>
  <c r="Z362" i="1" s="1"/>
  <c r="Y377" i="1"/>
  <c r="BP376" i="1"/>
  <c r="BN376" i="1"/>
  <c r="Z376" i="1"/>
  <c r="Z377" i="1" s="1"/>
  <c r="Y378" i="1"/>
  <c r="Y383" i="1"/>
  <c r="BP380" i="1"/>
  <c r="BN380" i="1"/>
  <c r="Z380" i="1"/>
  <c r="Z382" i="1" s="1"/>
  <c r="Y382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BP291" i="1"/>
  <c r="BN291" i="1"/>
  <c r="Z291" i="1"/>
  <c r="H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Z215" i="1" s="1"/>
  <c r="BN207" i="1"/>
  <c r="Z209" i="1"/>
  <c r="BN209" i="1"/>
  <c r="Z211" i="1"/>
  <c r="BN211" i="1"/>
  <c r="Z213" i="1"/>
  <c r="BN213" i="1"/>
  <c r="Y221" i="1"/>
  <c r="Z219" i="1"/>
  <c r="Z220" i="1" s="1"/>
  <c r="BN219" i="1"/>
  <c r="Y220" i="1"/>
  <c r="BP225" i="1"/>
  <c r="BN225" i="1"/>
  <c r="Z225" i="1"/>
  <c r="BP229" i="1"/>
  <c r="BN229" i="1"/>
  <c r="Z229" i="1"/>
  <c r="Z231" i="1" s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Z296" i="1" s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BP331" i="1"/>
  <c r="BN331" i="1"/>
  <c r="Z331" i="1"/>
  <c r="Z333" i="1" s="1"/>
  <c r="BP346" i="1"/>
  <c r="BN346" i="1"/>
  <c r="Z346" i="1"/>
  <c r="Z352" i="1" s="1"/>
  <c r="BP350" i="1"/>
  <c r="BN350" i="1"/>
  <c r="Z350" i="1"/>
  <c r="BP371" i="1"/>
  <c r="BN371" i="1"/>
  <c r="Z371" i="1"/>
  <c r="Z373" i="1" s="1"/>
  <c r="BP394" i="1"/>
  <c r="BN394" i="1"/>
  <c r="Z394" i="1"/>
  <c r="BP398" i="1"/>
  <c r="BN398" i="1"/>
  <c r="Z398" i="1"/>
  <c r="BP415" i="1"/>
  <c r="BN415" i="1"/>
  <c r="Z415" i="1"/>
  <c r="Z418" i="1" s="1"/>
  <c r="Y419" i="1"/>
  <c r="BP435" i="1"/>
  <c r="BN435" i="1"/>
  <c r="Z435" i="1"/>
  <c r="BP438" i="1"/>
  <c r="BN438" i="1"/>
  <c r="Z438" i="1"/>
  <c r="BP457" i="1"/>
  <c r="BN457" i="1"/>
  <c r="Z457" i="1"/>
  <c r="Y463" i="1"/>
  <c r="BP461" i="1"/>
  <c r="BN461" i="1"/>
  <c r="Z461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K516" i="1"/>
  <c r="Y232" i="1"/>
  <c r="L516" i="1"/>
  <c r="Y257" i="1"/>
  <c r="M516" i="1"/>
  <c r="Y264" i="1"/>
  <c r="Y341" i="1"/>
  <c r="T516" i="1"/>
  <c r="Y353" i="1"/>
  <c r="U516" i="1"/>
  <c r="Y373" i="1"/>
  <c r="BP392" i="1"/>
  <c r="BN392" i="1"/>
  <c r="Z392" i="1"/>
  <c r="Z401" i="1" s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Y418" i="1"/>
  <c r="BP417" i="1"/>
  <c r="BN417" i="1"/>
  <c r="Z417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Y447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79" i="1"/>
  <c r="BP474" i="1"/>
  <c r="BN474" i="1"/>
  <c r="Z474" i="1"/>
  <c r="Y478" i="1"/>
  <c r="BP476" i="1"/>
  <c r="BN476" i="1"/>
  <c r="Z476" i="1"/>
  <c r="AA516" i="1"/>
  <c r="V516" i="1"/>
  <c r="Y401" i="1"/>
  <c r="BP443" i="1"/>
  <c r="BN443" i="1"/>
  <c r="Z443" i="1"/>
  <c r="Z453" i="1"/>
  <c r="BP451" i="1"/>
  <c r="BN451" i="1"/>
  <c r="Z451" i="1"/>
  <c r="Y464" i="1"/>
  <c r="BP459" i="1"/>
  <c r="BN459" i="1"/>
  <c r="Z459" i="1"/>
  <c r="Z463" i="1" s="1"/>
  <c r="Z469" i="1"/>
  <c r="BP467" i="1"/>
  <c r="BN467" i="1"/>
  <c r="Z467" i="1"/>
  <c r="BP475" i="1"/>
  <c r="BN475" i="1"/>
  <c r="Z475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447" i="1" l="1"/>
  <c r="Y508" i="1"/>
  <c r="Z306" i="1"/>
  <c r="Z478" i="1"/>
  <c r="Z203" i="1"/>
  <c r="Z177" i="1"/>
  <c r="Z153" i="1"/>
  <c r="Z108" i="1"/>
  <c r="Z32" i="1"/>
  <c r="Z511" i="1" s="1"/>
  <c r="Y510" i="1"/>
  <c r="Y507" i="1"/>
  <c r="Y509" i="1" s="1"/>
  <c r="Z271" i="1"/>
  <c r="Z247" i="1"/>
  <c r="Y506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<sst xmlns="http://schemas.openxmlformats.org/spreadsheetml/2006/main" count="2254" uniqueCount="811">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</sst>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6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45890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40</v>
      </c>
      <c r="Y41" s="560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160</v>
      </c>
      <c r="Y42" s="56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43.703703703703702</v>
      </c>
      <c r="Y44" s="561">
        <f>IFERROR(Y41/H41,"0")+IFERROR(Y42/H42,"0")+IFERROR(Y43/H43,"0")</f>
        <v>44</v>
      </c>
      <c r="Z44" s="561">
        <f>IFERROR(IF(Z41="",0,Z41),"0")+IFERROR(IF(Z42="",0,Z42),"0")+IFERROR(IF(Z43="",0,Z43),"0")</f>
        <v>0.43672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200</v>
      </c>
      <c r="Y45" s="561">
        <f>IFERROR(SUM(Y41:Y43),"0")</f>
        <v>203.2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50</v>
      </c>
      <c r="Y53" s="560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54.629629629629633</v>
      </c>
      <c r="Y58" s="561">
        <f>IFERROR(Y52/H52,"0")+IFERROR(Y53/H53,"0")+IFERROR(Y54/H54,"0")+IFERROR(Y55/H55,"0")+IFERROR(Y56/H56,"0")+IFERROR(Y57/H57,"0")</f>
        <v>55</v>
      </c>
      <c r="Z58" s="561">
        <f>IFERROR(IF(Z52="",0,Z52),"0")+IFERROR(IF(Z53="",0,Z53),"0")+IFERROR(IF(Z54="",0,Z54),"0")+IFERROR(IF(Z55="",0,Z55),"0")+IFERROR(IF(Z56="",0,Z56),"0")+IFERROR(IF(Z57="",0,Z57),"0")</f>
        <v>0.54590000000000005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275</v>
      </c>
      <c r="Y59" s="561">
        <f>IFERROR(SUM(Y52:Y57),"0")</f>
        <v>279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53</v>
      </c>
      <c r="Y61" s="56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55.134722222222209</v>
      </c>
      <c r="BN61" s="64">
        <f>IFERROR(Y61*I61/H61,"0")</f>
        <v>56.17499999999999</v>
      </c>
      <c r="BO61" s="64">
        <f>IFERROR(1/J61*(X61/H61),"0")</f>
        <v>7.6678240740740741E-2</v>
      </c>
      <c r="BP61" s="64">
        <f>IFERROR(1/J61*(Y61/H61),"0")</f>
        <v>7.8125E-2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54</v>
      </c>
      <c r="Y64" s="560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24.907407407407408</v>
      </c>
      <c r="Y65" s="561">
        <f>IFERROR(Y61/H61,"0")+IFERROR(Y62/H62,"0")+IFERROR(Y63/H63,"0")+IFERROR(Y64/H64,"0")</f>
        <v>25</v>
      </c>
      <c r="Z65" s="561">
        <f>IFERROR(IF(Z61="",0,Z61),"0")+IFERROR(IF(Z62="",0,Z62),"0")+IFERROR(IF(Z63="",0,Z63),"0")+IFERROR(IF(Z64="",0,Z64),"0")</f>
        <v>0.22510000000000002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107</v>
      </c>
      <c r="Y66" s="561">
        <f>IFERROR(SUM(Y61:Y64),"0")</f>
        <v>108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36</v>
      </c>
      <c r="Y89" s="560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37.449999999999996</v>
      </c>
      <c r="BN89" s="64">
        <f>IFERROR(Y89*I89/H89,"0")</f>
        <v>44.94</v>
      </c>
      <c r="BO89" s="64">
        <f>IFERROR(1/J89*(X89/H89),"0")</f>
        <v>5.2083333333333329E-2</v>
      </c>
      <c r="BP89" s="64">
        <f>IFERROR(1/J89*(Y89/H89),"0")</f>
        <v>6.25E-2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135</v>
      </c>
      <c r="Y91" s="560">
        <f>IFERROR(IF(X91="",0,CEILING((X91/$H91),1)*$H91),"")</f>
        <v>135</v>
      </c>
      <c r="Z91" s="36">
        <f>IFERROR(IF(Y91=0,"",ROUNDUP(Y91/H91,0)*0.00902),"")</f>
        <v>0.27060000000000001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141.30000000000001</v>
      </c>
      <c r="BN91" s="64">
        <f>IFERROR(Y91*I91/H91,"0")</f>
        <v>141.30000000000001</v>
      </c>
      <c r="BO91" s="64">
        <f>IFERROR(1/J91*(X91/H91),"0")</f>
        <v>0.22727272727272729</v>
      </c>
      <c r="BP91" s="64">
        <f>IFERROR(1/J91*(Y91/H91),"0")</f>
        <v>0.22727272727272729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33.333333333333336</v>
      </c>
      <c r="Y92" s="561">
        <f>IFERROR(Y89/H89,"0")+IFERROR(Y90/H90,"0")+IFERROR(Y91/H91,"0")</f>
        <v>34</v>
      </c>
      <c r="Z92" s="561">
        <f>IFERROR(IF(Z89="",0,Z89),"0")+IFERROR(IF(Z90="",0,Z90),"0")+IFERROR(IF(Z91="",0,Z91),"0")</f>
        <v>0.34651999999999999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171</v>
      </c>
      <c r="Y93" s="561">
        <f>IFERROR(SUM(Y89:Y91),"0")</f>
        <v>178.2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50</v>
      </c>
      <c r="Y95" s="560">
        <f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53.203703703703702</v>
      </c>
      <c r="BN95" s="64">
        <f>IFERROR(Y95*I95/H95,"0")</f>
        <v>60.332999999999991</v>
      </c>
      <c r="BO95" s="64">
        <f>IFERROR(1/J95*(X95/H95),"0")</f>
        <v>9.6450617283950615E-2</v>
      </c>
      <c r="BP95" s="64">
        <f>IFERROR(1/J95*(Y95/H95),"0")</f>
        <v>0.109375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135</v>
      </c>
      <c r="Y98" s="560">
        <f>IFERROR(IF(X98="",0,CEILING((X98/$H98),1)*$H98),"")</f>
        <v>135</v>
      </c>
      <c r="Z98" s="36">
        <f>IFERROR(IF(Y98=0,"",ROUNDUP(Y98/H98,0)*0.00651),"")</f>
        <v>0.32550000000000001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147.6</v>
      </c>
      <c r="BN98" s="64">
        <f>IFERROR(Y98*I98/H98,"0")</f>
        <v>147.6</v>
      </c>
      <c r="BO98" s="64">
        <f>IFERROR(1/J98*(X98/H98),"0")</f>
        <v>0.27472527472527475</v>
      </c>
      <c r="BP98" s="64">
        <f>IFERROR(1/J98*(Y98/H98),"0")</f>
        <v>0.27472527472527475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56.172839506172842</v>
      </c>
      <c r="Y100" s="561">
        <f>IFERROR(Y95/H95,"0")+IFERROR(Y96/H96,"0")+IFERROR(Y97/H97,"0")+IFERROR(Y98/H98,"0")+IFERROR(Y99/H99,"0")</f>
        <v>57</v>
      </c>
      <c r="Z100" s="561">
        <f>IFERROR(IF(Z95="",0,Z95),"0")+IFERROR(IF(Z96="",0,Z96),"0")+IFERROR(IF(Z97="",0,Z97),"0")+IFERROR(IF(Z98="",0,Z98),"0")+IFERROR(IF(Z99="",0,Z99),"0")</f>
        <v>0.45835999999999999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185</v>
      </c>
      <c r="Y101" s="561">
        <f>IFERROR(SUM(Y95:Y99),"0")</f>
        <v>191.7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135</v>
      </c>
      <c r="Y106" s="560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30</v>
      </c>
      <c r="Y108" s="561">
        <f>IFERROR(Y104/H104,"0")+IFERROR(Y105/H105,"0")+IFERROR(Y106/H106,"0")+IFERROR(Y107/H107,"0")</f>
        <v>30</v>
      </c>
      <c r="Z108" s="561">
        <f>IFERROR(IF(Z104="",0,Z104),"0")+IFERROR(IF(Z105="",0,Z105),"0")+IFERROR(IF(Z106="",0,Z106),"0")+IFERROR(IF(Z107="",0,Z107),"0")</f>
        <v>0.27060000000000001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135</v>
      </c>
      <c r="Y109" s="561">
        <f>IFERROR(SUM(Y104:Y107),"0")</f>
        <v>135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26</v>
      </c>
      <c r="Y112" s="560">
        <f>IFERROR(IF(X112="",0,CEILING((X112/$H112),1)*$H112),"")</f>
        <v>26.4</v>
      </c>
      <c r="Z112" s="36">
        <f>IFERROR(IF(Y112=0,"",ROUNDUP(Y112/H112,0)*0.00502),"")</f>
        <v>5.5220000000000005E-2</v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27.083333333333336</v>
      </c>
      <c r="BN112" s="64">
        <f>IFERROR(Y112*I112/H112,"0")</f>
        <v>27.5</v>
      </c>
      <c r="BO112" s="64">
        <f>IFERROR(1/J112*(X112/H112),"0")</f>
        <v>4.6296296296296301E-2</v>
      </c>
      <c r="BP112" s="64">
        <f>IFERROR(1/J112*(Y112/H112),"0")</f>
        <v>4.7008547008547015E-2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10.833333333333334</v>
      </c>
      <c r="Y114" s="561">
        <f>IFERROR(Y111/H111,"0")+IFERROR(Y112/H112,"0")+IFERROR(Y113/H113,"0")</f>
        <v>11</v>
      </c>
      <c r="Z114" s="561">
        <f>IFERROR(IF(Z111="",0,Z111),"0")+IFERROR(IF(Z112="",0,Z112),"0")+IFERROR(IF(Z113="",0,Z113),"0")</f>
        <v>5.5220000000000005E-2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26</v>
      </c>
      <c r="Y115" s="561">
        <f>IFERROR(SUM(Y111:Y113),"0")</f>
        <v>26.4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135</v>
      </c>
      <c r="Y119" s="560">
        <f>IFERROR(IF(X119="",0,CEILING((X119/$H119),1)*$H119),"")</f>
        <v>135</v>
      </c>
      <c r="Z119" s="36">
        <f>IFERROR(IF(Y119=0,"",ROUNDUP(Y119/H119,0)*0.00651),"")</f>
        <v>0.32550000000000001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147.6</v>
      </c>
      <c r="BN119" s="64">
        <f>IFERROR(Y119*I119/H119,"0")</f>
        <v>147.6</v>
      </c>
      <c r="BO119" s="64">
        <f>IFERROR(1/J119*(X119/H119),"0")</f>
        <v>0.27472527472527475</v>
      </c>
      <c r="BP119" s="64">
        <f>IFERROR(1/J119*(Y119/H119),"0")</f>
        <v>0.27472527472527475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50</v>
      </c>
      <c r="Y121" s="561">
        <f>IFERROR(Y117/H117,"0")+IFERROR(Y118/H118,"0")+IFERROR(Y119/H119,"0")+IFERROR(Y120/H120,"0")</f>
        <v>50</v>
      </c>
      <c r="Z121" s="561">
        <f>IFERROR(IF(Z117="",0,Z117),"0")+IFERROR(IF(Z118="",0,Z118),"0")+IFERROR(IF(Z119="",0,Z119),"0")+IFERROR(IF(Z120="",0,Z120),"0")</f>
        <v>0.32550000000000001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135</v>
      </c>
      <c r="Y122" s="561">
        <f>IFERROR(SUM(Y117:Y120),"0")</f>
        <v>135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63</v>
      </c>
      <c r="Y131" s="560">
        <f>IFERROR(IF(X131="",0,CEILING((X131/$H131),1)*$H131),"")</f>
        <v>64</v>
      </c>
      <c r="Z131" s="36">
        <f>IFERROR(IF(Y131=0,"",ROUNDUP(Y131/H131,0)*0.00651),"")</f>
        <v>0.13020000000000001</v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66.543749999999989</v>
      </c>
      <c r="BN131" s="64">
        <f>IFERROR(Y131*I131/H131,"0")</f>
        <v>67.599999999999994</v>
      </c>
      <c r="BO131" s="64">
        <f>IFERROR(1/J131*(X131/H131),"0")</f>
        <v>0.10817307692307693</v>
      </c>
      <c r="BP131" s="64">
        <f>IFERROR(1/J131*(Y131/H131),"0")</f>
        <v>0.1098901098901099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19.6875</v>
      </c>
      <c r="Y132" s="561">
        <f>IFERROR(Y130/H130,"0")+IFERROR(Y131/H131,"0")</f>
        <v>20</v>
      </c>
      <c r="Z132" s="561">
        <f>IFERROR(IF(Z130="",0,Z130),"0")+IFERROR(IF(Z131="",0,Z131),"0")</f>
        <v>0.13020000000000001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63</v>
      </c>
      <c r="Y133" s="561">
        <f>IFERROR(SUM(Y130:Y131),"0")</f>
        <v>64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17</v>
      </c>
      <c r="Y135" s="560">
        <f>IFERROR(IF(X135="",0,CEILING((X135/$H135),1)*$H135),"")</f>
        <v>19.599999999999998</v>
      </c>
      <c r="Z135" s="36">
        <f>IFERROR(IF(Y135=0,"",ROUNDUP(Y135/H135,0)*0.00651),"")</f>
        <v>4.5569999999999999E-2</v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18.627142857142857</v>
      </c>
      <c r="BN135" s="64">
        <f>IFERROR(Y135*I135/H135,"0")</f>
        <v>21.475999999999999</v>
      </c>
      <c r="BO135" s="64">
        <f>IFERROR(1/J135*(X135/H135),"0")</f>
        <v>3.3359497645211934E-2</v>
      </c>
      <c r="BP135" s="64">
        <f>IFERROR(1/J135*(Y135/H135),"0")</f>
        <v>3.8461538461538464E-2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6.0714285714285721</v>
      </c>
      <c r="Y137" s="561">
        <f>IFERROR(Y135/H135,"0")+IFERROR(Y136/H136,"0")</f>
        <v>7</v>
      </c>
      <c r="Z137" s="561">
        <f>IFERROR(IF(Z135="",0,Z135),"0")+IFERROR(IF(Z136="",0,Z136),"0")</f>
        <v>4.5569999999999999E-2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17</v>
      </c>
      <c r="Y138" s="561">
        <f>IFERROR(SUM(Y135:Y136),"0")</f>
        <v>19.599999999999998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27</v>
      </c>
      <c r="Y141" s="560">
        <f>IFERROR(IF(X141="",0,CEILING((X141/$H141),1)*$H141),"")</f>
        <v>29.040000000000003</v>
      </c>
      <c r="Z141" s="36">
        <f>IFERROR(IF(Y141=0,"",ROUNDUP(Y141/H141,0)*0.00651),"")</f>
        <v>7.1610000000000007E-2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29.740909090909085</v>
      </c>
      <c r="BN141" s="64">
        <f>IFERROR(Y141*I141/H141,"0")</f>
        <v>31.988000000000003</v>
      </c>
      <c r="BO141" s="64">
        <f>IFERROR(1/J141*(X141/H141),"0")</f>
        <v>5.6193806193806192E-2</v>
      </c>
      <c r="BP141" s="64">
        <f>IFERROR(1/J141*(Y141/H141),"0")</f>
        <v>6.0439560439560447E-2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10.227272727272727</v>
      </c>
      <c r="Y142" s="561">
        <f>IFERROR(Y140/H140,"0")+IFERROR(Y141/H141,"0")</f>
        <v>11</v>
      </c>
      <c r="Z142" s="561">
        <f>IFERROR(IF(Z140="",0,Z140),"0")+IFERROR(IF(Z141="",0,Z141),"0")</f>
        <v>7.1610000000000007E-2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27</v>
      </c>
      <c r="Y143" s="561">
        <f>IFERROR(SUM(Y140:Y141),"0")</f>
        <v>29.040000000000003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120</v>
      </c>
      <c r="Y146" s="560">
        <f>IFERROR(IF(X146="",0,CEILING((X146/$H146),1)*$H146),"")</f>
        <v>120</v>
      </c>
      <c r="Z146" s="36">
        <f>IFERROR(IF(Y146=0,"",ROUNDUP(Y146/H146,0)*0.00902),"")</f>
        <v>0.27060000000000001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126.3</v>
      </c>
      <c r="BN146" s="64">
        <f>IFERROR(Y146*I146/H146,"0")</f>
        <v>126.3</v>
      </c>
      <c r="BO146" s="64">
        <f>IFERROR(1/J146*(X146/H146),"0")</f>
        <v>0.22727272727272729</v>
      </c>
      <c r="BP146" s="64">
        <f>IFERROR(1/J146*(Y146/H146),"0")</f>
        <v>0.22727272727272729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30</v>
      </c>
      <c r="Y147" s="561">
        <f>IFERROR(Y146/H146,"0")</f>
        <v>30</v>
      </c>
      <c r="Z147" s="561">
        <f>IFERROR(IF(Z146="",0,Z146),"0")</f>
        <v>0.27060000000000001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120</v>
      </c>
      <c r="Y148" s="561">
        <f>IFERROR(SUM(Y146:Y146),"0")</f>
        <v>120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17</v>
      </c>
      <c r="Y164" s="560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17.849999999999998</v>
      </c>
      <c r="BN164" s="64">
        <f t="shared" si="18"/>
        <v>22.049999999999997</v>
      </c>
      <c r="BO164" s="64">
        <f t="shared" si="19"/>
        <v>3.0663780663780664E-2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42</v>
      </c>
      <c r="Y165" s="560">
        <f t="shared" si="16"/>
        <v>42</v>
      </c>
      <c r="Z165" s="36">
        <f>IFERROR(IF(Y165=0,"",ROUNDUP(Y165/H165,0)*0.00502),"")</f>
        <v>0.1004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44.599999999999994</v>
      </c>
      <c r="BN165" s="64">
        <f t="shared" si="18"/>
        <v>44.599999999999994</v>
      </c>
      <c r="BO165" s="64">
        <f t="shared" si="19"/>
        <v>8.5470085470085472E-2</v>
      </c>
      <c r="BP165" s="64">
        <f t="shared" si="20"/>
        <v>8.5470085470085472E-2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63</v>
      </c>
      <c r="Y168" s="560">
        <f t="shared" si="16"/>
        <v>63</v>
      </c>
      <c r="Z168" s="36">
        <f>IFERROR(IF(Y168=0,"",ROUNDUP(Y168/H168,0)*0.00502),"")</f>
        <v>0.15060000000000001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66.000000000000014</v>
      </c>
      <c r="BN168" s="64">
        <f t="shared" si="18"/>
        <v>66.000000000000014</v>
      </c>
      <c r="BO168" s="64">
        <f t="shared" si="19"/>
        <v>0.12820512820512822</v>
      </c>
      <c r="BP168" s="64">
        <f t="shared" si="20"/>
        <v>0.12820512820512822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54.047619047619051</v>
      </c>
      <c r="Y171" s="561">
        <f>IFERROR(Y162/H162,"0")+IFERROR(Y163/H163,"0")+IFERROR(Y164/H164,"0")+IFERROR(Y165/H165,"0")+IFERROR(Y166/H166,"0")+IFERROR(Y167/H167,"0")+IFERROR(Y168/H168,"0")+IFERROR(Y169/H169,"0")+IFERROR(Y170/H170,"0")</f>
        <v>55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0.29610000000000003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122</v>
      </c>
      <c r="Y172" s="561">
        <f>IFERROR(SUM(Y162:Y170),"0")</f>
        <v>126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21</v>
      </c>
      <c r="Y199" s="560">
        <f t="shared" si="21"/>
        <v>21.6</v>
      </c>
      <c r="Z199" s="36">
        <f>IFERROR(IF(Y199=0,"",ROUNDUP(Y199/H199,0)*0.00502),"")</f>
        <v>6.0240000000000002E-2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22.516666666666666</v>
      </c>
      <c r="BN199" s="64">
        <f t="shared" si="23"/>
        <v>23.16</v>
      </c>
      <c r="BO199" s="64">
        <f t="shared" si="24"/>
        <v>4.9857549857549859E-2</v>
      </c>
      <c r="BP199" s="64">
        <f t="shared" si="25"/>
        <v>5.1282051282051287E-2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18</v>
      </c>
      <c r="Y200" s="560">
        <f t="shared" si="21"/>
        <v>18</v>
      </c>
      <c r="Z200" s="36">
        <f>IFERROR(IF(Y200=0,"",ROUNDUP(Y200/H200,0)*0.00502),"")</f>
        <v>5.0200000000000002E-2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18.999999999999996</v>
      </c>
      <c r="BN200" s="64">
        <f t="shared" si="23"/>
        <v>18.999999999999996</v>
      </c>
      <c r="BO200" s="64">
        <f t="shared" si="24"/>
        <v>4.2735042735042736E-2</v>
      </c>
      <c r="BP200" s="64">
        <f t="shared" si="25"/>
        <v>4.2735042735042736E-2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21.666666666666664</v>
      </c>
      <c r="Y203" s="561">
        <f>IFERROR(Y195/H195,"0")+IFERROR(Y196/H196,"0")+IFERROR(Y197/H197,"0")+IFERROR(Y198/H198,"0")+IFERROR(Y199/H199,"0")+IFERROR(Y200/H200,"0")+IFERROR(Y201/H201,"0")+IFERROR(Y202/H202,"0")</f>
        <v>22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0.11044000000000001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39</v>
      </c>
      <c r="Y204" s="561">
        <f>IFERROR(SUM(Y195:Y202),"0")</f>
        <v>39.6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126</v>
      </c>
      <c r="Y211" s="560">
        <f t="shared" si="26"/>
        <v>127.19999999999999</v>
      </c>
      <c r="Z211" s="36">
        <f t="shared" si="31"/>
        <v>0.34503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139.23000000000002</v>
      </c>
      <c r="BN211" s="64">
        <f t="shared" si="28"/>
        <v>140.55599999999998</v>
      </c>
      <c r="BO211" s="64">
        <f t="shared" si="29"/>
        <v>0.28846153846153849</v>
      </c>
      <c r="BP211" s="64">
        <f t="shared" si="30"/>
        <v>0.29120879120879123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131</v>
      </c>
      <c r="Y212" s="560">
        <f t="shared" si="26"/>
        <v>132</v>
      </c>
      <c r="Z212" s="36">
        <f t="shared" si="31"/>
        <v>0.35805000000000003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144.75500000000002</v>
      </c>
      <c r="BN212" s="64">
        <f t="shared" si="28"/>
        <v>145.86000000000001</v>
      </c>
      <c r="BO212" s="64">
        <f t="shared" si="29"/>
        <v>0.29990842490842495</v>
      </c>
      <c r="BP212" s="64">
        <f t="shared" si="30"/>
        <v>0.30219780219780223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107.08333333333334</v>
      </c>
      <c r="Y215" s="561">
        <f>IFERROR(Y206/H206,"0")+IFERROR(Y207/H207,"0")+IFERROR(Y208/H208,"0")+IFERROR(Y209/H209,"0")+IFERROR(Y210/H210,"0")+IFERROR(Y211/H211,"0")+IFERROR(Y212/H212,"0")+IFERROR(Y213/H213,"0")+IFERROR(Y214/H214,"0")</f>
        <v>108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0.70308000000000004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257</v>
      </c>
      <c r="Y216" s="561">
        <f>IFERROR(SUM(Y206:Y214),"0")</f>
        <v>259.2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401</v>
      </c>
      <c r="B246" s="54" t="s">
        <v>402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403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419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420</v>
      </c>
      <c r="B260" s="54" t="s">
        <v>421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424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426</v>
      </c>
      <c r="B262" s="54" t="s">
        <v>427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429</v>
      </c>
      <c r="B263" s="54" t="s">
        <v>430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431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433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434</v>
      </c>
      <c r="B268" s="54" t="s">
        <v>435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12</v>
      </c>
      <c r="Y269" s="56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13.260000000000002</v>
      </c>
      <c r="BN269" s="64">
        <f>IFERROR(Y269*I269/H269,"0")</f>
        <v>13.260000000000002</v>
      </c>
      <c r="BO269" s="64">
        <f>IFERROR(1/J269*(X269/H269),"0")</f>
        <v>2.7472527472527476E-2</v>
      </c>
      <c r="BP269" s="64">
        <f>IFERROR(1/J269*(Y269/H269),"0")</f>
        <v>2.7472527472527476E-2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5</v>
      </c>
      <c r="Y271" s="561">
        <f>IFERROR(Y268/H268,"0")+IFERROR(Y269/H269,"0")+IFERROR(Y270/H270,"0")</f>
        <v>5</v>
      </c>
      <c r="Z271" s="561">
        <f>IFERROR(IF(Z268="",0,Z268),"0")+IFERROR(IF(Z269="",0,Z269),"0")+IFERROR(IF(Z270="",0,Z270),"0")</f>
        <v>3.2550000000000003E-2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12</v>
      </c>
      <c r="Y272" s="561">
        <f>IFERROR(SUM(Y268:Y270),"0")</f>
        <v>12</v>
      </c>
      <c r="Z272" s="37"/>
      <c r="AA272" s="562"/>
      <c r="AB272" s="562"/>
      <c r="AC272" s="562"/>
    </row>
    <row r="273" spans="1:68" ht="16.5" customHeight="1" x14ac:dyDescent="0.25">
      <c r="A273" s="573" t="s">
        <v>443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450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451</v>
      </c>
      <c r="B284" s="54" t="s">
        <v>452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455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456</v>
      </c>
      <c r="B289" s="54" t="s">
        <v>457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462</v>
      </c>
      <c r="B292" s="54" t="s">
        <v>465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482</v>
      </c>
      <c r="B301" s="54" t="s">
        <v>483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6</v>
      </c>
      <c r="Y302" s="560">
        <f t="shared" si="42"/>
        <v>6.3000000000000007</v>
      </c>
      <c r="Z302" s="36">
        <f>IFERROR(IF(Y302=0,"",ROUNDUP(Y302/H302,0)*0.00502),"")</f>
        <v>1.506E-2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6.371428571428571</v>
      </c>
      <c r="BN302" s="64">
        <f t="shared" si="44"/>
        <v>6.69</v>
      </c>
      <c r="BO302" s="64">
        <f t="shared" si="45"/>
        <v>1.2210012210012212E-2</v>
      </c>
      <c r="BP302" s="64">
        <f t="shared" si="46"/>
        <v>1.2820512820512822E-2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6</v>
      </c>
      <c r="Y303" s="560">
        <f t="shared" si="42"/>
        <v>6.3000000000000007</v>
      </c>
      <c r="Z303" s="36">
        <f>IFERROR(IF(Y303=0,"",ROUNDUP(Y303/H303,0)*0.00502),"")</f>
        <v>1.506E-2</v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6.2857142857142856</v>
      </c>
      <c r="BN303" s="64">
        <f t="shared" si="44"/>
        <v>6.6000000000000014</v>
      </c>
      <c r="BO303" s="64">
        <f t="shared" si="45"/>
        <v>1.2210012210012212E-2</v>
      </c>
      <c r="BP303" s="64">
        <f t="shared" si="46"/>
        <v>1.2820512820512822E-2</v>
      </c>
    </row>
    <row r="304" spans="1:68" ht="27" customHeight="1" x14ac:dyDescent="0.25">
      <c r="A304" s="54" t="s">
        <v>490</v>
      </c>
      <c r="B304" s="54" t="s">
        <v>491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18</v>
      </c>
      <c r="Y305" s="560">
        <f t="shared" si="42"/>
        <v>18</v>
      </c>
      <c r="Z305" s="36">
        <f>IFERROR(IF(Y305=0,"",ROUNDUP(Y305/H305,0)*0.00651),"")</f>
        <v>6.5100000000000005E-2</v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20.279999999999998</v>
      </c>
      <c r="BN305" s="64">
        <f t="shared" si="44"/>
        <v>20.279999999999998</v>
      </c>
      <c r="BO305" s="64">
        <f t="shared" si="45"/>
        <v>5.4945054945054951E-2</v>
      </c>
      <c r="BP305" s="64">
        <f t="shared" si="46"/>
        <v>5.4945054945054951E-2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15.714285714285715</v>
      </c>
      <c r="Y306" s="561">
        <f>IFERROR(Y299/H299,"0")+IFERROR(Y300/H300,"0")+IFERROR(Y301/H301,"0")+IFERROR(Y302/H302,"0")+IFERROR(Y303/H303,"0")+IFERROR(Y304/H304,"0")+IFERROR(Y305/H305,"0")</f>
        <v>16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9.5219999999999999E-2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30</v>
      </c>
      <c r="Y307" s="561">
        <f>IFERROR(SUM(Y299:Y305),"0")</f>
        <v>30.6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600</v>
      </c>
      <c r="Y309" s="560">
        <f>IFERROR(IF(X309="",0,CEILING((X309/$H309),1)*$H309),"")</f>
        <v>600.6</v>
      </c>
      <c r="Z309" s="36">
        <f>IFERROR(IF(Y309=0,"",ROUNDUP(Y309/H309,0)*0.01898),"")</f>
        <v>1.46146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639.46153846153845</v>
      </c>
      <c r="BN309" s="64">
        <f>IFERROR(Y309*I309/H309,"0")</f>
        <v>640.10100000000011</v>
      </c>
      <c r="BO309" s="64">
        <f>IFERROR(1/J309*(X309/H309),"0")</f>
        <v>1.2019230769230769</v>
      </c>
      <c r="BP309" s="64">
        <f>IFERROR(1/J309*(Y309/H309),"0")</f>
        <v>1.203125</v>
      </c>
    </row>
    <row r="310" spans="1:68" ht="27" customHeight="1" x14ac:dyDescent="0.25">
      <c r="A310" s="54" t="s">
        <v>498</v>
      </c>
      <c r="B310" s="54" t="s">
        <v>499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30</v>
      </c>
      <c r="Y312" s="560">
        <f>IFERROR(IF(X312="",0,CEILING((X312/$H312),1)*$H312),"")</f>
        <v>30</v>
      </c>
      <c r="Z312" s="36">
        <f>IFERROR(IF(Y312=0,"",ROUNDUP(Y312/H312,0)*0.00651),"")</f>
        <v>6.5100000000000005E-2</v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32.46</v>
      </c>
      <c r="BN312" s="64">
        <f>IFERROR(Y312*I312/H312,"0")</f>
        <v>32.46</v>
      </c>
      <c r="BO312" s="64">
        <f>IFERROR(1/J312*(X312/H312),"0")</f>
        <v>5.4945054945054951E-2</v>
      </c>
      <c r="BP312" s="64">
        <f>IFERROR(1/J312*(Y312/H312),"0")</f>
        <v>5.4945054945054951E-2</v>
      </c>
    </row>
    <row r="313" spans="1:68" ht="27" customHeight="1" x14ac:dyDescent="0.25">
      <c r="A313" s="54" t="s">
        <v>507</v>
      </c>
      <c r="B313" s="54" t="s">
        <v>508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86.92307692307692</v>
      </c>
      <c r="Y314" s="561">
        <f>IFERROR(Y309/H309,"0")+IFERROR(Y310/H310,"0")+IFERROR(Y311/H311,"0")+IFERROR(Y312/H312,"0")+IFERROR(Y313/H313,"0")</f>
        <v>87</v>
      </c>
      <c r="Z314" s="561">
        <f>IFERROR(IF(Z309="",0,Z309),"0")+IFERROR(IF(Z310="",0,Z310),"0")+IFERROR(IF(Z311="",0,Z311),"0")+IFERROR(IF(Z312="",0,Z312),"0")+IFERROR(IF(Z313="",0,Z313),"0")</f>
        <v>1.5265599999999999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630</v>
      </c>
      <c r="Y315" s="561">
        <f>IFERROR(SUM(Y309:Y313),"0")</f>
        <v>630.6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510</v>
      </c>
      <c r="B317" s="54" t="s">
        <v>511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51</v>
      </c>
      <c r="Y318" s="560">
        <f>IFERROR(IF(X318="",0,CEILING((X318/$H318),1)*$H318),"")</f>
        <v>54.6</v>
      </c>
      <c r="Z318" s="36">
        <f>IFERROR(IF(Y318=0,"",ROUNDUP(Y318/H318,0)*0.01898),"")</f>
        <v>0.13286000000000001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54.393461538461551</v>
      </c>
      <c r="BN318" s="64">
        <f>IFERROR(Y318*I318/H318,"0")</f>
        <v>58.233000000000011</v>
      </c>
      <c r="BO318" s="64">
        <f>IFERROR(1/J318*(X318/H318),"0")</f>
        <v>0.10216346153846154</v>
      </c>
      <c r="BP318" s="64">
        <f>IFERROR(1/J318*(Y318/H318),"0")</f>
        <v>0.109375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6.5384615384615383</v>
      </c>
      <c r="Y320" s="561">
        <f>IFERROR(Y317/H317,"0")+IFERROR(Y318/H318,"0")+IFERROR(Y319/H319,"0")</f>
        <v>7</v>
      </c>
      <c r="Z320" s="561">
        <f>IFERROR(IF(Z317="",0,Z317),"0")+IFERROR(IF(Z318="",0,Z318),"0")+IFERROR(IF(Z319="",0,Z319),"0")</f>
        <v>0.13286000000000001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51</v>
      </c>
      <c r="Y321" s="561">
        <f>IFERROR(SUM(Y317:Y319),"0")</f>
        <v>54.6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519</v>
      </c>
      <c r="B323" s="54" t="s">
        <v>520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521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525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529</v>
      </c>
      <c r="B326" s="54" t="s">
        <v>530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532</v>
      </c>
      <c r="B330" s="54" t="s">
        <v>533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15</v>
      </c>
      <c r="Y330" s="560">
        <f>IFERROR(IF(X330="",0,CEILING((X330/$H330),1)*$H330),"")</f>
        <v>16</v>
      </c>
      <c r="Z330" s="36">
        <f>IFERROR(IF(Y330=0,"",ROUNDUP(Y330/H330,0)*0.00474),"")</f>
        <v>3.7920000000000002E-2</v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16.8</v>
      </c>
      <c r="BN330" s="64">
        <f>IFERROR(Y330*I330/H330,"0")</f>
        <v>17.920000000000002</v>
      </c>
      <c r="BO330" s="64">
        <f>IFERROR(1/J330*(X330/H330),"0")</f>
        <v>3.1512605042016806E-2</v>
      </c>
      <c r="BP330" s="64">
        <f>IFERROR(1/J330*(Y330/H330),"0")</f>
        <v>3.3613445378151259E-2</v>
      </c>
    </row>
    <row r="331" spans="1:68" ht="27" customHeight="1" x14ac:dyDescent="0.25">
      <c r="A331" s="54" t="s">
        <v>536</v>
      </c>
      <c r="B331" s="54" t="s">
        <v>537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538</v>
      </c>
      <c r="B332" s="54" t="s">
        <v>539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22</v>
      </c>
      <c r="Y332" s="560">
        <f>IFERROR(IF(X332="",0,CEILING((X332/$H332),1)*$H332),"")</f>
        <v>22</v>
      </c>
      <c r="Z332" s="36">
        <f>IFERROR(IF(Y332=0,"",ROUNDUP(Y332/H332,0)*0.00474),"")</f>
        <v>5.2140000000000006E-2</v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24.64</v>
      </c>
      <c r="BN332" s="64">
        <f>IFERROR(Y332*I332/H332,"0")</f>
        <v>24.64</v>
      </c>
      <c r="BO332" s="64">
        <f>IFERROR(1/J332*(X332/H332),"0")</f>
        <v>4.6218487394957979E-2</v>
      </c>
      <c r="BP332" s="64">
        <f>IFERROR(1/J332*(Y332/H332),"0")</f>
        <v>4.6218487394957979E-2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18.5</v>
      </c>
      <c r="Y333" s="561">
        <f>IFERROR(Y330/H330,"0")+IFERROR(Y331/H331,"0")+IFERROR(Y332/H332,"0")</f>
        <v>19</v>
      </c>
      <c r="Z333" s="561">
        <f>IFERROR(IF(Z330="",0,Z330),"0")+IFERROR(IF(Z331="",0,Z331),"0")+IFERROR(IF(Z332="",0,Z332),"0")</f>
        <v>9.0060000000000001E-2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37</v>
      </c>
      <c r="Y334" s="561">
        <f>IFERROR(SUM(Y330:Y332),"0")</f>
        <v>38</v>
      </c>
      <c r="Z334" s="37"/>
      <c r="AA334" s="562"/>
      <c r="AB334" s="562"/>
      <c r="AC334" s="562"/>
    </row>
    <row r="335" spans="1:68" ht="16.5" customHeight="1" x14ac:dyDescent="0.25">
      <c r="A335" s="573" t="s">
        <v>540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175</v>
      </c>
      <c r="Y338" s="560">
        <f>IFERROR(IF(X338="",0,CEILING((X338/$H338),1)*$H338),"")</f>
        <v>176.4</v>
      </c>
      <c r="Z338" s="36">
        <f>IFERROR(IF(Y338=0,"",ROUNDUP(Y338/H338,0)*0.00651),"")</f>
        <v>0.54683999999999999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195.99999999999997</v>
      </c>
      <c r="BN338" s="64">
        <f>IFERROR(Y338*I338/H338,"0")</f>
        <v>197.56799999999998</v>
      </c>
      <c r="BO338" s="64">
        <f>IFERROR(1/J338*(X338/H338),"0")</f>
        <v>0.45787545787545786</v>
      </c>
      <c r="BP338" s="64">
        <f>IFERROR(1/J338*(Y338/H338),"0")</f>
        <v>0.46153846153846156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9</v>
      </c>
      <c r="Y339" s="560">
        <f>IFERROR(IF(X339="",0,CEILING((X339/$H339),1)*$H339),"")</f>
        <v>10.5</v>
      </c>
      <c r="Z339" s="36">
        <f>IFERROR(IF(Y339=0,"",ROUNDUP(Y339/H339,0)*0.00651),"")</f>
        <v>3.2550000000000003E-2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10.028571428571427</v>
      </c>
      <c r="BN339" s="64">
        <f>IFERROR(Y339*I339/H339,"0")</f>
        <v>11.7</v>
      </c>
      <c r="BO339" s="64">
        <f>IFERROR(1/J339*(X339/H339),"0")</f>
        <v>2.3547880690737835E-2</v>
      </c>
      <c r="BP339" s="64">
        <f>IFERROR(1/J339*(Y339/H339),"0")</f>
        <v>2.7472527472527476E-2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87.61904761904762</v>
      </c>
      <c r="Y340" s="561">
        <f>IFERROR(Y337/H337,"0")+IFERROR(Y338/H338,"0")+IFERROR(Y339/H339,"0")</f>
        <v>89</v>
      </c>
      <c r="Z340" s="561">
        <f>IFERROR(IF(Z337="",0,Z337),"0")+IFERROR(IF(Z338="",0,Z338),"0")+IFERROR(IF(Z339="",0,Z339),"0")</f>
        <v>0.57938999999999996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184</v>
      </c>
      <c r="Y341" s="561">
        <f>IFERROR(SUM(Y337:Y339),"0")</f>
        <v>186.9</v>
      </c>
      <c r="Z341" s="37"/>
      <c r="AA341" s="562"/>
      <c r="AB341" s="562"/>
      <c r="AC341" s="562"/>
    </row>
    <row r="342" spans="1:68" ht="27.75" customHeight="1" x14ac:dyDescent="0.2">
      <c r="A342" s="650" t="s">
        <v>550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551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18</v>
      </c>
      <c r="Y345" s="560">
        <f t="shared" ref="Y345:Y351" si="47">IFERROR(IF(X345="",0,CEILING((X345/$H345),1)*$H345),"")</f>
        <v>30</v>
      </c>
      <c r="Z345" s="36">
        <f>IFERROR(IF(Y345=0,"",ROUNDUP(Y345/H345,0)*0.02175),"")</f>
        <v>4.3499999999999997E-2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18.576000000000001</v>
      </c>
      <c r="BN345" s="64">
        <f t="shared" ref="BN345:BN351" si="49">IFERROR(Y345*I345/H345,"0")</f>
        <v>30.96</v>
      </c>
      <c r="BO345" s="64">
        <f t="shared" ref="BO345:BO351" si="50">IFERROR(1/J345*(X345/H345),"0")</f>
        <v>2.4999999999999998E-2</v>
      </c>
      <c r="BP345" s="64">
        <f t="shared" ref="BP345:BP351" si="51">IFERROR(1/J345*(Y345/H345),"0")</f>
        <v>4.1666666666666664E-2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60</v>
      </c>
      <c r="Y346" s="560">
        <f t="shared" si="47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61.92</v>
      </c>
      <c r="BN346" s="64">
        <f t="shared" si="49"/>
        <v>61.92</v>
      </c>
      <c r="BO346" s="64">
        <f t="shared" si="50"/>
        <v>8.3333333333333329E-2</v>
      </c>
      <c r="BP346" s="64">
        <f t="shared" si="51"/>
        <v>8.3333333333333329E-2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493</v>
      </c>
      <c r="Y347" s="560">
        <f t="shared" si="47"/>
        <v>495</v>
      </c>
      <c r="Z347" s="36">
        <f>IFERROR(IF(Y347=0,"",ROUNDUP(Y347/H347,0)*0.02175),"")</f>
        <v>0.71775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508.77600000000001</v>
      </c>
      <c r="BN347" s="64">
        <f t="shared" si="49"/>
        <v>510.84000000000003</v>
      </c>
      <c r="BO347" s="64">
        <f t="shared" si="50"/>
        <v>0.68472222222222223</v>
      </c>
      <c r="BP347" s="64">
        <f t="shared" si="51"/>
        <v>0.6875</v>
      </c>
    </row>
    <row r="348" spans="1:68" ht="37.5" customHeight="1" x14ac:dyDescent="0.25">
      <c r="A348" s="54" t="s">
        <v>561</v>
      </c>
      <c r="B348" s="54" t="s">
        <v>562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93</v>
      </c>
      <c r="Y348" s="560">
        <f t="shared" si="47"/>
        <v>105</v>
      </c>
      <c r="Z348" s="36">
        <f>IFERROR(IF(Y348=0,"",ROUNDUP(Y348/H348,0)*0.02175),"")</f>
        <v>0.15225</v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95.976000000000013</v>
      </c>
      <c r="BN348" s="64">
        <f t="shared" si="49"/>
        <v>108.36</v>
      </c>
      <c r="BO348" s="64">
        <f t="shared" si="50"/>
        <v>0.12916666666666665</v>
      </c>
      <c r="BP348" s="64">
        <f t="shared" si="51"/>
        <v>0.14583333333333331</v>
      </c>
    </row>
    <row r="349" spans="1:68" ht="27" customHeight="1" x14ac:dyDescent="0.25">
      <c r="A349" s="54" t="s">
        <v>564</v>
      </c>
      <c r="B349" s="54" t="s">
        <v>565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567</v>
      </c>
      <c r="B350" s="54" t="s">
        <v>568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569</v>
      </c>
      <c r="B351" s="54" t="s">
        <v>570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44.266666666666673</v>
      </c>
      <c r="Y352" s="561">
        <f>IFERROR(Y345/H345,"0")+IFERROR(Y346/H346,"0")+IFERROR(Y347/H347,"0")+IFERROR(Y348/H348,"0")+IFERROR(Y349/H349,"0")+IFERROR(Y350/H350,"0")+IFERROR(Y351/H351,"0")</f>
        <v>46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1.0004999999999999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664</v>
      </c>
      <c r="Y353" s="561">
        <f>IFERROR(SUM(Y345:Y351),"0")</f>
        <v>690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467</v>
      </c>
      <c r="Y355" s="560">
        <f>IFERROR(IF(X355="",0,CEILING((X355/$H355),1)*$H355),"")</f>
        <v>480</v>
      </c>
      <c r="Z355" s="36">
        <f>IFERROR(IF(Y355=0,"",ROUNDUP(Y355/H355,0)*0.02175),"")</f>
        <v>0.69599999999999995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481.94400000000002</v>
      </c>
      <c r="BN355" s="64">
        <f>IFERROR(Y355*I355/H355,"0")</f>
        <v>495.36</v>
      </c>
      <c r="BO355" s="64">
        <f>IFERROR(1/J355*(X355/H355),"0")</f>
        <v>0.64861111111111103</v>
      </c>
      <c r="BP355" s="64">
        <f>IFERROR(1/J355*(Y355/H355),"0")</f>
        <v>0.66666666666666663</v>
      </c>
    </row>
    <row r="356" spans="1:68" ht="16.5" customHeight="1" x14ac:dyDescent="0.25">
      <c r="A356" s="54" t="s">
        <v>574</v>
      </c>
      <c r="B356" s="54" t="s">
        <v>575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12</v>
      </c>
      <c r="Y356" s="560">
        <f>IFERROR(IF(X356="",0,CEILING((X356/$H356),1)*$H356),"")</f>
        <v>12</v>
      </c>
      <c r="Z356" s="36">
        <f>IFERROR(IF(Y356=0,"",ROUNDUP(Y356/H356,0)*0.00902),"")</f>
        <v>2.7060000000000001E-2</v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12.629999999999999</v>
      </c>
      <c r="BN356" s="64">
        <f>IFERROR(Y356*I356/H356,"0")</f>
        <v>12.629999999999999</v>
      </c>
      <c r="BO356" s="64">
        <f>IFERROR(1/J356*(X356/H356),"0")</f>
        <v>2.2727272727272728E-2</v>
      </c>
      <c r="BP356" s="64">
        <f>IFERROR(1/J356*(Y356/H356),"0")</f>
        <v>2.2727272727272728E-2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34.133333333333333</v>
      </c>
      <c r="Y357" s="561">
        <f>IFERROR(Y355/H355,"0")+IFERROR(Y356/H356,"0")</f>
        <v>35</v>
      </c>
      <c r="Z357" s="561">
        <f>IFERROR(IF(Z355="",0,Z355),"0")+IFERROR(IF(Z356="",0,Z356),"0")</f>
        <v>0.72305999999999993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479</v>
      </c>
      <c r="Y358" s="561">
        <f>IFERROR(SUM(Y355:Y356),"0")</f>
        <v>492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576</v>
      </c>
      <c r="B360" s="54" t="s">
        <v>577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582</v>
      </c>
      <c r="B365" s="54" t="s">
        <v>583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585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586</v>
      </c>
      <c r="B370" s="54" t="s">
        <v>587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589</v>
      </c>
      <c r="B371" s="54" t="s">
        <v>590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592</v>
      </c>
      <c r="B372" s="54" t="s">
        <v>593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594</v>
      </c>
      <c r="B376" s="54" t="s">
        <v>595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600</v>
      </c>
      <c r="B381" s="54" t="s">
        <v>601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602</v>
      </c>
      <c r="B385" s="54" t="s">
        <v>603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605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606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607</v>
      </c>
      <c r="B391" s="54" t="s">
        <v>608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610</v>
      </c>
      <c r="B392" s="54" t="s">
        <v>611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613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617</v>
      </c>
      <c r="B395" s="54" t="s">
        <v>618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6</v>
      </c>
      <c r="Y396" s="560">
        <f t="shared" si="52"/>
        <v>6.3000000000000007</v>
      </c>
      <c r="Z396" s="36">
        <f t="shared" si="57"/>
        <v>1.506E-2</v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6.371428571428571</v>
      </c>
      <c r="BN396" s="64">
        <f t="shared" si="54"/>
        <v>6.69</v>
      </c>
      <c r="BO396" s="64">
        <f t="shared" si="55"/>
        <v>1.2210012210012212E-2</v>
      </c>
      <c r="BP396" s="64">
        <f t="shared" si="56"/>
        <v>1.2820512820512822E-2</v>
      </c>
    </row>
    <row r="397" spans="1:68" ht="37.5" customHeight="1" x14ac:dyDescent="0.25">
      <c r="A397" s="54" t="s">
        <v>621</v>
      </c>
      <c r="B397" s="54" t="s">
        <v>622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6</v>
      </c>
      <c r="Y397" s="560">
        <f t="shared" si="52"/>
        <v>6.3000000000000007</v>
      </c>
      <c r="Z397" s="36">
        <f t="shared" si="57"/>
        <v>1.506E-2</v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6.371428571428571</v>
      </c>
      <c r="BN397" s="64">
        <f t="shared" si="54"/>
        <v>6.69</v>
      </c>
      <c r="BO397" s="64">
        <f t="shared" si="55"/>
        <v>1.2210012210012212E-2</v>
      </c>
      <c r="BP397" s="64">
        <f t="shared" si="56"/>
        <v>1.2820512820512822E-2</v>
      </c>
    </row>
    <row r="398" spans="1:68" ht="27" customHeight="1" x14ac:dyDescent="0.25">
      <c r="A398" s="54" t="s">
        <v>624</v>
      </c>
      <c r="B398" s="54" t="s">
        <v>625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627</v>
      </c>
      <c r="B399" s="54" t="s">
        <v>628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6</v>
      </c>
      <c r="Y399" s="560">
        <f t="shared" si="52"/>
        <v>6.3000000000000007</v>
      </c>
      <c r="Z399" s="36">
        <f t="shared" si="57"/>
        <v>1.506E-2</v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6.371428571428571</v>
      </c>
      <c r="BN399" s="64">
        <f t="shared" si="54"/>
        <v>6.69</v>
      </c>
      <c r="BO399" s="64">
        <f t="shared" si="55"/>
        <v>1.2210012210012212E-2</v>
      </c>
      <c r="BP399" s="64">
        <f t="shared" si="56"/>
        <v>1.2820512820512822E-2</v>
      </c>
    </row>
    <row r="400" spans="1:68" ht="37.5" customHeight="1" x14ac:dyDescent="0.25">
      <c r="A400" s="54" t="s">
        <v>630</v>
      </c>
      <c r="B400" s="54" t="s">
        <v>631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8.5714285714285712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9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4.5179999999999998E-2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18</v>
      </c>
      <c r="Y402" s="561">
        <f>IFERROR(SUM(Y391:Y400),"0")</f>
        <v>18.900000000000002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632</v>
      </c>
      <c r="B404" s="54" t="s">
        <v>633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638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639</v>
      </c>
      <c r="B410" s="54" t="s">
        <v>640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642</v>
      </c>
      <c r="B414" s="54" t="s">
        <v>643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651</v>
      </c>
      <c r="B417" s="54" t="s">
        <v>652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653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654</v>
      </c>
      <c r="B422" s="54" t="s">
        <v>655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657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658</v>
      </c>
      <c r="B427" s="54" t="s">
        <v>659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661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661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673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681</v>
      </c>
      <c r="B439" s="54" t="s">
        <v>682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684</v>
      </c>
      <c r="B440" s="54" t="s">
        <v>685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690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691</v>
      </c>
      <c r="B443" s="54" t="s">
        <v>692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697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701</v>
      </c>
      <c r="B451" s="54" t="s">
        <v>702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703</v>
      </c>
      <c r="B452" s="54" t="s">
        <v>704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716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717</v>
      </c>
      <c r="B461" s="54" t="s">
        <v>718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719</v>
      </c>
      <c r="B462" s="54" t="s">
        <v>720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721</v>
      </c>
      <c r="B466" s="54" t="s">
        <v>722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724</v>
      </c>
      <c r="B467" s="54" t="s">
        <v>725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727</v>
      </c>
      <c r="B468" s="54" t="s">
        <v>728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730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730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731</v>
      </c>
      <c r="B474" s="54" t="s">
        <v>732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733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737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741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3984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4067.54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4219.877227873978</v>
      </c>
      <c r="Y507" s="561">
        <f>IFERROR(SUM(BN22:BN503),"0")</f>
        <v>4307.5450000000001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8</v>
      </c>
      <c r="Y508" s="38">
        <f>ROUNDUP(SUM(BP22:BP503),0)</f>
        <v>8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4419.877227873978</v>
      </c>
      <c r="Y509" s="561">
        <f>GrossWeightTotalR+PalletQtyTotalR*25</f>
        <v>4507.5450000000001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859.63036762620084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872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8.5168999999999997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550</v>
      </c>
      <c r="U513" s="768"/>
      <c r="V513" s="579" t="s">
        <v>605</v>
      </c>
      <c r="W513" s="767"/>
      <c r="X513" s="767"/>
      <c r="Y513" s="768"/>
      <c r="Z513" s="556" t="s">
        <v>661</v>
      </c>
      <c r="AA513" s="579" t="s">
        <v>730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403</v>
      </c>
      <c r="M514" s="579" t="s">
        <v>419</v>
      </c>
      <c r="N514" s="557"/>
      <c r="O514" s="579" t="s">
        <v>433</v>
      </c>
      <c r="P514" s="579" t="s">
        <v>443</v>
      </c>
      <c r="Q514" s="579" t="s">
        <v>450</v>
      </c>
      <c r="R514" s="579" t="s">
        <v>455</v>
      </c>
      <c r="S514" s="579" t="s">
        <v>540</v>
      </c>
      <c r="T514" s="579" t="s">
        <v>551</v>
      </c>
      <c r="U514" s="579" t="s">
        <v>585</v>
      </c>
      <c r="V514" s="579" t="s">
        <v>606</v>
      </c>
      <c r="W514" s="579" t="s">
        <v>638</v>
      </c>
      <c r="X514" s="579" t="s">
        <v>653</v>
      </c>
      <c r="Y514" s="579" t="s">
        <v>657</v>
      </c>
      <c r="Z514" s="579" t="s">
        <v>661</v>
      </c>
      <c r="AA514" s="579" t="s">
        <v>730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203.2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387</v>
      </c>
      <c r="E516" s="46">
        <f>IFERROR(Y89*1,"0")+IFERROR(Y90*1,"0")+IFERROR(Y91*1,"0")+IFERROR(Y95*1,"0")+IFERROR(Y96*1,"0")+IFERROR(Y97*1,"0")+IFERROR(Y98*1,"0")+IFERROR(Y99*1,"0")</f>
        <v>369.9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296.39999999999998</v>
      </c>
      <c r="G516" s="46">
        <f>IFERROR(Y130*1,"0")+IFERROR(Y131*1,"0")+IFERROR(Y135*1,"0")+IFERROR(Y136*1,"0")+IFERROR(Y140*1,"0")+IFERROR(Y141*1,"0")</f>
        <v>112.64</v>
      </c>
      <c r="H516" s="46">
        <f>IFERROR(Y146*1,"0")+IFERROR(Y150*1,"0")+IFERROR(Y151*1,"0")+IFERROR(Y152*1,"0")</f>
        <v>120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126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298.79999999999995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12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753.80000000000007</v>
      </c>
      <c r="S516" s="46">
        <f>IFERROR(Y337*1,"0")+IFERROR(Y338*1,"0")+IFERROR(Y339*1,"0")</f>
        <v>186.9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1182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18.900000000000002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2025-08-19T08:22:11Z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