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FA5A5F9-1AA6-44B6-BE8F-FF321FB673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6" i="1" l="1"/>
  <c r="X505" i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4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N440" i="1"/>
  <c r="BM440" i="1"/>
  <c r="Z440" i="1"/>
  <c r="Y440" i="1"/>
  <c r="BP440" i="1" s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Y281" i="1"/>
  <c r="X281" i="1"/>
  <c r="X280" i="1"/>
  <c r="BO279" i="1"/>
  <c r="BM279" i="1"/>
  <c r="Z279" i="1"/>
  <c r="Z280" i="1" s="1"/>
  <c r="Y279" i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08" i="1" s="1"/>
  <c r="BM22" i="1"/>
  <c r="Y22" i="1"/>
  <c r="H10" i="1"/>
  <c r="F10" i="1"/>
  <c r="J9" i="1"/>
  <c r="F9" i="1"/>
  <c r="A9" i="1"/>
  <c r="A10" i="1" s="1"/>
  <c r="D7" i="1"/>
  <c r="Q6" i="1"/>
  <c r="P2" i="1"/>
  <c r="Z142" i="1" l="1"/>
  <c r="B516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16" i="1"/>
  <c r="BP57" i="1"/>
  <c r="BN57" i="1"/>
  <c r="Z57" i="1"/>
  <c r="Y59" i="1"/>
  <c r="Y66" i="1"/>
  <c r="BP61" i="1"/>
  <c r="BN61" i="1"/>
  <c r="Z61" i="1"/>
  <c r="Y65" i="1"/>
  <c r="Z71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78" i="1"/>
  <c r="X507" i="1"/>
  <c r="X509" i="1" s="1"/>
  <c r="X510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F516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6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Z215" i="1"/>
  <c r="Y182" i="1"/>
  <c r="Y187" i="1"/>
  <c r="Y193" i="1"/>
  <c r="Y203" i="1"/>
  <c r="Y215" i="1"/>
  <c r="Y221" i="1"/>
  <c r="Y232" i="1"/>
  <c r="Y236" i="1"/>
  <c r="Y248" i="1"/>
  <c r="Y257" i="1"/>
  <c r="Y264" i="1"/>
  <c r="Y271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33" i="1"/>
  <c r="BP331" i="1"/>
  <c r="BN331" i="1"/>
  <c r="Z331" i="1"/>
  <c r="BP346" i="1"/>
  <c r="BN346" i="1"/>
  <c r="Z346" i="1"/>
  <c r="BP350" i="1"/>
  <c r="BN350" i="1"/>
  <c r="Z350" i="1"/>
  <c r="BP371" i="1"/>
  <c r="BN371" i="1"/>
  <c r="Z371" i="1"/>
  <c r="Z373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W516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59" i="1"/>
  <c r="BN459" i="1"/>
  <c r="Z459" i="1"/>
  <c r="Y463" i="1"/>
  <c r="Z469" i="1"/>
  <c r="BP467" i="1"/>
  <c r="BN467" i="1"/>
  <c r="Z467" i="1"/>
  <c r="Y469" i="1"/>
  <c r="L516" i="1"/>
  <c r="U516" i="1"/>
  <c r="H9" i="1"/>
  <c r="X506" i="1"/>
  <c r="C516" i="1"/>
  <c r="Y45" i="1"/>
  <c r="E516" i="1"/>
  <c r="Y93" i="1"/>
  <c r="G516" i="1"/>
  <c r="Y132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7" i="1" s="1"/>
  <c r="BN244" i="1"/>
  <c r="Z246" i="1"/>
  <c r="BN246" i="1"/>
  <c r="Z251" i="1"/>
  <c r="Z256" i="1" s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6" i="1"/>
  <c r="Z269" i="1"/>
  <c r="Z271" i="1" s="1"/>
  <c r="BN269" i="1"/>
  <c r="Y272" i="1"/>
  <c r="Y277" i="1"/>
  <c r="Y280" i="1"/>
  <c r="BP279" i="1"/>
  <c r="BN279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34" i="1"/>
  <c r="Y333" i="1"/>
  <c r="Z340" i="1"/>
  <c r="BP338" i="1"/>
  <c r="BN338" i="1"/>
  <c r="Z338" i="1"/>
  <c r="BP348" i="1"/>
  <c r="BN348" i="1"/>
  <c r="Z348" i="1"/>
  <c r="Z352" i="1" s="1"/>
  <c r="Y352" i="1"/>
  <c r="BP356" i="1"/>
  <c r="BN356" i="1"/>
  <c r="Z356" i="1"/>
  <c r="Z357" i="1" s="1"/>
  <c r="Y358" i="1"/>
  <c r="Y363" i="1"/>
  <c r="BP360" i="1"/>
  <c r="BN360" i="1"/>
  <c r="Z360" i="1"/>
  <c r="Z362" i="1" s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3" i="1"/>
  <c r="BN443" i="1"/>
  <c r="Z443" i="1"/>
  <c r="Y447" i="1"/>
  <c r="BP451" i="1"/>
  <c r="BN451" i="1"/>
  <c r="Z451" i="1"/>
  <c r="Z453" i="1" s="1"/>
  <c r="Y453" i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495" i="1"/>
  <c r="Q516" i="1"/>
  <c r="Y341" i="1"/>
  <c r="T516" i="1"/>
  <c r="Y353" i="1"/>
  <c r="Y424" i="1"/>
  <c r="Z516" i="1"/>
  <c r="Y448" i="1"/>
  <c r="BP445" i="1"/>
  <c r="BN445" i="1"/>
  <c r="Z445" i="1"/>
  <c r="Y454" i="1"/>
  <c r="BP457" i="1"/>
  <c r="BN457" i="1"/>
  <c r="Z457" i="1"/>
  <c r="BP461" i="1"/>
  <c r="BN461" i="1"/>
  <c r="Z461" i="1"/>
  <c r="Z463" i="1" s="1"/>
  <c r="Y470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AA516" i="1"/>
  <c r="Z65" i="1" l="1"/>
  <c r="Y508" i="1"/>
  <c r="Z478" i="1"/>
  <c r="Z494" i="1"/>
  <c r="Z484" i="1"/>
  <c r="Z401" i="1"/>
  <c r="Z306" i="1"/>
  <c r="Z264" i="1"/>
  <c r="Z231" i="1"/>
  <c r="Z418" i="1"/>
  <c r="Z320" i="1"/>
  <c r="Z314" i="1"/>
  <c r="Z296" i="1"/>
  <c r="Z108" i="1"/>
  <c r="Z171" i="1"/>
  <c r="Z511" i="1" s="1"/>
  <c r="Z32" i="1"/>
  <c r="Y506" i="1"/>
  <c r="Y507" i="1"/>
  <c r="Y509" i="1" s="1"/>
  <c r="Y510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<sst xmlns="http://schemas.openxmlformats.org/spreadsheetml/2006/main" count="2254" uniqueCount="811">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</sst>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1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11"/>
      <c r="F1" s="611"/>
      <c r="G1" s="12" t="s">
        <v>1</v>
      </c>
      <c r="H1" s="823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73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8" t="s">
        <v>8</v>
      </c>
      <c r="B5" s="660"/>
      <c r="C5" s="589"/>
      <c r="D5" s="680"/>
      <c r="E5" s="682"/>
      <c r="F5" s="632" t="s">
        <v>9</v>
      </c>
      <c r="G5" s="589"/>
      <c r="H5" s="680"/>
      <c r="I5" s="681"/>
      <c r="J5" s="681"/>
      <c r="K5" s="681"/>
      <c r="L5" s="681"/>
      <c r="M5" s="682"/>
      <c r="N5" s="58"/>
      <c r="P5" s="24" t="s">
        <v>10</v>
      </c>
      <c r="Q5" s="612">
        <v>45890</v>
      </c>
      <c r="R5" s="613"/>
      <c r="T5" s="761" t="s">
        <v>11</v>
      </c>
      <c r="U5" s="596"/>
      <c r="V5" s="763" t="s">
        <v>12</v>
      </c>
      <c r="W5" s="613"/>
      <c r="AB5" s="51"/>
      <c r="AC5" s="51"/>
      <c r="AD5" s="51"/>
      <c r="AE5" s="51"/>
    </row>
    <row r="6" spans="1:32" s="553" customFormat="1" ht="24" customHeight="1" x14ac:dyDescent="0.2">
      <c r="A6" s="798" t="s">
        <v>13</v>
      </c>
      <c r="B6" s="660"/>
      <c r="C6" s="589"/>
      <c r="D6" s="687" t="s">
        <v>14</v>
      </c>
      <c r="E6" s="688"/>
      <c r="F6" s="688"/>
      <c r="G6" s="688"/>
      <c r="H6" s="688"/>
      <c r="I6" s="688"/>
      <c r="J6" s="688"/>
      <c r="K6" s="688"/>
      <c r="L6" s="688"/>
      <c r="M6" s="613"/>
      <c r="N6" s="59"/>
      <c r="P6" s="24" t="s">
        <v>15</v>
      </c>
      <c r="Q6" s="604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6"/>
      <c r="V6" s="696" t="s">
        <v>17</v>
      </c>
      <c r="W6" s="69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6"/>
      <c r="U7" s="596"/>
      <c r="V7" s="698"/>
      <c r="W7" s="699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765">
        <v>0.41666666666666669</v>
      </c>
      <c r="R8" s="766"/>
      <c r="T8" s="576"/>
      <c r="U8" s="596"/>
      <c r="V8" s="698"/>
      <c r="W8" s="699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9"/>
      <c r="E9" s="65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1"/>
      <c r="P9" s="26" t="s">
        <v>21</v>
      </c>
      <c r="Q9" s="813"/>
      <c r="R9" s="636"/>
      <c r="T9" s="576"/>
      <c r="U9" s="596"/>
      <c r="V9" s="700"/>
      <c r="W9" s="701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9"/>
      <c r="E10" s="65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9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93" t="s">
        <v>24</v>
      </c>
      <c r="W10" s="69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6"/>
      <c r="R11" s="613"/>
      <c r="U11" s="24" t="s">
        <v>27</v>
      </c>
      <c r="V11" s="635" t="s">
        <v>28</v>
      </c>
      <c r="W11" s="636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39" t="s">
        <v>29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89"/>
      <c r="N12" s="62"/>
      <c r="P12" s="24" t="s">
        <v>30</v>
      </c>
      <c r="Q12" s="765"/>
      <c r="R12" s="766"/>
      <c r="S12" s="23"/>
      <c r="U12" s="24"/>
      <c r="V12" s="611"/>
      <c r="W12" s="576"/>
      <c r="AB12" s="51"/>
      <c r="AC12" s="51"/>
      <c r="AD12" s="51"/>
      <c r="AE12" s="51"/>
    </row>
    <row r="13" spans="1:32" s="553" customFormat="1" ht="23.25" customHeight="1" x14ac:dyDescent="0.2">
      <c r="A13" s="739" t="s">
        <v>31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89"/>
      <c r="N13" s="62"/>
      <c r="O13" s="26"/>
      <c r="P13" s="26" t="s">
        <v>32</v>
      </c>
      <c r="Q13" s="635"/>
      <c r="R13" s="6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39" t="s">
        <v>33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1" t="s">
        <v>34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89"/>
      <c r="N15" s="63"/>
      <c r="P15" s="78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2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7"/>
      <c r="R17" s="827"/>
      <c r="S17" s="827"/>
      <c r="T17" s="584"/>
      <c r="U17" s="588" t="s">
        <v>51</v>
      </c>
      <c r="V17" s="589"/>
      <c r="W17" s="583" t="s">
        <v>52</v>
      </c>
      <c r="X17" s="583" t="s">
        <v>53</v>
      </c>
      <c r="Y17" s="593" t="s">
        <v>54</v>
      </c>
      <c r="Z17" s="705" t="s">
        <v>55</v>
      </c>
      <c r="AA17" s="623" t="s">
        <v>56</v>
      </c>
      <c r="AB17" s="623" t="s">
        <v>57</v>
      </c>
      <c r="AC17" s="623" t="s">
        <v>58</v>
      </c>
      <c r="AD17" s="623" t="s">
        <v>59</v>
      </c>
      <c r="AE17" s="624"/>
      <c r="AF17" s="625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85"/>
      <c r="E18" s="58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85"/>
      <c r="Q18" s="828"/>
      <c r="R18" s="828"/>
      <c r="S18" s="828"/>
      <c r="T18" s="586"/>
      <c r="U18" s="67" t="s">
        <v>61</v>
      </c>
      <c r="V18" s="67" t="s">
        <v>62</v>
      </c>
      <c r="W18" s="599"/>
      <c r="X18" s="599"/>
      <c r="Y18" s="594"/>
      <c r="Z18" s="706"/>
      <c r="AA18" s="708"/>
      <c r="AB18" s="708"/>
      <c r="AC18" s="708"/>
      <c r="AD18" s="626"/>
      <c r="AE18" s="627"/>
      <c r="AF18" s="628"/>
      <c r="AG18" s="66"/>
      <c r="BD18" s="65"/>
    </row>
    <row r="19" spans="1:68" ht="27.75" customHeight="1" x14ac:dyDescent="0.2">
      <c r="A19" s="630" t="s">
        <v>63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48"/>
      <c r="AB19" s="48"/>
      <c r="AC19" s="48"/>
    </row>
    <row r="20" spans="1:68" ht="16.5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4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0" t="s">
        <v>101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48"/>
      <c r="AB38" s="48"/>
      <c r="AC38" s="48"/>
    </row>
    <row r="39" spans="1:68" ht="16.5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70</v>
      </c>
      <c r="Y53" s="560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20.25</v>
      </c>
      <c r="Y57" s="560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21.195</v>
      </c>
      <c r="BN57" s="64">
        <f t="shared" si="8"/>
        <v>23.549999999999997</v>
      </c>
      <c r="BO57" s="64">
        <f t="shared" si="9"/>
        <v>3.4090909090909088E-2</v>
      </c>
      <c r="BP57" s="64">
        <f t="shared" si="10"/>
        <v>3.787878787878788E-2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10.981481481481481</v>
      </c>
      <c r="Y58" s="561">
        <f>IFERROR(Y52/H52,"0")+IFERROR(Y53/H53,"0")+IFERROR(Y54/H54,"0")+IFERROR(Y55/H55,"0")+IFERROR(Y56/H56,"0")+IFERROR(Y57/H57,"0")</f>
        <v>12</v>
      </c>
      <c r="Z58" s="561">
        <f>IFERROR(IF(Z52="",0,Z52),"0")+IFERROR(IF(Z53="",0,Z53),"0")+IFERROR(IF(Z54="",0,Z54),"0")+IFERROR(IF(Z55="",0,Z55),"0")+IFERROR(IF(Z56="",0,Z56),"0")+IFERROR(IF(Z57="",0,Z57),"0")</f>
        <v>0.17796000000000001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90.25</v>
      </c>
      <c r="Y59" s="561">
        <f>IFERROR(SUM(Y52:Y57),"0")</f>
        <v>98.100000000000009</v>
      </c>
      <c r="Z59" s="37"/>
      <c r="AA59" s="562"/>
      <c r="AB59" s="562"/>
      <c r="AC59" s="562"/>
    </row>
    <row r="60" spans="1:68" ht="14.25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260</v>
      </c>
      <c r="Y61" s="560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270.47222222222217</v>
      </c>
      <c r="BN61" s="64">
        <f>IFERROR(Y61*I61/H61,"0")</f>
        <v>280.87499999999994</v>
      </c>
      <c r="BO61" s="64">
        <f>IFERROR(1/J61*(X61/H61),"0")</f>
        <v>0.37615740740740738</v>
      </c>
      <c r="BP61" s="64">
        <f>IFERROR(1/J61*(Y61/H61),"0")</f>
        <v>0.390625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24.074074074074073</v>
      </c>
      <c r="Y65" s="561">
        <f>IFERROR(Y61/H61,"0")+IFERROR(Y62/H62,"0")+IFERROR(Y63/H63,"0")+IFERROR(Y64/H64,"0")</f>
        <v>25</v>
      </c>
      <c r="Z65" s="561">
        <f>IFERROR(IF(Z61="",0,Z61),"0")+IFERROR(IF(Z62="",0,Z62),"0")+IFERROR(IF(Z63="",0,Z63),"0")+IFERROR(IF(Z64="",0,Z64),"0")</f>
        <v>0.47450000000000003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260</v>
      </c>
      <c r="Y66" s="561">
        <f>IFERROR(SUM(Y61:Y64),"0")</f>
        <v>270</v>
      </c>
      <c r="Z66" s="37"/>
      <c r="AA66" s="562"/>
      <c r="AB66" s="562"/>
      <c r="AC66" s="562"/>
    </row>
    <row r="67" spans="1:68" ht="14.25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0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45</v>
      </c>
      <c r="Y117" s="56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47.85</v>
      </c>
      <c r="BN117" s="64">
        <f>IFERROR(Y117*I117/H117,"0")</f>
        <v>51.67799999999999</v>
      </c>
      <c r="BO117" s="64">
        <f>IFERROR(1/J117*(X117/H117),"0")</f>
        <v>8.6805555555555552E-2</v>
      </c>
      <c r="BP117" s="64">
        <f>IFERROR(1/J117*(Y117/H117),"0")</f>
        <v>9.375E-2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5.5555555555555554</v>
      </c>
      <c r="Y121" s="561">
        <f>IFERROR(Y117/H117,"0")+IFERROR(Y118/H118,"0")+IFERROR(Y119/H119,"0")+IFERROR(Y120/H120,"0")</f>
        <v>6</v>
      </c>
      <c r="Z121" s="561">
        <f>IFERROR(IF(Z117="",0,Z117),"0")+IFERROR(IF(Z118="",0,Z118),"0")+IFERROR(IF(Z119="",0,Z119),"0")+IFERROR(IF(Z120="",0,Z120),"0")</f>
        <v>0.11388000000000001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45</v>
      </c>
      <c r="Y122" s="561">
        <f>IFERROR(SUM(Y117:Y120),"0")</f>
        <v>48.599999999999994</v>
      </c>
      <c r="Z122" s="37"/>
      <c r="AA122" s="562"/>
      <c r="AB122" s="562"/>
      <c r="AC122" s="562"/>
    </row>
    <row r="123" spans="1:68" ht="14.25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12</v>
      </c>
      <c r="Y151" s="560">
        <f>IFERROR(IF(X151="",0,CEILING((X151/$H151),1)*$H151),"")</f>
        <v>12.600000000000001</v>
      </c>
      <c r="Z151" s="36">
        <f>IFERROR(IF(Y151=0,"",ROUNDUP(Y151/H151,0)*0.00651),"")</f>
        <v>1.9529999999999999E-2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12.77142857142857</v>
      </c>
      <c r="BN151" s="64">
        <f>IFERROR(Y151*I151/H151,"0")</f>
        <v>13.41</v>
      </c>
      <c r="BO151" s="64">
        <f>IFERROR(1/J151*(X151/H151),"0")</f>
        <v>1.5698587127158558E-2</v>
      </c>
      <c r="BP151" s="64">
        <f>IFERROR(1/J151*(Y151/H151),"0")</f>
        <v>1.6483516483516484E-2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40</v>
      </c>
      <c r="Y152" s="560">
        <f>IFERROR(IF(X152="",0,CEILING((X152/$H152),1)*$H152),"")</f>
        <v>45</v>
      </c>
      <c r="Z152" s="36">
        <f>IFERROR(IF(Y152=0,"",ROUNDUP(Y152/H152,0)*0.01898),"")</f>
        <v>9.4899999999999998E-2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42.6</v>
      </c>
      <c r="BN152" s="64">
        <f>IFERROR(Y152*I152/H152,"0")</f>
        <v>47.925000000000004</v>
      </c>
      <c r="BO152" s="64">
        <f>IFERROR(1/J152*(X152/H152),"0")</f>
        <v>6.9444444444444448E-2</v>
      </c>
      <c r="BP152" s="64">
        <f>IFERROR(1/J152*(Y152/H152),"0")</f>
        <v>7.8125E-2</v>
      </c>
    </row>
    <row r="153" spans="1:68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7.3015873015873023</v>
      </c>
      <c r="Y153" s="561">
        <f>IFERROR(Y150/H150,"0")+IFERROR(Y151/H151,"0")+IFERROR(Y152/H152,"0")</f>
        <v>8</v>
      </c>
      <c r="Z153" s="561">
        <f>IFERROR(IF(Z150="",0,Z150),"0")+IFERROR(IF(Z151="",0,Z151),"0")+IFERROR(IF(Z152="",0,Z152),"0")</f>
        <v>0.11443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52</v>
      </c>
      <c r="Y154" s="561">
        <f>IFERROR(SUM(Y150:Y152),"0")</f>
        <v>57.6</v>
      </c>
      <c r="Z154" s="37"/>
      <c r="AA154" s="562"/>
      <c r="AB154" s="562"/>
      <c r="AC154" s="562"/>
    </row>
    <row r="155" spans="1:68" ht="27.75" customHeight="1" x14ac:dyDescent="0.2">
      <c r="A155" s="630" t="s">
        <v>260</v>
      </c>
      <c r="B155" s="631"/>
      <c r="C155" s="631"/>
      <c r="D155" s="631"/>
      <c r="E155" s="631"/>
      <c r="F155" s="631"/>
      <c r="G155" s="631"/>
      <c r="H155" s="631"/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  <c r="AA155" s="48"/>
      <c r="AB155" s="48"/>
      <c r="AC155" s="48"/>
    </row>
    <row r="156" spans="1:68" ht="16.5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8</v>
      </c>
      <c r="Y163" s="560">
        <f t="shared" si="16"/>
        <v>8.4</v>
      </c>
      <c r="Z163" s="36">
        <f>IFERROR(IF(Y163=0,"",ROUNDUP(Y163/H163,0)*0.00902),"")</f>
        <v>1.804E-2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8.5142857142857142</v>
      </c>
      <c r="BN163" s="64">
        <f t="shared" si="18"/>
        <v>8.94</v>
      </c>
      <c r="BO163" s="64">
        <f t="shared" si="19"/>
        <v>1.443001443001443E-2</v>
      </c>
      <c r="BP163" s="64">
        <f t="shared" si="20"/>
        <v>1.5151515151515152E-2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61">
        <f>IFERROR(Y162/H162,"0")+IFERROR(Y163/H163,"0")+IFERROR(Y164/H164,"0")+IFERROR(Y165/H165,"0")+IFERROR(Y166/H166,"0")+IFERROR(Y167/H167,"0")+IFERROR(Y168/H168,"0")+IFERROR(Y169/H169,"0")+IFERROR(Y170/H170,"0")</f>
        <v>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8</v>
      </c>
      <c r="Y172" s="561">
        <f>IFERROR(SUM(Y162:Y170),"0")</f>
        <v>8.4</v>
      </c>
      <c r="Z172" s="37"/>
      <c r="AA172" s="562"/>
      <c r="AB172" s="562"/>
      <c r="AC172" s="562"/>
    </row>
    <row r="173" spans="1:68" ht="14.25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0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6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8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8" t="s">
        <v>403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30</v>
      </c>
      <c r="Y252" s="560">
        <f>IFERROR(IF(X252="",0,CEILING((X252/$H252),1)*$H252),"")</f>
        <v>32.400000000000006</v>
      </c>
      <c r="Z252" s="36">
        <f>IFERROR(IF(Y252=0,"",ROUNDUP(Y252/H252,0)*0.01898),"")</f>
        <v>5.6940000000000004E-2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31.208333333333329</v>
      </c>
      <c r="BN252" s="64">
        <f>IFERROR(Y252*I252/H252,"0")</f>
        <v>33.705000000000005</v>
      </c>
      <c r="BO252" s="64">
        <f>IFERROR(1/J252*(X252/H252),"0")</f>
        <v>4.3402777777777776E-2</v>
      </c>
      <c r="BP252" s="64">
        <f>IFERROR(1/J252*(Y252/H252),"0")</f>
        <v>4.6875000000000007E-2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2.7777777777777777</v>
      </c>
      <c r="Y256" s="561">
        <f>IFERROR(Y251/H251,"0")+IFERROR(Y252/H252,"0")+IFERROR(Y253/H253,"0")+IFERROR(Y254/H254,"0")+IFERROR(Y255/H255,"0")</f>
        <v>3.0000000000000004</v>
      </c>
      <c r="Z256" s="561">
        <f>IFERROR(IF(Z251="",0,Z251),"0")+IFERROR(IF(Z252="",0,Z252),"0")+IFERROR(IF(Z253="",0,Z253),"0")+IFERROR(IF(Z254="",0,Z254),"0")+IFERROR(IF(Z255="",0,Z255),"0")</f>
        <v>5.6940000000000004E-2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30</v>
      </c>
      <c r="Y257" s="561">
        <f>IFERROR(SUM(Y251:Y255),"0")</f>
        <v>32.400000000000006</v>
      </c>
      <c r="Z257" s="37"/>
      <c r="AA257" s="562"/>
      <c r="AB257" s="562"/>
      <c r="AC257" s="562"/>
    </row>
    <row r="258" spans="1:68" ht="16.5" customHeight="1" x14ac:dyDescent="0.25">
      <c r="A258" s="578" t="s">
        <v>419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424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1" t="s">
        <v>431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8" t="s">
        <v>433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8" t="s">
        <v>443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7.1999999999999993</v>
      </c>
      <c r="Y279" s="560">
        <f>IFERROR(IF(X279="",0,CEILING((X279/$H279),1)*$H279),"")</f>
        <v>7.2</v>
      </c>
      <c r="Z279" s="36">
        <f>IFERROR(IF(Y279=0,"",ROUNDUP(Y279/H279,0)*0.00902),"")</f>
        <v>1.804E-2</v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7.6199999999999992</v>
      </c>
      <c r="BN279" s="64">
        <f>IFERROR(Y279*I279/H279,"0")</f>
        <v>7.62</v>
      </c>
      <c r="BO279" s="64">
        <f>IFERROR(1/J279*(X279/H279),"0")</f>
        <v>1.515151515151515E-2</v>
      </c>
      <c r="BP279" s="64">
        <f>IFERROR(1/J279*(Y279/H279),"0")</f>
        <v>1.5151515151515152E-2</v>
      </c>
    </row>
    <row r="280" spans="1:68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1.9999999999999998</v>
      </c>
      <c r="Y280" s="561">
        <f>IFERROR(Y279/H279,"0")</f>
        <v>2</v>
      </c>
      <c r="Z280" s="561">
        <f>IFERROR(IF(Z279="",0,Z279),"0")</f>
        <v>1.804E-2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7.1999999999999993</v>
      </c>
      <c r="Y281" s="561">
        <f>IFERROR(SUM(Y279:Y279),"0")</f>
        <v>7.2</v>
      </c>
      <c r="Z281" s="37"/>
      <c r="AA281" s="562"/>
      <c r="AB281" s="562"/>
      <c r="AC281" s="562"/>
    </row>
    <row r="282" spans="1:68" ht="16.5" customHeight="1" x14ac:dyDescent="0.25">
      <c r="A282" s="578" t="s">
        <v>450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8" t="s">
        <v>455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6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70</v>
      </c>
      <c r="Y299" s="560">
        <f t="shared" ref="Y299:Y305" si="42">IFERROR(IF(X299="",0,CEILING((X299/$H299),1)*$H299),"")</f>
        <v>71.400000000000006</v>
      </c>
      <c r="Z299" s="36">
        <f>IFERROR(IF(Y299=0,"",ROUNDUP(Y299/H299,0)*0.00902),"")</f>
        <v>0.15334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74.499999999999986</v>
      </c>
      <c r="BN299" s="64">
        <f t="shared" ref="BN299:BN305" si="44">IFERROR(Y299*I299/H299,"0")</f>
        <v>75.989999999999995</v>
      </c>
      <c r="BO299" s="64">
        <f t="shared" ref="BO299:BO305" si="45">IFERROR(1/J299*(X299/H299),"0")</f>
        <v>0.12626262626262624</v>
      </c>
      <c r="BP299" s="64">
        <f t="shared" ref="BP299:BP305" si="46">IFERROR(1/J299*(Y299/H299),"0")</f>
        <v>0.12878787878787878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120</v>
      </c>
      <c r="Y300" s="560">
        <f t="shared" si="42"/>
        <v>121.80000000000001</v>
      </c>
      <c r="Z300" s="36">
        <f>IFERROR(IF(Y300=0,"",ROUNDUP(Y300/H300,0)*0.00902),"")</f>
        <v>0.26158000000000003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127.71428571428571</v>
      </c>
      <c r="BN300" s="64">
        <f t="shared" si="44"/>
        <v>129.63</v>
      </c>
      <c r="BO300" s="64">
        <f t="shared" si="45"/>
        <v>0.21645021645021645</v>
      </c>
      <c r="BP300" s="64">
        <f t="shared" si="46"/>
        <v>0.2196969696969697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45.238095238095234</v>
      </c>
      <c r="Y306" s="561">
        <f>IFERROR(Y299/H299,"0")+IFERROR(Y300/H300,"0")+IFERROR(Y301/H301,"0")+IFERROR(Y302/H302,"0")+IFERROR(Y303/H303,"0")+IFERROR(Y304/H304,"0")+IFERROR(Y305/H305,"0")</f>
        <v>46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0.41492000000000007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190</v>
      </c>
      <c r="Y307" s="561">
        <f>IFERROR(SUM(Y299:Y305),"0")</f>
        <v>193.20000000000002</v>
      </c>
      <c r="Z307" s="37"/>
      <c r="AA307" s="562"/>
      <c r="AB307" s="562"/>
      <c r="AC307" s="562"/>
    </row>
    <row r="308" spans="1:68" ht="14.25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1200</v>
      </c>
      <c r="Y309" s="560">
        <f>IFERROR(IF(X309="",0,CEILING((X309/$H309),1)*$H309),"")</f>
        <v>1201.2</v>
      </c>
      <c r="Z309" s="36">
        <f>IFERROR(IF(Y309=0,"",ROUNDUP(Y309/H309,0)*0.01898),"")</f>
        <v>2.92292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1278.9230769230769</v>
      </c>
      <c r="BN309" s="64">
        <f>IFERROR(Y309*I309/H309,"0")</f>
        <v>1280.2020000000002</v>
      </c>
      <c r="BO309" s="64">
        <f>IFERROR(1/J309*(X309/H309),"0")</f>
        <v>2.4038461538461537</v>
      </c>
      <c r="BP309" s="64">
        <f>IFERROR(1/J309*(Y309/H309),"0")</f>
        <v>2.40625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153.84615384615384</v>
      </c>
      <c r="Y314" s="561">
        <f>IFERROR(Y309/H309,"0")+IFERROR(Y310/H310,"0")+IFERROR(Y311/H311,"0")+IFERROR(Y312/H312,"0")+IFERROR(Y313/H313,"0")</f>
        <v>154</v>
      </c>
      <c r="Z314" s="561">
        <f>IFERROR(IF(Z309="",0,Z309),"0")+IFERROR(IF(Z310="",0,Z310),"0")+IFERROR(IF(Z311="",0,Z311),"0")+IFERROR(IF(Z312="",0,Z312),"0")+IFERROR(IF(Z313="",0,Z313),"0")</f>
        <v>2.92292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1200</v>
      </c>
      <c r="Y315" s="561">
        <f>IFERROR(SUM(Y309:Y313),"0")</f>
        <v>1201.2</v>
      </c>
      <c r="Z315" s="37"/>
      <c r="AA315" s="562"/>
      <c r="AB315" s="562"/>
      <c r="AC315" s="562"/>
    </row>
    <row r="316" spans="1:68" ht="14.25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450</v>
      </c>
      <c r="Y318" s="560">
        <f>IFERROR(IF(X318="",0,CEILING((X318/$H318),1)*$H318),"")</f>
        <v>452.4</v>
      </c>
      <c r="Z318" s="36">
        <f>IFERROR(IF(Y318=0,"",ROUNDUP(Y318/H318,0)*0.01898),"")</f>
        <v>1.10084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479.94230769230774</v>
      </c>
      <c r="BN318" s="64">
        <f>IFERROR(Y318*I318/H318,"0")</f>
        <v>482.50200000000001</v>
      </c>
      <c r="BO318" s="64">
        <f>IFERROR(1/J318*(X318/H318),"0")</f>
        <v>0.90144230769230771</v>
      </c>
      <c r="BP318" s="64">
        <f>IFERROR(1/J318*(Y318/H318),"0")</f>
        <v>0.90625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57.692307692307693</v>
      </c>
      <c r="Y320" s="561">
        <f>IFERROR(Y317/H317,"0")+IFERROR(Y318/H318,"0")+IFERROR(Y319/H319,"0")</f>
        <v>58</v>
      </c>
      <c r="Z320" s="561">
        <f>IFERROR(IF(Z317="",0,Z317),"0")+IFERROR(IF(Z318="",0,Z318),"0")+IFERROR(IF(Z319="",0,Z319),"0")</f>
        <v>1.10084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450</v>
      </c>
      <c r="Y321" s="561">
        <f>IFERROR(SUM(Y317:Y319),"0")</f>
        <v>452.4</v>
      </c>
      <c r="Z321" s="37"/>
      <c r="AA321" s="562"/>
      <c r="AB321" s="562"/>
      <c r="AC321" s="562"/>
    </row>
    <row r="322" spans="1:68" ht="14.25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58" t="s">
        <v>521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8" t="s">
        <v>525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9" t="s">
        <v>531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8" t="s">
        <v>540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30" t="s">
        <v>550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48"/>
      <c r="AB342" s="48"/>
      <c r="AC342" s="48"/>
    </row>
    <row r="343" spans="1:68" ht="16.5" customHeight="1" x14ac:dyDescent="0.25">
      <c r="A343" s="578" t="s">
        <v>551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30</v>
      </c>
      <c r="Y346" s="560">
        <f t="shared" si="47"/>
        <v>30</v>
      </c>
      <c r="Z346" s="36">
        <f>IFERROR(IF(Y346=0,"",ROUNDUP(Y346/H346,0)*0.02175),"")</f>
        <v>4.3499999999999997E-2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30.96</v>
      </c>
      <c r="BN346" s="64">
        <f t="shared" si="49"/>
        <v>30.96</v>
      </c>
      <c r="BO346" s="64">
        <f t="shared" si="50"/>
        <v>4.1666666666666664E-2</v>
      </c>
      <c r="BP346" s="64">
        <f t="shared" si="51"/>
        <v>4.1666666666666664E-2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180</v>
      </c>
      <c r="Y347" s="560">
        <f t="shared" si="47"/>
        <v>180</v>
      </c>
      <c r="Z347" s="36">
        <f>IFERROR(IF(Y347=0,"",ROUNDUP(Y347/H347,0)*0.02175),"")</f>
        <v>0.26100000000000001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185.76000000000002</v>
      </c>
      <c r="BN347" s="64">
        <f t="shared" si="49"/>
        <v>185.76000000000002</v>
      </c>
      <c r="BO347" s="64">
        <f t="shared" si="50"/>
        <v>0.25</v>
      </c>
      <c r="BP347" s="64">
        <f t="shared" si="51"/>
        <v>0.25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14</v>
      </c>
      <c r="Y352" s="561">
        <f>IFERROR(Y345/H345,"0")+IFERROR(Y346/H346,"0")+IFERROR(Y347/H347,"0")+IFERROR(Y348/H348,"0")+IFERROR(Y349/H349,"0")+IFERROR(Y350/H350,"0")+IFERROR(Y351/H351,"0")</f>
        <v>14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0.30449999999999999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210</v>
      </c>
      <c r="Y353" s="561">
        <f>IFERROR(SUM(Y345:Y351),"0")</f>
        <v>210</v>
      </c>
      <c r="Z353" s="37"/>
      <c r="AA353" s="562"/>
      <c r="AB353" s="562"/>
      <c r="AC353" s="562"/>
    </row>
    <row r="354" spans="1:68" ht="14.25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350</v>
      </c>
      <c r="Y355" s="560">
        <f>IFERROR(IF(X355="",0,CEILING((X355/$H355),1)*$H355),"")</f>
        <v>360</v>
      </c>
      <c r="Z355" s="36">
        <f>IFERROR(IF(Y355=0,"",ROUNDUP(Y355/H355,0)*0.02175),"")</f>
        <v>0.52200000000000002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361.2</v>
      </c>
      <c r="BN355" s="64">
        <f>IFERROR(Y355*I355/H355,"0")</f>
        <v>371.52000000000004</v>
      </c>
      <c r="BO355" s="64">
        <f>IFERROR(1/J355*(X355/H355),"0")</f>
        <v>0.48611111111111105</v>
      </c>
      <c r="BP355" s="64">
        <f>IFERROR(1/J355*(Y355/H355),"0")</f>
        <v>0.5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23.333333333333332</v>
      </c>
      <c r="Y357" s="561">
        <f>IFERROR(Y355/H355,"0")+IFERROR(Y356/H356,"0")</f>
        <v>24</v>
      </c>
      <c r="Z357" s="561">
        <f>IFERROR(IF(Z355="",0,Z355),"0")+IFERROR(IF(Z356="",0,Z356),"0")</f>
        <v>0.52200000000000002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350</v>
      </c>
      <c r="Y358" s="561">
        <f>IFERROR(SUM(Y355:Y356),"0")</f>
        <v>360</v>
      </c>
      <c r="Z358" s="37"/>
      <c r="AA358" s="562"/>
      <c r="AB358" s="562"/>
      <c r="AC358" s="562"/>
    </row>
    <row r="359" spans="1:68" ht="14.25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8" t="s">
        <v>585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0" t="s">
        <v>605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48"/>
      <c r="AB388" s="48"/>
      <c r="AC388" s="48"/>
    </row>
    <row r="389" spans="1:68" ht="16.5" customHeight="1" x14ac:dyDescent="0.25">
      <c r="A389" s="578" t="s">
        <v>606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8" t="s">
        <v>638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8" t="s">
        <v>653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8" t="s">
        <v>657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0" t="s">
        <v>661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48"/>
      <c r="AB430" s="48"/>
      <c r="AC430" s="48"/>
    </row>
    <row r="431" spans="1:68" ht="16.5" customHeight="1" x14ac:dyDescent="0.25">
      <c r="A431" s="578" t="s">
        <v>661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7" t="s">
        <v>673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9" t="s">
        <v>690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8</v>
      </c>
      <c r="Y456" s="560">
        <f t="shared" ref="Y456:Y462" si="64">IFERROR(IF(X456="",0,CEILING((X456/$H456),1)*$H456),"")</f>
        <v>10.56</v>
      </c>
      <c r="Z456" s="36">
        <f>IFERROR(IF(Y456=0,"",ROUNDUP(Y456/H456,0)*0.01196),"")</f>
        <v>2.392E-2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8.545454545454545</v>
      </c>
      <c r="BN456" s="64">
        <f t="shared" ref="BN456:BN462" si="66">IFERROR(Y456*I456/H456,"0")</f>
        <v>11.28</v>
      </c>
      <c r="BO456" s="64">
        <f t="shared" ref="BO456:BO462" si="67">IFERROR(1/J456*(X456/H456),"0")</f>
        <v>1.456876456876457E-2</v>
      </c>
      <c r="BP456" s="64">
        <f t="shared" ref="BP456:BP462" si="68">IFERROR(1/J456*(Y456/H456),"0")</f>
        <v>1.9230769230769232E-2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1.5151515151515151</v>
      </c>
      <c r="Y463" s="561">
        <f>IFERROR(Y456/H456,"0")+IFERROR(Y457/H457,"0")+IFERROR(Y458/H458,"0")+IFERROR(Y459/H459,"0")+IFERROR(Y460/H460,"0")+IFERROR(Y461/H461,"0")+IFERROR(Y462/H462,"0")</f>
        <v>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2.392E-2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8</v>
      </c>
      <c r="Y464" s="561">
        <f>IFERROR(SUM(Y456:Y462),"0")</f>
        <v>10.56</v>
      </c>
      <c r="Z464" s="37"/>
      <c r="AA464" s="562"/>
      <c r="AB464" s="562"/>
      <c r="AC464" s="562"/>
    </row>
    <row r="465" spans="1:68" ht="14.25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0" t="s">
        <v>730</v>
      </c>
      <c r="B471" s="631"/>
      <c r="C471" s="631"/>
      <c r="D471" s="631"/>
      <c r="E471" s="631"/>
      <c r="F471" s="631"/>
      <c r="G471" s="631"/>
      <c r="H471" s="631"/>
      <c r="I471" s="631"/>
      <c r="J471" s="631"/>
      <c r="K471" s="631"/>
      <c r="L471" s="631"/>
      <c r="M471" s="631"/>
      <c r="N471" s="631"/>
      <c r="O471" s="631"/>
      <c r="P471" s="631"/>
      <c r="Q471" s="631"/>
      <c r="R471" s="631"/>
      <c r="S471" s="631"/>
      <c r="T471" s="631"/>
      <c r="U471" s="631"/>
      <c r="V471" s="631"/>
      <c r="W471" s="631"/>
      <c r="X471" s="631"/>
      <c r="Y471" s="631"/>
      <c r="Z471" s="631"/>
      <c r="AA471" s="48"/>
      <c r="AB471" s="48"/>
      <c r="AC471" s="48"/>
    </row>
    <row r="472" spans="1:68" ht="16.5" customHeight="1" x14ac:dyDescent="0.25">
      <c r="A472" s="578" t="s">
        <v>730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30" t="s">
        <v>733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7" t="s">
        <v>737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7" t="s">
        <v>741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7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40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3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3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3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45</v>
      </c>
      <c r="Y488" s="560">
        <f>IFERROR(IF(X488="",0,CEILING((X488/$H488),1)*$H488),"")</f>
        <v>46.2</v>
      </c>
      <c r="Z488" s="36">
        <f>IFERROR(IF(Y488=0,"",ROUNDUP(Y488/H488,0)*0.00902),"")</f>
        <v>9.9220000000000003E-2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47.892857142857139</v>
      </c>
      <c r="BN488" s="64">
        <f>IFERROR(Y488*I488/H488,"0")</f>
        <v>49.17</v>
      </c>
      <c r="BO488" s="64">
        <f>IFERROR(1/J488*(X488/H488),"0")</f>
        <v>8.1168831168831168E-2</v>
      </c>
      <c r="BP488" s="64">
        <f>IFERROR(1/J488*(Y488/H488),"0")</f>
        <v>8.3333333333333343E-2</v>
      </c>
    </row>
    <row r="489" spans="1:68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10.714285714285714</v>
      </c>
      <c r="Y489" s="561">
        <f>IFERROR(Y487/H487,"0")+IFERROR(Y488/H488,"0")</f>
        <v>11</v>
      </c>
      <c r="Z489" s="561">
        <f>IFERROR(IF(Z487="",0,Z487),"0")+IFERROR(IF(Z488="",0,Z488),"0")</f>
        <v>9.9220000000000003E-2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45</v>
      </c>
      <c r="Y490" s="561">
        <f>IFERROR(SUM(Y487:Y488),"0")</f>
        <v>46.2</v>
      </c>
      <c r="Z490" s="37"/>
      <c r="AA490" s="562"/>
      <c r="AB490" s="562"/>
      <c r="AC490" s="562"/>
    </row>
    <row r="491" spans="1:68" ht="14.25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5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820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12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9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6"/>
      <c r="P506" s="659" t="s">
        <v>785</v>
      </c>
      <c r="Q506" s="660"/>
      <c r="R506" s="660"/>
      <c r="S506" s="660"/>
      <c r="T506" s="660"/>
      <c r="U506" s="660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2945.45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2995.86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6"/>
      <c r="P507" s="659" t="s">
        <v>786</v>
      </c>
      <c r="Q507" s="660"/>
      <c r="R507" s="660"/>
      <c r="S507" s="660"/>
      <c r="T507" s="660"/>
      <c r="U507" s="660"/>
      <c r="V507" s="589"/>
      <c r="W507" s="37" t="s">
        <v>70</v>
      </c>
      <c r="X507" s="561">
        <f>IFERROR(SUM(BM22:BM503),"0")</f>
        <v>3110.4886963036965</v>
      </c>
      <c r="Y507" s="561">
        <f>IFERROR(SUM(BN22:BN503),"0")</f>
        <v>3163.3620000000005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6"/>
      <c r="P508" s="659" t="s">
        <v>787</v>
      </c>
      <c r="Q508" s="660"/>
      <c r="R508" s="660"/>
      <c r="S508" s="660"/>
      <c r="T508" s="660"/>
      <c r="U508" s="660"/>
      <c r="V508" s="589"/>
      <c r="W508" s="37" t="s">
        <v>788</v>
      </c>
      <c r="X508" s="38">
        <f>ROUNDUP(SUM(BO22:BO503),0)</f>
        <v>6</v>
      </c>
      <c r="Y508" s="38">
        <f>ROUNDUP(SUM(BP22:BP503),0)</f>
        <v>6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6"/>
      <c r="P509" s="659" t="s">
        <v>789</v>
      </c>
      <c r="Q509" s="660"/>
      <c r="R509" s="660"/>
      <c r="S509" s="660"/>
      <c r="T509" s="660"/>
      <c r="U509" s="660"/>
      <c r="V509" s="589"/>
      <c r="W509" s="37" t="s">
        <v>70</v>
      </c>
      <c r="X509" s="561">
        <f>GrossWeightTotal+PalletQtyTotal*25</f>
        <v>3260.4886963036965</v>
      </c>
      <c r="Y509" s="561">
        <f>GrossWeightTotalR+PalletQtyTotalR*25</f>
        <v>3313.3620000000005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6"/>
      <c r="P510" s="659" t="s">
        <v>790</v>
      </c>
      <c r="Q510" s="660"/>
      <c r="R510" s="660"/>
      <c r="S510" s="660"/>
      <c r="T510" s="660"/>
      <c r="U510" s="660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360.9345654345654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367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6"/>
      <c r="P511" s="659" t="s">
        <v>791</v>
      </c>
      <c r="Q511" s="660"/>
      <c r="R511" s="660"/>
      <c r="S511" s="660"/>
      <c r="T511" s="660"/>
      <c r="U511" s="660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6.3621100000000004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5"/>
      <c r="E513" s="655"/>
      <c r="F513" s="655"/>
      <c r="G513" s="655"/>
      <c r="H513" s="640"/>
      <c r="I513" s="563" t="s">
        <v>260</v>
      </c>
      <c r="J513" s="655"/>
      <c r="K513" s="655"/>
      <c r="L513" s="655"/>
      <c r="M513" s="655"/>
      <c r="N513" s="655"/>
      <c r="O513" s="655"/>
      <c r="P513" s="655"/>
      <c r="Q513" s="655"/>
      <c r="R513" s="655"/>
      <c r="S513" s="640"/>
      <c r="T513" s="563" t="s">
        <v>550</v>
      </c>
      <c r="U513" s="640"/>
      <c r="V513" s="563" t="s">
        <v>605</v>
      </c>
      <c r="W513" s="655"/>
      <c r="X513" s="655"/>
      <c r="Y513" s="640"/>
      <c r="Z513" s="556" t="s">
        <v>661</v>
      </c>
      <c r="AA513" s="563" t="s">
        <v>730</v>
      </c>
      <c r="AB513" s="640"/>
      <c r="AC513" s="52"/>
      <c r="AF513" s="557"/>
    </row>
    <row r="514" spans="1:32" ht="14.25" customHeight="1" thickTop="1" x14ac:dyDescent="0.2">
      <c r="A514" s="789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403</v>
      </c>
      <c r="M514" s="563" t="s">
        <v>419</v>
      </c>
      <c r="N514" s="557"/>
      <c r="O514" s="563" t="s">
        <v>433</v>
      </c>
      <c r="P514" s="563" t="s">
        <v>443</v>
      </c>
      <c r="Q514" s="563" t="s">
        <v>450</v>
      </c>
      <c r="R514" s="563" t="s">
        <v>455</v>
      </c>
      <c r="S514" s="563" t="s">
        <v>540</v>
      </c>
      <c r="T514" s="563" t="s">
        <v>551</v>
      </c>
      <c r="U514" s="563" t="s">
        <v>585</v>
      </c>
      <c r="V514" s="563" t="s">
        <v>606</v>
      </c>
      <c r="W514" s="563" t="s">
        <v>638</v>
      </c>
      <c r="X514" s="563" t="s">
        <v>653</v>
      </c>
      <c r="Y514" s="563" t="s">
        <v>657</v>
      </c>
      <c r="Z514" s="563" t="s">
        <v>661</v>
      </c>
      <c r="AA514" s="563" t="s">
        <v>730</v>
      </c>
      <c r="AB514" s="563" t="s">
        <v>780</v>
      </c>
      <c r="AC514" s="52"/>
      <c r="AF514" s="557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368.1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48.599999999999994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57.6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32.400000000000006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7.2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1846.8000000000002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570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10.56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46.2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178:V178"/>
    <mergeCell ref="A177:O178"/>
    <mergeCell ref="P276:V276"/>
    <mergeCell ref="P463:V463"/>
    <mergeCell ref="P489:V489"/>
    <mergeCell ref="P493:T493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2025-08-19T09:05:39Z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