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05740EE7-2B34-443F-8B60-1AEE9B99D3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BO474" i="1"/>
  <c r="BM474" i="1"/>
  <c r="Y474" i="1"/>
  <c r="X470" i="1"/>
  <c r="Y469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Y470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Y453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Y454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Z411" i="1" s="1"/>
  <c r="Y410" i="1"/>
  <c r="Y412" i="1" s="1"/>
  <c r="P410" i="1"/>
  <c r="X407" i="1"/>
  <c r="Y406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7" i="1"/>
  <c r="Y386" i="1"/>
  <c r="X386" i="1"/>
  <c r="BP385" i="1"/>
  <c r="BO385" i="1"/>
  <c r="BN385" i="1"/>
  <c r="BM385" i="1"/>
  <c r="Z385" i="1"/>
  <c r="Z386" i="1" s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Y374" i="1" s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Y357" i="1" s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Y352" i="1" s="1"/>
  <c r="P346" i="1"/>
  <c r="BP345" i="1"/>
  <c r="BO345" i="1"/>
  <c r="BN345" i="1"/>
  <c r="BM345" i="1"/>
  <c r="Z345" i="1"/>
  <c r="Y345" i="1"/>
  <c r="P345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S516" i="1" s="1"/>
  <c r="P337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Y333" i="1" s="1"/>
  <c r="P331" i="1"/>
  <c r="BP330" i="1"/>
  <c r="BO330" i="1"/>
  <c r="BN330" i="1"/>
  <c r="BM330" i="1"/>
  <c r="Z330" i="1"/>
  <c r="Y330" i="1"/>
  <c r="P330" i="1"/>
  <c r="X328" i="1"/>
  <c r="Y327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Y328" i="1" s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Y321" i="1" s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Y297" i="1" s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Y265" i="1" s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Y231" i="1" s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1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1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6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10" i="1" s="1"/>
  <c r="BO22" i="1"/>
  <c r="X508" i="1" s="1"/>
  <c r="BM22" i="1"/>
  <c r="X507" i="1" s="1"/>
  <c r="X509" i="1" s="1"/>
  <c r="Y22" i="1"/>
  <c r="B516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Y33" i="1"/>
  <c r="C516" i="1"/>
  <c r="Z42" i="1"/>
  <c r="Z44" i="1" s="1"/>
  <c r="BN42" i="1"/>
  <c r="BP42" i="1"/>
  <c r="Y45" i="1"/>
  <c r="D516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Y81" i="1"/>
  <c r="Z75" i="1"/>
  <c r="BN75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Y101" i="1"/>
  <c r="BP98" i="1"/>
  <c r="BN98" i="1"/>
  <c r="Z98" i="1"/>
  <c r="F516" i="1"/>
  <c r="BP107" i="1"/>
  <c r="BN107" i="1"/>
  <c r="Z107" i="1"/>
  <c r="Y114" i="1"/>
  <c r="BP111" i="1"/>
  <c r="BN111" i="1"/>
  <c r="Z111" i="1"/>
  <c r="BP119" i="1"/>
  <c r="BN119" i="1"/>
  <c r="Z119" i="1"/>
  <c r="F9" i="1"/>
  <c r="J9" i="1"/>
  <c r="Y24" i="1"/>
  <c r="BP78" i="1"/>
  <c r="BN78" i="1"/>
  <c r="Z78" i="1"/>
  <c r="Z80" i="1" s="1"/>
  <c r="BP91" i="1"/>
  <c r="BN91" i="1"/>
  <c r="Z91" i="1"/>
  <c r="Y93" i="1"/>
  <c r="BP96" i="1"/>
  <c r="BN96" i="1"/>
  <c r="Z96" i="1"/>
  <c r="Z100" i="1" s="1"/>
  <c r="Y100" i="1"/>
  <c r="BP105" i="1"/>
  <c r="BN105" i="1"/>
  <c r="Z105" i="1"/>
  <c r="Z108" i="1" s="1"/>
  <c r="BP113" i="1"/>
  <c r="BN113" i="1"/>
  <c r="Z113" i="1"/>
  <c r="Y115" i="1"/>
  <c r="Y121" i="1"/>
  <c r="Y122" i="1"/>
  <c r="BP117" i="1"/>
  <c r="BN117" i="1"/>
  <c r="Z117" i="1"/>
  <c r="Y108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6" i="1"/>
  <c r="Y148" i="1"/>
  <c r="Z151" i="1"/>
  <c r="Z153" i="1" s="1"/>
  <c r="BN151" i="1"/>
  <c r="BP151" i="1"/>
  <c r="I516" i="1"/>
  <c r="Y160" i="1"/>
  <c r="Z163" i="1"/>
  <c r="Z171" i="1" s="1"/>
  <c r="BN163" i="1"/>
  <c r="BP163" i="1"/>
  <c r="Z165" i="1"/>
  <c r="BN165" i="1"/>
  <c r="Z167" i="1"/>
  <c r="BN167" i="1"/>
  <c r="Z169" i="1"/>
  <c r="BN169" i="1"/>
  <c r="Z175" i="1"/>
  <c r="Z177" i="1" s="1"/>
  <c r="BN175" i="1"/>
  <c r="BP175" i="1"/>
  <c r="J516" i="1"/>
  <c r="Z186" i="1"/>
  <c r="Z187" i="1" s="1"/>
  <c r="BN186" i="1"/>
  <c r="BP186" i="1"/>
  <c r="Y187" i="1"/>
  <c r="Z190" i="1"/>
  <c r="Z192" i="1" s="1"/>
  <c r="BN190" i="1"/>
  <c r="BP190" i="1"/>
  <c r="Y193" i="1"/>
  <c r="Z196" i="1"/>
  <c r="Z203" i="1" s="1"/>
  <c r="BN196" i="1"/>
  <c r="BP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Z212" i="1"/>
  <c r="BN212" i="1"/>
  <c r="Z214" i="1"/>
  <c r="BN214" i="1"/>
  <c r="Y215" i="1"/>
  <c r="Z218" i="1"/>
  <c r="Z220" i="1" s="1"/>
  <c r="BN218" i="1"/>
  <c r="BP218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71" i="1"/>
  <c r="BP268" i="1"/>
  <c r="BN268" i="1"/>
  <c r="Z268" i="1"/>
  <c r="BP291" i="1"/>
  <c r="BN291" i="1"/>
  <c r="Z291" i="1"/>
  <c r="BP295" i="1"/>
  <c r="BN295" i="1"/>
  <c r="Z295" i="1"/>
  <c r="Y306" i="1"/>
  <c r="BP299" i="1"/>
  <c r="BN299" i="1"/>
  <c r="Z299" i="1"/>
  <c r="BP303" i="1"/>
  <c r="BN303" i="1"/>
  <c r="Z303" i="1"/>
  <c r="BP311" i="1"/>
  <c r="BN311" i="1"/>
  <c r="Z311" i="1"/>
  <c r="BP319" i="1"/>
  <c r="BN319" i="1"/>
  <c r="Z319" i="1"/>
  <c r="Z327" i="1"/>
  <c r="BP325" i="1"/>
  <c r="BN325" i="1"/>
  <c r="Z325" i="1"/>
  <c r="Y334" i="1"/>
  <c r="BP338" i="1"/>
  <c r="BN338" i="1"/>
  <c r="Z338" i="1"/>
  <c r="Z340" i="1" s="1"/>
  <c r="BP348" i="1"/>
  <c r="BN348" i="1"/>
  <c r="Z348" i="1"/>
  <c r="BP356" i="1"/>
  <c r="BN356" i="1"/>
  <c r="Z356" i="1"/>
  <c r="Z357" i="1" s="1"/>
  <c r="Y358" i="1"/>
  <c r="Y363" i="1"/>
  <c r="BP360" i="1"/>
  <c r="BN360" i="1"/>
  <c r="Z360" i="1"/>
  <c r="Z362" i="1" s="1"/>
  <c r="Y377" i="1"/>
  <c r="BP376" i="1"/>
  <c r="BN376" i="1"/>
  <c r="Z376" i="1"/>
  <c r="Z377" i="1" s="1"/>
  <c r="Y378" i="1"/>
  <c r="Y383" i="1"/>
  <c r="BP380" i="1"/>
  <c r="BN380" i="1"/>
  <c r="Z380" i="1"/>
  <c r="Z382" i="1" s="1"/>
  <c r="Y382" i="1"/>
  <c r="O516" i="1"/>
  <c r="Y132" i="1"/>
  <c r="Y220" i="1"/>
  <c r="BP225" i="1"/>
  <c r="BN225" i="1"/>
  <c r="Z225" i="1"/>
  <c r="BP229" i="1"/>
  <c r="BN229" i="1"/>
  <c r="Z229" i="1"/>
  <c r="Z231" i="1" s="1"/>
  <c r="BP243" i="1"/>
  <c r="BN243" i="1"/>
  <c r="Z243" i="1"/>
  <c r="Y247" i="1"/>
  <c r="BP252" i="1"/>
  <c r="BN252" i="1"/>
  <c r="Z252" i="1"/>
  <c r="Z256" i="1" s="1"/>
  <c r="Y256" i="1"/>
  <c r="BP262" i="1"/>
  <c r="BN262" i="1"/>
  <c r="Z262" i="1"/>
  <c r="Z264" i="1" s="1"/>
  <c r="BP270" i="1"/>
  <c r="BN270" i="1"/>
  <c r="Z270" i="1"/>
  <c r="Y272" i="1"/>
  <c r="P516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6" i="1"/>
  <c r="Y285" i="1"/>
  <c r="BP284" i="1"/>
  <c r="BN284" i="1"/>
  <c r="Z284" i="1"/>
  <c r="Z285" i="1" s="1"/>
  <c r="Y286" i="1"/>
  <c r="R516" i="1"/>
  <c r="Y296" i="1"/>
  <c r="BP289" i="1"/>
  <c r="BN289" i="1"/>
  <c r="Z289" i="1"/>
  <c r="Z296" i="1" s="1"/>
  <c r="BP293" i="1"/>
  <c r="BN293" i="1"/>
  <c r="Z293" i="1"/>
  <c r="BP301" i="1"/>
  <c r="BN301" i="1"/>
  <c r="Z301" i="1"/>
  <c r="BP305" i="1"/>
  <c r="BN305" i="1"/>
  <c r="Z305" i="1"/>
  <c r="Y307" i="1"/>
  <c r="Y314" i="1"/>
  <c r="BP309" i="1"/>
  <c r="BN309" i="1"/>
  <c r="Z309" i="1"/>
  <c r="Z314" i="1" s="1"/>
  <c r="BP313" i="1"/>
  <c r="BN313" i="1"/>
  <c r="Z313" i="1"/>
  <c r="Y315" i="1"/>
  <c r="Y320" i="1"/>
  <c r="BP317" i="1"/>
  <c r="BN317" i="1"/>
  <c r="Z317" i="1"/>
  <c r="Z320" i="1" s="1"/>
  <c r="BP331" i="1"/>
  <c r="BN331" i="1"/>
  <c r="Z331" i="1"/>
  <c r="Z333" i="1" s="1"/>
  <c r="BP346" i="1"/>
  <c r="BN346" i="1"/>
  <c r="Z346" i="1"/>
  <c r="Z352" i="1" s="1"/>
  <c r="BP350" i="1"/>
  <c r="BN350" i="1"/>
  <c r="Z350" i="1"/>
  <c r="BP371" i="1"/>
  <c r="BN371" i="1"/>
  <c r="Z371" i="1"/>
  <c r="Z373" i="1" s="1"/>
  <c r="BP394" i="1"/>
  <c r="BN394" i="1"/>
  <c r="Z394" i="1"/>
  <c r="BP398" i="1"/>
  <c r="BN398" i="1"/>
  <c r="Z398" i="1"/>
  <c r="BP415" i="1"/>
  <c r="BN415" i="1"/>
  <c r="Z415" i="1"/>
  <c r="Z418" i="1" s="1"/>
  <c r="Y419" i="1"/>
  <c r="BP435" i="1"/>
  <c r="BN435" i="1"/>
  <c r="Z435" i="1"/>
  <c r="BP438" i="1"/>
  <c r="BN438" i="1"/>
  <c r="Z438" i="1"/>
  <c r="BP457" i="1"/>
  <c r="BN457" i="1"/>
  <c r="Z457" i="1"/>
  <c r="Y463" i="1"/>
  <c r="BP461" i="1"/>
  <c r="BN461" i="1"/>
  <c r="Z461" i="1"/>
  <c r="BP482" i="1"/>
  <c r="BN482" i="1"/>
  <c r="Z482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K516" i="1"/>
  <c r="Y232" i="1"/>
  <c r="L516" i="1"/>
  <c r="Y257" i="1"/>
  <c r="M516" i="1"/>
  <c r="Y264" i="1"/>
  <c r="Y341" i="1"/>
  <c r="T516" i="1"/>
  <c r="Y353" i="1"/>
  <c r="U516" i="1"/>
  <c r="Y373" i="1"/>
  <c r="BP392" i="1"/>
  <c r="BN392" i="1"/>
  <c r="Z392" i="1"/>
  <c r="Z401" i="1" s="1"/>
  <c r="BP396" i="1"/>
  <c r="BN396" i="1"/>
  <c r="Z396" i="1"/>
  <c r="BP400" i="1"/>
  <c r="BN400" i="1"/>
  <c r="Z400" i="1"/>
  <c r="Y402" i="1"/>
  <c r="Y407" i="1"/>
  <c r="BP404" i="1"/>
  <c r="BN404" i="1"/>
  <c r="Z404" i="1"/>
  <c r="Z406" i="1" s="1"/>
  <c r="Y418" i="1"/>
  <c r="BP417" i="1"/>
  <c r="BN417" i="1"/>
  <c r="Z417" i="1"/>
  <c r="X516" i="1"/>
  <c r="Y423" i="1"/>
  <c r="BP422" i="1"/>
  <c r="BN422" i="1"/>
  <c r="Z422" i="1"/>
  <c r="Z423" i="1" s="1"/>
  <c r="Y424" i="1"/>
  <c r="Y516" i="1"/>
  <c r="Y428" i="1"/>
  <c r="BP427" i="1"/>
  <c r="BN427" i="1"/>
  <c r="Z427" i="1"/>
  <c r="Z428" i="1" s="1"/>
  <c r="Y429" i="1"/>
  <c r="Z516" i="1"/>
  <c r="Y448" i="1"/>
  <c r="Y447" i="1"/>
  <c r="BP433" i="1"/>
  <c r="BN433" i="1"/>
  <c r="Z433" i="1"/>
  <c r="BP436" i="1"/>
  <c r="BN436" i="1"/>
  <c r="Z436" i="1"/>
  <c r="BP440" i="1"/>
  <c r="BN440" i="1"/>
  <c r="Z440" i="1"/>
  <c r="BP445" i="1"/>
  <c r="BN445" i="1"/>
  <c r="Z445" i="1"/>
  <c r="Y479" i="1"/>
  <c r="BP474" i="1"/>
  <c r="BN474" i="1"/>
  <c r="Z474" i="1"/>
  <c r="Y478" i="1"/>
  <c r="BP476" i="1"/>
  <c r="BN476" i="1"/>
  <c r="Z476" i="1"/>
  <c r="AA516" i="1"/>
  <c r="V516" i="1"/>
  <c r="Y401" i="1"/>
  <c r="BP443" i="1"/>
  <c r="BN443" i="1"/>
  <c r="Z443" i="1"/>
  <c r="Z453" i="1"/>
  <c r="BP451" i="1"/>
  <c r="BN451" i="1"/>
  <c r="Z451" i="1"/>
  <c r="Y464" i="1"/>
  <c r="BP459" i="1"/>
  <c r="BN459" i="1"/>
  <c r="Z459" i="1"/>
  <c r="Z463" i="1" s="1"/>
  <c r="Z469" i="1"/>
  <c r="BP467" i="1"/>
  <c r="BN467" i="1"/>
  <c r="Z467" i="1"/>
  <c r="BP475" i="1"/>
  <c r="BN475" i="1"/>
  <c r="Z475" i="1"/>
  <c r="Y484" i="1"/>
  <c r="BP481" i="1"/>
  <c r="BN481" i="1"/>
  <c r="Z481" i="1"/>
  <c r="Z484" i="1" s="1"/>
  <c r="BP483" i="1"/>
  <c r="BN483" i="1"/>
  <c r="Z483" i="1"/>
  <c r="Y485" i="1"/>
  <c r="Y494" i="1"/>
  <c r="BP492" i="1"/>
  <c r="BN492" i="1"/>
  <c r="Z492" i="1"/>
  <c r="Z494" i="1" s="1"/>
  <c r="Z447" i="1" l="1"/>
  <c r="Z306" i="1"/>
  <c r="Z271" i="1"/>
  <c r="Y506" i="1"/>
  <c r="Y508" i="1"/>
  <c r="Z478" i="1"/>
  <c r="Z247" i="1"/>
  <c r="Z215" i="1"/>
  <c r="Z121" i="1"/>
  <c r="Z114" i="1"/>
  <c r="Z92" i="1"/>
  <c r="Z65" i="1"/>
  <c r="Z32" i="1"/>
  <c r="Z511" i="1" s="1"/>
  <c r="Y510" i="1"/>
  <c r="Y507" i="1"/>
  <c r="Y509" i="1" s="1"/>
</calcChain>
</file>

<file path=xl/sharedStrings.xml><?xml version="1.0" encoding="utf-8"?>
<sst xmlns="http://schemas.openxmlformats.org/spreadsheetml/2006/main" count="2254" uniqueCount="811">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</sst>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3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5"/>
      <c r="E5" s="636"/>
      <c r="F5" s="848" t="s">
        <v>9</v>
      </c>
      <c r="G5" s="586"/>
      <c r="H5" s="635"/>
      <c r="I5" s="789"/>
      <c r="J5" s="789"/>
      <c r="K5" s="789"/>
      <c r="L5" s="789"/>
      <c r="M5" s="636"/>
      <c r="N5" s="58"/>
      <c r="P5" s="24" t="s">
        <v>10</v>
      </c>
      <c r="Q5" s="858">
        <v>45890</v>
      </c>
      <c r="R5" s="673"/>
      <c r="T5" s="718" t="s">
        <v>11</v>
      </c>
      <c r="U5" s="719"/>
      <c r="V5" s="721" t="s">
        <v>12</v>
      </c>
      <c r="W5" s="673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73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Четверг</v>
      </c>
      <c r="R6" s="569"/>
      <c r="T6" s="727" t="s">
        <v>16</v>
      </c>
      <c r="U6" s="719"/>
      <c r="V6" s="779" t="s">
        <v>17</v>
      </c>
      <c r="W6" s="608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19"/>
      <c r="V7" s="780"/>
      <c r="W7" s="781"/>
      <c r="AB7" s="51"/>
      <c r="AC7" s="51"/>
      <c r="AD7" s="51"/>
      <c r="AE7" s="51"/>
    </row>
    <row r="8" spans="1:32" s="553" customFormat="1" ht="25.5" customHeight="1" x14ac:dyDescent="0.2">
      <c r="A8" s="888" t="s">
        <v>18</v>
      </c>
      <c r="B8" s="577"/>
      <c r="C8" s="578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2">
        <v>0.41666666666666669</v>
      </c>
      <c r="R8" s="619"/>
      <c r="T8" s="572"/>
      <c r="U8" s="719"/>
      <c r="V8" s="780"/>
      <c r="W8" s="781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3"/>
      <c r="E9" s="575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1"/>
      <c r="P9" s="26" t="s">
        <v>21</v>
      </c>
      <c r="Q9" s="668"/>
      <c r="R9" s="669"/>
      <c r="T9" s="572"/>
      <c r="U9" s="719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3"/>
      <c r="E10" s="575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3" t="str">
        <f>IFERROR(VLOOKUP($D$10,Proxy,2,FALSE),"")</f>
        <v/>
      </c>
      <c r="I10" s="572"/>
      <c r="J10" s="572"/>
      <c r="K10" s="572"/>
      <c r="L10" s="572"/>
      <c r="M10" s="572"/>
      <c r="N10" s="552"/>
      <c r="P10" s="26" t="s">
        <v>22</v>
      </c>
      <c r="Q10" s="728"/>
      <c r="R10" s="729"/>
      <c r="U10" s="24" t="s">
        <v>23</v>
      </c>
      <c r="V10" s="607" t="s">
        <v>24</v>
      </c>
      <c r="W10" s="608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2"/>
      <c r="R11" s="673"/>
      <c r="U11" s="24" t="s">
        <v>27</v>
      </c>
      <c r="V11" s="819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2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2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3" customFormat="1" ht="23.25" customHeight="1" x14ac:dyDescent="0.2">
      <c r="A13" s="712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19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2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92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4" t="s">
        <v>54</v>
      </c>
      <c r="Z17" s="787" t="s">
        <v>55</v>
      </c>
      <c r="AA17" s="771" t="s">
        <v>56</v>
      </c>
      <c r="AB17" s="771" t="s">
        <v>57</v>
      </c>
      <c r="AC17" s="771" t="s">
        <v>58</v>
      </c>
      <c r="AD17" s="771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5"/>
      <c r="Z18" s="788"/>
      <c r="AA18" s="772"/>
      <c r="AB18" s="772"/>
      <c r="AC18" s="772"/>
      <c r="AD18" s="844"/>
      <c r="AE18" s="845"/>
      <c r="AF18" s="846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4"/>
      <c r="R22" s="564"/>
      <c r="S22" s="564"/>
      <c r="T22" s="565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1" t="s">
        <v>95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73" t="s">
        <v>102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70</v>
      </c>
      <c r="X41" s="559">
        <v>110</v>
      </c>
      <c r="Y41" s="560">
        <f>IFERROR(IF(X41="",0,CEILING((X41/$H41),1)*$H41),"")</f>
        <v>118.80000000000001</v>
      </c>
      <c r="Z41" s="36">
        <f>IFERROR(IF(Y41=0,"",ROUNDUP(Y41/H41,0)*0.01898),"")</f>
        <v>0.20877999999999999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114.43055555555554</v>
      </c>
      <c r="BN41" s="64">
        <f>IFERROR(Y41*I41/H41,"0")</f>
        <v>123.58499999999999</v>
      </c>
      <c r="BO41" s="64">
        <f>IFERROR(1/J41*(X41/H41),"0")</f>
        <v>0.15914351851851852</v>
      </c>
      <c r="BP41" s="64">
        <f>IFERROR(1/J41*(Y41/H41),"0")</f>
        <v>0.171875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70</v>
      </c>
      <c r="X42" s="559">
        <v>8</v>
      </c>
      <c r="Y42" s="560">
        <f>IFERROR(IF(X42="",0,CEILING((X42/$H42),1)*$H42),"")</f>
        <v>8</v>
      </c>
      <c r="Z42" s="36">
        <f>IFERROR(IF(Y42=0,"",ROUNDUP(Y42/H42,0)*0.00902),"")</f>
        <v>1.804E-2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8.42</v>
      </c>
      <c r="BN42" s="64">
        <f>IFERROR(Y42*I42/H42,"0")</f>
        <v>8.42</v>
      </c>
      <c r="BO42" s="64">
        <f>IFERROR(1/J42*(X42/H42),"0")</f>
        <v>1.5151515151515152E-2</v>
      </c>
      <c r="BP42" s="64">
        <f>IFERROR(1/J42*(Y42/H42),"0")</f>
        <v>1.5151515151515152E-2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1">
        <f>IFERROR(X41/H41,"0")+IFERROR(X42/H42,"0")+IFERROR(X43/H43,"0")</f>
        <v>12.185185185185185</v>
      </c>
      <c r="Y44" s="561">
        <f>IFERROR(Y41/H41,"0")+IFERROR(Y42/H42,"0")+IFERROR(Y43/H43,"0")</f>
        <v>13</v>
      </c>
      <c r="Z44" s="561">
        <f>IFERROR(IF(Z41="",0,Z41),"0")+IFERROR(IF(Z42="",0,Z42),"0")+IFERROR(IF(Z43="",0,Z43),"0")</f>
        <v>0.22681999999999999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1">
        <f>IFERROR(SUM(X41:X43),"0")</f>
        <v>118</v>
      </c>
      <c r="Y45" s="561">
        <f>IFERROR(SUM(Y41:Y43),"0")</f>
        <v>126.80000000000001</v>
      </c>
      <c r="Z45" s="37"/>
      <c r="AA45" s="562"/>
      <c r="AB45" s="562"/>
      <c r="AC45" s="562"/>
    </row>
    <row r="46" spans="1:68" ht="14.25" customHeight="1" x14ac:dyDescent="0.25">
      <c r="A46" s="571" t="s">
        <v>74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3" t="s">
        <v>119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70</v>
      </c>
      <c r="X53" s="559">
        <v>30</v>
      </c>
      <c r="Y53" s="560">
        <f t="shared" si="6"/>
        <v>32.400000000000006</v>
      </c>
      <c r="Z53" s="36">
        <f>IFERROR(IF(Y53=0,"",ROUNDUP(Y53/H53,0)*0.01898),"")</f>
        <v>5.6940000000000004E-2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31.208333333333329</v>
      </c>
      <c r="BN53" s="64">
        <f t="shared" si="8"/>
        <v>33.705000000000005</v>
      </c>
      <c r="BO53" s="64">
        <f t="shared" si="9"/>
        <v>4.3402777777777776E-2</v>
      </c>
      <c r="BP53" s="64">
        <f t="shared" si="10"/>
        <v>4.6875000000000007E-2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70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1">
        <f>IFERROR(X52/H52,"0")+IFERROR(X53/H53,"0")+IFERROR(X54/H54,"0")+IFERROR(X55/H55,"0")+IFERROR(X56/H56,"0")+IFERROR(X57/H57,"0")</f>
        <v>2.7777777777777777</v>
      </c>
      <c r="Y58" s="561">
        <f>IFERROR(Y52/H52,"0")+IFERROR(Y53/H53,"0")+IFERROR(Y54/H54,"0")+IFERROR(Y55/H55,"0")+IFERROR(Y56/H56,"0")+IFERROR(Y57/H57,"0")</f>
        <v>3.0000000000000004</v>
      </c>
      <c r="Z58" s="561">
        <f>IFERROR(IF(Z52="",0,Z52),"0")+IFERROR(IF(Z53="",0,Z53),"0")+IFERROR(IF(Z54="",0,Z54),"0")+IFERROR(IF(Z55="",0,Z55),"0")+IFERROR(IF(Z56="",0,Z56),"0")+IFERROR(IF(Z57="",0,Z57),"0")</f>
        <v>5.6940000000000004E-2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1">
        <f>IFERROR(SUM(X52:X57),"0")</f>
        <v>30</v>
      </c>
      <c r="Y59" s="561">
        <f>IFERROR(SUM(Y52:Y57),"0")</f>
        <v>32.400000000000006</v>
      </c>
      <c r="Z59" s="37"/>
      <c r="AA59" s="562"/>
      <c r="AB59" s="562"/>
      <c r="AC59" s="562"/>
    </row>
    <row r="60" spans="1:68" ht="14.25" customHeight="1" x14ac:dyDescent="0.25">
      <c r="A60" s="571" t="s">
        <v>139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70</v>
      </c>
      <c r="X61" s="559">
        <v>50</v>
      </c>
      <c r="Y61" s="56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1">
        <f>IFERROR(X61/H61,"0")+IFERROR(X62/H62,"0")+IFERROR(X63/H63,"0")+IFERROR(X64/H64,"0")</f>
        <v>4.6296296296296298</v>
      </c>
      <c r="Y65" s="561">
        <f>IFERROR(Y61/H61,"0")+IFERROR(Y62/H62,"0")+IFERROR(Y63/H63,"0")+IFERROR(Y64/H64,"0")</f>
        <v>5</v>
      </c>
      <c r="Z65" s="561">
        <f>IFERROR(IF(Z61="",0,Z61),"0")+IFERROR(IF(Z62="",0,Z62),"0")+IFERROR(IF(Z63="",0,Z63),"0")+IFERROR(IF(Z64="",0,Z64),"0")</f>
        <v>9.4899999999999998E-2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1">
        <f>IFERROR(SUM(X61:X64),"0")</f>
        <v>50</v>
      </c>
      <c r="Y66" s="561">
        <f>IFERROR(SUM(Y61:Y64),"0")</f>
        <v>54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5"/>
      <c r="AB67" s="555"/>
      <c r="AC67" s="55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1" t="s">
        <v>74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5"/>
      <c r="AB73" s="555"/>
      <c r="AC73" s="55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1" t="s">
        <v>174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5"/>
      <c r="AB82" s="555"/>
      <c r="AC82" s="55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3" t="s">
        <v>181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103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70</v>
      </c>
      <c r="X89" s="559">
        <v>90</v>
      </c>
      <c r="Y89" s="560">
        <f>IFERROR(IF(X89="",0,CEILING((X89/$H89),1)*$H89),"")</f>
        <v>97.2</v>
      </c>
      <c r="Z89" s="36">
        <f>IFERROR(IF(Y89=0,"",ROUNDUP(Y89/H89,0)*0.01898),"")</f>
        <v>0.17082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93.624999999999986</v>
      </c>
      <c r="BN89" s="64">
        <f>IFERROR(Y89*I89/H89,"0")</f>
        <v>101.11499999999998</v>
      </c>
      <c r="BO89" s="64">
        <f>IFERROR(1/J89*(X89/H89),"0")</f>
        <v>0.13020833333333331</v>
      </c>
      <c r="BP89" s="64">
        <f>IFERROR(1/J89*(Y89/H89),"0")</f>
        <v>0.140625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70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1">
        <f>IFERROR(X89/H89,"0")+IFERROR(X90/H90,"0")+IFERROR(X91/H91,"0")</f>
        <v>8.3333333333333321</v>
      </c>
      <c r="Y92" s="561">
        <f>IFERROR(Y89/H89,"0")+IFERROR(Y90/H90,"0")+IFERROR(Y91/H91,"0")</f>
        <v>9</v>
      </c>
      <c r="Z92" s="561">
        <f>IFERROR(IF(Z89="",0,Z89),"0")+IFERROR(IF(Z90="",0,Z90),"0")+IFERROR(IF(Z91="",0,Z91),"0")</f>
        <v>0.17082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1">
        <f>IFERROR(SUM(X89:X91),"0")</f>
        <v>90</v>
      </c>
      <c r="Y93" s="561">
        <f>IFERROR(SUM(Y89:Y91),"0")</f>
        <v>97.2</v>
      </c>
      <c r="Z93" s="37"/>
      <c r="AA93" s="562"/>
      <c r="AB93" s="562"/>
      <c r="AC93" s="562"/>
    </row>
    <row r="94" spans="1:68" ht="14.25" customHeight="1" x14ac:dyDescent="0.25">
      <c r="A94" s="571" t="s">
        <v>74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64"/>
      <c r="R95" s="564"/>
      <c r="S95" s="564"/>
      <c r="T95" s="565"/>
      <c r="U95" s="34"/>
      <c r="V95" s="34"/>
      <c r="W95" s="35" t="s">
        <v>70</v>
      </c>
      <c r="X95" s="559">
        <v>50</v>
      </c>
      <c r="Y95" s="560">
        <f>IFERROR(IF(X95="",0,CEILING((X95/$H95),1)*$H95),"")</f>
        <v>56.699999999999996</v>
      </c>
      <c r="Z95" s="36">
        <f>IFERROR(IF(Y95=0,"",ROUNDUP(Y95/H95,0)*0.01898),"")</f>
        <v>0.13286000000000001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53.203703703703702</v>
      </c>
      <c r="BN95" s="64">
        <f>IFERROR(Y95*I95/H95,"0")</f>
        <v>60.332999999999991</v>
      </c>
      <c r="BO95" s="64">
        <f>IFERROR(1/J95*(X95/H95),"0")</f>
        <v>9.6450617283950615E-2</v>
      </c>
      <c r="BP95" s="64">
        <f>IFERROR(1/J95*(Y95/H95),"0")</f>
        <v>0.109375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72</v>
      </c>
      <c r="Q100" s="577"/>
      <c r="R100" s="577"/>
      <c r="S100" s="577"/>
      <c r="T100" s="577"/>
      <c r="U100" s="577"/>
      <c r="V100" s="578"/>
      <c r="W100" s="37" t="s">
        <v>73</v>
      </c>
      <c r="X100" s="561">
        <f>IFERROR(X95/H95,"0")+IFERROR(X96/H96,"0")+IFERROR(X97/H97,"0")+IFERROR(X98/H98,"0")+IFERROR(X99/H99,"0")</f>
        <v>6.1728395061728394</v>
      </c>
      <c r="Y100" s="561">
        <f>IFERROR(Y95/H95,"0")+IFERROR(Y96/H96,"0")+IFERROR(Y97/H97,"0")+IFERROR(Y98/H98,"0")+IFERROR(Y99/H99,"0")</f>
        <v>7</v>
      </c>
      <c r="Z100" s="561">
        <f>IFERROR(IF(Z95="",0,Z95),"0")+IFERROR(IF(Z96="",0,Z96),"0")+IFERROR(IF(Z97="",0,Z97),"0")+IFERROR(IF(Z98="",0,Z98),"0")+IFERROR(IF(Z99="",0,Z99),"0")</f>
        <v>0.13286000000000001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72</v>
      </c>
      <c r="Q101" s="577"/>
      <c r="R101" s="577"/>
      <c r="S101" s="577"/>
      <c r="T101" s="577"/>
      <c r="U101" s="577"/>
      <c r="V101" s="578"/>
      <c r="W101" s="37" t="s">
        <v>70</v>
      </c>
      <c r="X101" s="561">
        <f>IFERROR(SUM(X95:X99),"0")</f>
        <v>50</v>
      </c>
      <c r="Y101" s="561">
        <f>IFERROR(SUM(Y95:Y99),"0")</f>
        <v>56.699999999999996</v>
      </c>
      <c r="Z101" s="37"/>
      <c r="AA101" s="562"/>
      <c r="AB101" s="562"/>
      <c r="AC101" s="562"/>
    </row>
    <row r="102" spans="1:68" ht="16.5" customHeight="1" x14ac:dyDescent="0.25">
      <c r="A102" s="573" t="s">
        <v>203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103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72</v>
      </c>
      <c r="Q108" s="577"/>
      <c r="R108" s="577"/>
      <c r="S108" s="577"/>
      <c r="T108" s="577"/>
      <c r="U108" s="577"/>
      <c r="V108" s="578"/>
      <c r="W108" s="37" t="s">
        <v>73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72</v>
      </c>
      <c r="Q109" s="577"/>
      <c r="R109" s="577"/>
      <c r="S109" s="577"/>
      <c r="T109" s="577"/>
      <c r="U109" s="577"/>
      <c r="V109" s="578"/>
      <c r="W109" s="37" t="s">
        <v>70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customHeight="1" x14ac:dyDescent="0.25">
      <c r="A110" s="571" t="s">
        <v>139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5"/>
      <c r="AB110" s="555"/>
      <c r="AC110" s="555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72</v>
      </c>
      <c r="Q114" s="577"/>
      <c r="R114" s="577"/>
      <c r="S114" s="577"/>
      <c r="T114" s="577"/>
      <c r="U114" s="577"/>
      <c r="V114" s="578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72</v>
      </c>
      <c r="Q115" s="577"/>
      <c r="R115" s="577"/>
      <c r="S115" s="577"/>
      <c r="T115" s="577"/>
      <c r="U115" s="577"/>
      <c r="V115" s="578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1" t="s">
        <v>74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70</v>
      </c>
      <c r="X117" s="559">
        <v>120</v>
      </c>
      <c r="Y117" s="560">
        <f>IFERROR(IF(X117="",0,CEILING((X117/$H117),1)*$H117),"")</f>
        <v>121.5</v>
      </c>
      <c r="Z117" s="36">
        <f>IFERROR(IF(Y117=0,"",ROUNDUP(Y117/H117,0)*0.01898),"")</f>
        <v>0.28470000000000001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127.6</v>
      </c>
      <c r="BN117" s="64">
        <f>IFERROR(Y117*I117/H117,"0")</f>
        <v>129.19499999999999</v>
      </c>
      <c r="BO117" s="64">
        <f>IFERROR(1/J117*(X117/H117),"0")</f>
        <v>0.23148148148148148</v>
      </c>
      <c r="BP117" s="64">
        <f>IFERROR(1/J117*(Y117/H117),"0")</f>
        <v>0.234375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72</v>
      </c>
      <c r="Q121" s="577"/>
      <c r="R121" s="577"/>
      <c r="S121" s="577"/>
      <c r="T121" s="577"/>
      <c r="U121" s="577"/>
      <c r="V121" s="578"/>
      <c r="W121" s="37" t="s">
        <v>73</v>
      </c>
      <c r="X121" s="561">
        <f>IFERROR(X117/H117,"0")+IFERROR(X118/H118,"0")+IFERROR(X119/H119,"0")+IFERROR(X120/H120,"0")</f>
        <v>14.814814814814815</v>
      </c>
      <c r="Y121" s="561">
        <f>IFERROR(Y117/H117,"0")+IFERROR(Y118/H118,"0")+IFERROR(Y119/H119,"0")+IFERROR(Y120/H120,"0")</f>
        <v>15</v>
      </c>
      <c r="Z121" s="561">
        <f>IFERROR(IF(Z117="",0,Z117),"0")+IFERROR(IF(Z118="",0,Z118),"0")+IFERROR(IF(Z119="",0,Z119),"0")+IFERROR(IF(Z120="",0,Z120),"0")</f>
        <v>0.28470000000000001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72</v>
      </c>
      <c r="Q122" s="577"/>
      <c r="R122" s="577"/>
      <c r="S122" s="577"/>
      <c r="T122" s="577"/>
      <c r="U122" s="577"/>
      <c r="V122" s="578"/>
      <c r="W122" s="37" t="s">
        <v>70</v>
      </c>
      <c r="X122" s="561">
        <f>IFERROR(SUM(X117:X120),"0")</f>
        <v>120</v>
      </c>
      <c r="Y122" s="561">
        <f>IFERROR(SUM(Y117:Y120),"0")</f>
        <v>121.5</v>
      </c>
      <c r="Z122" s="37"/>
      <c r="AA122" s="562"/>
      <c r="AB122" s="562"/>
      <c r="AC122" s="562"/>
    </row>
    <row r="123" spans="1:68" ht="14.25" customHeight="1" x14ac:dyDescent="0.25">
      <c r="A123" s="571" t="s">
        <v>174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5"/>
      <c r="AB123" s="555"/>
      <c r="AC123" s="555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72</v>
      </c>
      <c r="Q126" s="577"/>
      <c r="R126" s="577"/>
      <c r="S126" s="577"/>
      <c r="T126" s="577"/>
      <c r="U126" s="577"/>
      <c r="V126" s="578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72</v>
      </c>
      <c r="Q127" s="577"/>
      <c r="R127" s="577"/>
      <c r="S127" s="577"/>
      <c r="T127" s="577"/>
      <c r="U127" s="577"/>
      <c r="V127" s="578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3" t="s">
        <v>236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103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4301011564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4301011562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72</v>
      </c>
      <c r="Q132" s="577"/>
      <c r="R132" s="577"/>
      <c r="S132" s="577"/>
      <c r="T132" s="577"/>
      <c r="U132" s="577"/>
      <c r="V132" s="578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72</v>
      </c>
      <c r="Q133" s="577"/>
      <c r="R133" s="577"/>
      <c r="S133" s="577"/>
      <c r="T133" s="577"/>
      <c r="U133" s="577"/>
      <c r="V133" s="578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5"/>
      <c r="AB134" s="555"/>
      <c r="AC134" s="555"/>
    </row>
    <row r="135" spans="1:68" ht="27" customHeight="1" x14ac:dyDescent="0.25">
      <c r="A135" s="54" t="s">
        <v>241</v>
      </c>
      <c r="B135" s="54" t="s">
        <v>242</v>
      </c>
      <c r="C135" s="31">
        <v>4301031234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4301031235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72</v>
      </c>
      <c r="Q137" s="577"/>
      <c r="R137" s="577"/>
      <c r="S137" s="577"/>
      <c r="T137" s="577"/>
      <c r="U137" s="577"/>
      <c r="V137" s="578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72</v>
      </c>
      <c r="Q138" s="577"/>
      <c r="R138" s="577"/>
      <c r="S138" s="577"/>
      <c r="T138" s="577"/>
      <c r="U138" s="577"/>
      <c r="V138" s="578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1" t="s">
        <v>74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5"/>
      <c r="AB139" s="555"/>
      <c r="AC139" s="555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72</v>
      </c>
      <c r="Q142" s="577"/>
      <c r="R142" s="577"/>
      <c r="S142" s="577"/>
      <c r="T142" s="577"/>
      <c r="U142" s="577"/>
      <c r="V142" s="578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72</v>
      </c>
      <c r="Q143" s="577"/>
      <c r="R143" s="577"/>
      <c r="S143" s="577"/>
      <c r="T143" s="577"/>
      <c r="U143" s="577"/>
      <c r="V143" s="578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3" t="s">
        <v>101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103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72</v>
      </c>
      <c r="Q147" s="577"/>
      <c r="R147" s="577"/>
      <c r="S147" s="577"/>
      <c r="T147" s="577"/>
      <c r="U147" s="577"/>
      <c r="V147" s="578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72</v>
      </c>
      <c r="Q148" s="577"/>
      <c r="R148" s="577"/>
      <c r="S148" s="577"/>
      <c r="T148" s="577"/>
      <c r="U148" s="577"/>
      <c r="V148" s="578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72</v>
      </c>
      <c r="Q153" s="577"/>
      <c r="R153" s="577"/>
      <c r="S153" s="577"/>
      <c r="T153" s="577"/>
      <c r="U153" s="577"/>
      <c r="V153" s="578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72</v>
      </c>
      <c r="Q154" s="577"/>
      <c r="R154" s="577"/>
      <c r="S154" s="577"/>
      <c r="T154" s="577"/>
      <c r="U154" s="577"/>
      <c r="V154" s="578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0" t="s">
        <v>260</v>
      </c>
      <c r="B155" s="651"/>
      <c r="C155" s="651"/>
      <c r="D155" s="651"/>
      <c r="E155" s="651"/>
      <c r="F155" s="651"/>
      <c r="G155" s="651"/>
      <c r="H155" s="651"/>
      <c r="I155" s="651"/>
      <c r="J155" s="651"/>
      <c r="K155" s="651"/>
      <c r="L155" s="651"/>
      <c r="M155" s="651"/>
      <c r="N155" s="651"/>
      <c r="O155" s="651"/>
      <c r="P155" s="651"/>
      <c r="Q155" s="651"/>
      <c r="R155" s="651"/>
      <c r="S155" s="651"/>
      <c r="T155" s="651"/>
      <c r="U155" s="651"/>
      <c r="V155" s="651"/>
      <c r="W155" s="651"/>
      <c r="X155" s="651"/>
      <c r="Y155" s="651"/>
      <c r="Z155" s="651"/>
      <c r="AA155" s="48"/>
      <c r="AB155" s="48"/>
      <c r="AC155" s="48"/>
    </row>
    <row r="156" spans="1:68" ht="16.5" customHeight="1" x14ac:dyDescent="0.25">
      <c r="A156" s="573" t="s">
        <v>261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139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5"/>
      <c r="AB157" s="555"/>
      <c r="AC157" s="555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72</v>
      </c>
      <c r="Q159" s="577"/>
      <c r="R159" s="577"/>
      <c r="S159" s="577"/>
      <c r="T159" s="577"/>
      <c r="U159" s="577"/>
      <c r="V159" s="578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72</v>
      </c>
      <c r="Q160" s="577"/>
      <c r="R160" s="577"/>
      <c r="S160" s="577"/>
      <c r="T160" s="577"/>
      <c r="U160" s="577"/>
      <c r="V160" s="578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5"/>
      <c r="AB161" s="555"/>
      <c r="AC161" s="55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72</v>
      </c>
      <c r="Q171" s="577"/>
      <c r="R171" s="577"/>
      <c r="S171" s="577"/>
      <c r="T171" s="577"/>
      <c r="U171" s="577"/>
      <c r="V171" s="578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72</v>
      </c>
      <c r="Q172" s="577"/>
      <c r="R172" s="577"/>
      <c r="S172" s="577"/>
      <c r="T172" s="577"/>
      <c r="U172" s="577"/>
      <c r="V172" s="578"/>
      <c r="W172" s="37" t="s">
        <v>70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customHeight="1" x14ac:dyDescent="0.25">
      <c r="A173" s="571" t="s">
        <v>95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5"/>
      <c r="AB173" s="555"/>
      <c r="AC173" s="55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1" t="s">
        <v>298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5"/>
      <c r="AB179" s="555"/>
      <c r="AC179" s="555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72</v>
      </c>
      <c r="Q181" s="577"/>
      <c r="R181" s="577"/>
      <c r="S181" s="577"/>
      <c r="T181" s="577"/>
      <c r="U181" s="577"/>
      <c r="V181" s="578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72</v>
      </c>
      <c r="Q182" s="577"/>
      <c r="R182" s="577"/>
      <c r="S182" s="577"/>
      <c r="T182" s="577"/>
      <c r="U182" s="577"/>
      <c r="V182" s="578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3" t="s">
        <v>301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103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5"/>
      <c r="AB184" s="555"/>
      <c r="AC184" s="555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72</v>
      </c>
      <c r="Q187" s="577"/>
      <c r="R187" s="577"/>
      <c r="S187" s="577"/>
      <c r="T187" s="577"/>
      <c r="U187" s="577"/>
      <c r="V187" s="578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72</v>
      </c>
      <c r="Q188" s="577"/>
      <c r="R188" s="577"/>
      <c r="S188" s="577"/>
      <c r="T188" s="577"/>
      <c r="U188" s="577"/>
      <c r="V188" s="578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139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5"/>
      <c r="AB189" s="555"/>
      <c r="AC189" s="555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72</v>
      </c>
      <c r="Q192" s="577"/>
      <c r="R192" s="577"/>
      <c r="S192" s="577"/>
      <c r="T192" s="577"/>
      <c r="U192" s="577"/>
      <c r="V192" s="578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72</v>
      </c>
      <c r="Q193" s="577"/>
      <c r="R193" s="577"/>
      <c r="S193" s="577"/>
      <c r="T193" s="577"/>
      <c r="U193" s="577"/>
      <c r="V193" s="578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5"/>
      <c r="AB194" s="555"/>
      <c r="AC194" s="55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72</v>
      </c>
      <c r="Q203" s="577"/>
      <c r="R203" s="577"/>
      <c r="S203" s="577"/>
      <c r="T203" s="577"/>
      <c r="U203" s="577"/>
      <c r="V203" s="578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72</v>
      </c>
      <c r="Q204" s="577"/>
      <c r="R204" s="577"/>
      <c r="S204" s="577"/>
      <c r="T204" s="577"/>
      <c r="U204" s="577"/>
      <c r="V204" s="578"/>
      <c r="W204" s="37" t="s">
        <v>70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customHeight="1" x14ac:dyDescent="0.25">
      <c r="A205" s="571" t="s">
        <v>74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5"/>
      <c r="AB205" s="555"/>
      <c r="AC205" s="555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70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72</v>
      </c>
      <c r="Q215" s="577"/>
      <c r="R215" s="577"/>
      <c r="S215" s="577"/>
      <c r="T215" s="577"/>
      <c r="U215" s="577"/>
      <c r="V215" s="578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72</v>
      </c>
      <c r="Q216" s="577"/>
      <c r="R216" s="577"/>
      <c r="S216" s="577"/>
      <c r="T216" s="577"/>
      <c r="U216" s="577"/>
      <c r="V216" s="578"/>
      <c r="W216" s="37" t="s">
        <v>70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customHeight="1" x14ac:dyDescent="0.25">
      <c r="A217" s="571" t="s">
        <v>174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5"/>
      <c r="AB217" s="555"/>
      <c r="AC217" s="555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72</v>
      </c>
      <c r="Q220" s="577"/>
      <c r="R220" s="577"/>
      <c r="S220" s="577"/>
      <c r="T220" s="577"/>
      <c r="U220" s="577"/>
      <c r="V220" s="578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72</v>
      </c>
      <c r="Q221" s="577"/>
      <c r="R221" s="577"/>
      <c r="S221" s="577"/>
      <c r="T221" s="577"/>
      <c r="U221" s="577"/>
      <c r="V221" s="578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3" t="s">
        <v>362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103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5"/>
      <c r="AB223" s="555"/>
      <c r="AC223" s="555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72</v>
      </c>
      <c r="Q231" s="577"/>
      <c r="R231" s="577"/>
      <c r="S231" s="577"/>
      <c r="T231" s="577"/>
      <c r="U231" s="577"/>
      <c r="V231" s="578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72</v>
      </c>
      <c r="Q232" s="577"/>
      <c r="R232" s="577"/>
      <c r="S232" s="577"/>
      <c r="T232" s="577"/>
      <c r="U232" s="577"/>
      <c r="V232" s="578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1" t="s">
        <v>139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5"/>
      <c r="AB233" s="555"/>
      <c r="AC233" s="555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72</v>
      </c>
      <c r="Q235" s="577"/>
      <c r="R235" s="577"/>
      <c r="S235" s="577"/>
      <c r="T235" s="577"/>
      <c r="U235" s="577"/>
      <c r="V235" s="578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72</v>
      </c>
      <c r="Q236" s="577"/>
      <c r="R236" s="577"/>
      <c r="S236" s="577"/>
      <c r="T236" s="577"/>
      <c r="U236" s="577"/>
      <c r="V236" s="578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1" t="s">
        <v>384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5"/>
      <c r="AB237" s="555"/>
      <c r="AC237" s="555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3" t="s">
        <v>387</v>
      </c>
      <c r="Q238" s="564"/>
      <c r="R238" s="564"/>
      <c r="S238" s="564"/>
      <c r="T238" s="565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72</v>
      </c>
      <c r="Q239" s="577"/>
      <c r="R239" s="577"/>
      <c r="S239" s="577"/>
      <c r="T239" s="577"/>
      <c r="U239" s="577"/>
      <c r="V239" s="578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72</v>
      </c>
      <c r="Q240" s="577"/>
      <c r="R240" s="577"/>
      <c r="S240" s="577"/>
      <c r="T240" s="577"/>
      <c r="U240" s="577"/>
      <c r="V240" s="578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1" t="s">
        <v>389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5"/>
      <c r="AB241" s="555"/>
      <c r="AC241" s="55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3" t="s">
        <v>395</v>
      </c>
      <c r="Q243" s="564"/>
      <c r="R243" s="564"/>
      <c r="S243" s="564"/>
      <c r="T243" s="565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 t="s">
        <v>398</v>
      </c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399</v>
      </c>
      <c r="B245" s="54" t="s">
        <v>400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401</v>
      </c>
      <c r="B246" s="54" t="s">
        <v>402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72</v>
      </c>
      <c r="Q247" s="577"/>
      <c r="R247" s="577"/>
      <c r="S247" s="577"/>
      <c r="T247" s="577"/>
      <c r="U247" s="577"/>
      <c r="V247" s="578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72</v>
      </c>
      <c r="Q248" s="577"/>
      <c r="R248" s="577"/>
      <c r="S248" s="577"/>
      <c r="T248" s="577"/>
      <c r="U248" s="577"/>
      <c r="V248" s="578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3" t="s">
        <v>403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103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5"/>
      <c r="AB250" s="555"/>
      <c r="AC250" s="555"/>
    </row>
    <row r="251" spans="1:68" ht="27" customHeight="1" x14ac:dyDescent="0.25">
      <c r="A251" s="54" t="s">
        <v>404</v>
      </c>
      <c r="B251" s="54" t="s">
        <v>405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410</v>
      </c>
      <c r="B253" s="54" t="s">
        <v>411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413</v>
      </c>
      <c r="B254" s="54" t="s">
        <v>414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416</v>
      </c>
      <c r="B255" s="54" t="s">
        <v>417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72</v>
      </c>
      <c r="Q256" s="577"/>
      <c r="R256" s="577"/>
      <c r="S256" s="577"/>
      <c r="T256" s="577"/>
      <c r="U256" s="577"/>
      <c r="V256" s="578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72</v>
      </c>
      <c r="Q257" s="577"/>
      <c r="R257" s="577"/>
      <c r="S257" s="577"/>
      <c r="T257" s="577"/>
      <c r="U257" s="577"/>
      <c r="V257" s="578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73" t="s">
        <v>419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103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5"/>
      <c r="AB259" s="555"/>
      <c r="AC259" s="555"/>
    </row>
    <row r="260" spans="1:68" ht="27" customHeight="1" x14ac:dyDescent="0.25">
      <c r="A260" s="54" t="s">
        <v>420</v>
      </c>
      <c r="B260" s="54" t="s">
        <v>421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422</v>
      </c>
      <c r="B261" s="54" t="s">
        <v>423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424</v>
      </c>
      <c r="Q261" s="564"/>
      <c r="R261" s="564"/>
      <c r="S261" s="564"/>
      <c r="T261" s="565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426</v>
      </c>
      <c r="B262" s="54" t="s">
        <v>427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429</v>
      </c>
      <c r="B263" s="54" t="s">
        <v>430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7" t="s">
        <v>431</v>
      </c>
      <c r="Q263" s="564"/>
      <c r="R263" s="564"/>
      <c r="S263" s="564"/>
      <c r="T263" s="565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432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72</v>
      </c>
      <c r="Q264" s="577"/>
      <c r="R264" s="577"/>
      <c r="S264" s="577"/>
      <c r="T264" s="577"/>
      <c r="U264" s="577"/>
      <c r="V264" s="578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72</v>
      </c>
      <c r="Q265" s="577"/>
      <c r="R265" s="577"/>
      <c r="S265" s="577"/>
      <c r="T265" s="577"/>
      <c r="U265" s="577"/>
      <c r="V265" s="578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433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74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5"/>
      <c r="AB267" s="555"/>
      <c r="AC267" s="555"/>
    </row>
    <row r="268" spans="1:68" ht="27" customHeight="1" x14ac:dyDescent="0.25">
      <c r="A268" s="54" t="s">
        <v>434</v>
      </c>
      <c r="B268" s="54" t="s">
        <v>435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437</v>
      </c>
      <c r="B269" s="54" t="s">
        <v>438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440</v>
      </c>
      <c r="B270" s="54" t="s">
        <v>441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442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72</v>
      </c>
      <c r="Q271" s="577"/>
      <c r="R271" s="577"/>
      <c r="S271" s="577"/>
      <c r="T271" s="577"/>
      <c r="U271" s="577"/>
      <c r="V271" s="578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72</v>
      </c>
      <c r="Q272" s="577"/>
      <c r="R272" s="577"/>
      <c r="S272" s="577"/>
      <c r="T272" s="577"/>
      <c r="U272" s="577"/>
      <c r="V272" s="578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3" t="s">
        <v>443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5"/>
      <c r="AB274" s="555"/>
      <c r="AC274" s="555"/>
    </row>
    <row r="275" spans="1:68" ht="27" customHeight="1" x14ac:dyDescent="0.25">
      <c r="A275" s="54" t="s">
        <v>444</v>
      </c>
      <c r="B275" s="54" t="s">
        <v>445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446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72</v>
      </c>
      <c r="Q276" s="577"/>
      <c r="R276" s="577"/>
      <c r="S276" s="577"/>
      <c r="T276" s="577"/>
      <c r="U276" s="577"/>
      <c r="V276" s="578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72</v>
      </c>
      <c r="Q277" s="577"/>
      <c r="R277" s="577"/>
      <c r="S277" s="577"/>
      <c r="T277" s="577"/>
      <c r="U277" s="577"/>
      <c r="V277" s="578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1" t="s">
        <v>74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5"/>
      <c r="AB278" s="555"/>
      <c r="AC278" s="555"/>
    </row>
    <row r="279" spans="1:68" ht="27" customHeight="1" x14ac:dyDescent="0.25">
      <c r="A279" s="54" t="s">
        <v>447</v>
      </c>
      <c r="B279" s="54" t="s">
        <v>448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449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72</v>
      </c>
      <c r="Q280" s="577"/>
      <c r="R280" s="577"/>
      <c r="S280" s="577"/>
      <c r="T280" s="577"/>
      <c r="U280" s="577"/>
      <c r="V280" s="578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72</v>
      </c>
      <c r="Q281" s="577"/>
      <c r="R281" s="577"/>
      <c r="S281" s="577"/>
      <c r="T281" s="577"/>
      <c r="U281" s="577"/>
      <c r="V281" s="578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3" t="s">
        <v>450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103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5"/>
      <c r="AB283" s="555"/>
      <c r="AC283" s="555"/>
    </row>
    <row r="284" spans="1:68" ht="27" customHeight="1" x14ac:dyDescent="0.25">
      <c r="A284" s="54" t="s">
        <v>451</v>
      </c>
      <c r="B284" s="54" t="s">
        <v>452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453</v>
      </c>
      <c r="AB284" s="57"/>
      <c r="AC284" s="327" t="s">
        <v>454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72</v>
      </c>
      <c r="Q285" s="577"/>
      <c r="R285" s="577"/>
      <c r="S285" s="577"/>
      <c r="T285" s="577"/>
      <c r="U285" s="577"/>
      <c r="V285" s="578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72</v>
      </c>
      <c r="Q286" s="577"/>
      <c r="R286" s="577"/>
      <c r="S286" s="577"/>
      <c r="T286" s="577"/>
      <c r="U286" s="577"/>
      <c r="V286" s="578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455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103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5"/>
      <c r="AB288" s="555"/>
      <c r="AC288" s="555"/>
    </row>
    <row r="289" spans="1:68" ht="27" customHeight="1" x14ac:dyDescent="0.25">
      <c r="A289" s="54" t="s">
        <v>456</v>
      </c>
      <c r="B289" s="54" t="s">
        <v>457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459</v>
      </c>
      <c r="B290" s="54" t="s">
        <v>460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70</v>
      </c>
      <c r="X291" s="559">
        <v>180</v>
      </c>
      <c r="Y291" s="560">
        <f t="shared" si="37"/>
        <v>183.60000000000002</v>
      </c>
      <c r="Z291" s="36">
        <f>IFERROR(IF(Y291=0,"",ROUNDUP(Y291/H291,0)*0.01898),"")</f>
        <v>0.32266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187.24999999999997</v>
      </c>
      <c r="BN291" s="64">
        <f t="shared" si="39"/>
        <v>190.995</v>
      </c>
      <c r="BO291" s="64">
        <f t="shared" si="40"/>
        <v>0.26041666666666663</v>
      </c>
      <c r="BP291" s="64">
        <f t="shared" si="41"/>
        <v>0.265625</v>
      </c>
    </row>
    <row r="292" spans="1:68" ht="27" customHeight="1" x14ac:dyDescent="0.25">
      <c r="A292" s="54" t="s">
        <v>462</v>
      </c>
      <c r="B292" s="54" t="s">
        <v>465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466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468</v>
      </c>
      <c r="B293" s="54" t="s">
        <v>469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470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471</v>
      </c>
      <c r="B294" s="54" t="s">
        <v>472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473</v>
      </c>
      <c r="B295" s="54" t="s">
        <v>474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475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72</v>
      </c>
      <c r="Q296" s="577"/>
      <c r="R296" s="577"/>
      <c r="S296" s="577"/>
      <c r="T296" s="577"/>
      <c r="U296" s="577"/>
      <c r="V296" s="578"/>
      <c r="W296" s="37" t="s">
        <v>73</v>
      </c>
      <c r="X296" s="561">
        <f>IFERROR(X289/H289,"0")+IFERROR(X290/H290,"0")+IFERROR(X291/H291,"0")+IFERROR(X292/H292,"0")+IFERROR(X293/H293,"0")+IFERROR(X294/H294,"0")+IFERROR(X295/H295,"0")</f>
        <v>16.666666666666664</v>
      </c>
      <c r="Y296" s="561">
        <f>IFERROR(Y289/H289,"0")+IFERROR(Y290/H290,"0")+IFERROR(Y291/H291,"0")+IFERROR(Y292/H292,"0")+IFERROR(Y293/H293,"0")+IFERROR(Y294/H294,"0")+IFERROR(Y295/H295,"0")</f>
        <v>17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0.32266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72</v>
      </c>
      <c r="Q297" s="577"/>
      <c r="R297" s="577"/>
      <c r="S297" s="577"/>
      <c r="T297" s="577"/>
      <c r="U297" s="577"/>
      <c r="V297" s="578"/>
      <c r="W297" s="37" t="s">
        <v>70</v>
      </c>
      <c r="X297" s="561">
        <f>IFERROR(SUM(X289:X295),"0")</f>
        <v>180</v>
      </c>
      <c r="Y297" s="561">
        <f>IFERROR(SUM(Y289:Y295),"0")</f>
        <v>183.60000000000002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5"/>
      <c r="AB298" s="555"/>
      <c r="AC298" s="555"/>
    </row>
    <row r="299" spans="1:68" ht="27" customHeight="1" x14ac:dyDescent="0.25">
      <c r="A299" s="54" t="s">
        <v>476</v>
      </c>
      <c r="B299" s="54" t="s">
        <v>477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70</v>
      </c>
      <c r="X299" s="559">
        <v>100</v>
      </c>
      <c r="Y299" s="560">
        <f t="shared" ref="Y299:Y305" si="42">IFERROR(IF(X299="",0,CEILING((X299/$H299),1)*$H299),"")</f>
        <v>100.80000000000001</v>
      </c>
      <c r="Z299" s="36">
        <f>IFERROR(IF(Y299=0,"",ROUNDUP(Y299/H299,0)*0.00902),"")</f>
        <v>0.21648000000000001</v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106.42857142857143</v>
      </c>
      <c r="BN299" s="64">
        <f t="shared" ref="BN299:BN305" si="44">IFERROR(Y299*I299/H299,"0")</f>
        <v>107.28</v>
      </c>
      <c r="BO299" s="64">
        <f t="shared" ref="BO299:BO305" si="45">IFERROR(1/J299*(X299/H299),"0")</f>
        <v>0.18037518037518038</v>
      </c>
      <c r="BP299" s="64">
        <f t="shared" ref="BP299:BP305" si="46">IFERROR(1/J299*(Y299/H299),"0")</f>
        <v>0.18181818181818182</v>
      </c>
    </row>
    <row r="300" spans="1:68" ht="27" customHeight="1" x14ac:dyDescent="0.25">
      <c r="A300" s="54" t="s">
        <v>479</v>
      </c>
      <c r="B300" s="54" t="s">
        <v>480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70</v>
      </c>
      <c r="X300" s="559">
        <v>300</v>
      </c>
      <c r="Y300" s="560">
        <f t="shared" si="42"/>
        <v>302.40000000000003</v>
      </c>
      <c r="Z300" s="36">
        <f>IFERROR(IF(Y300=0,"",ROUNDUP(Y300/H300,0)*0.00902),"")</f>
        <v>0.64944000000000002</v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319.28571428571428</v>
      </c>
      <c r="BN300" s="64">
        <f t="shared" si="44"/>
        <v>321.83999999999997</v>
      </c>
      <c r="BO300" s="64">
        <f t="shared" si="45"/>
        <v>0.54112554112554112</v>
      </c>
      <c r="BP300" s="64">
        <f t="shared" si="46"/>
        <v>0.54545454545454541</v>
      </c>
    </row>
    <row r="301" spans="1:68" ht="27" customHeight="1" x14ac:dyDescent="0.25">
      <c r="A301" s="54" t="s">
        <v>482</v>
      </c>
      <c r="B301" s="54" t="s">
        <v>483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484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485</v>
      </c>
      <c r="B302" s="54" t="s">
        <v>486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487</v>
      </c>
      <c r="B303" s="54" t="s">
        <v>488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490</v>
      </c>
      <c r="B304" s="54" t="s">
        <v>491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492</v>
      </c>
      <c r="B305" s="54" t="s">
        <v>493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494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72</v>
      </c>
      <c r="Q306" s="577"/>
      <c r="R306" s="577"/>
      <c r="S306" s="577"/>
      <c r="T306" s="577"/>
      <c r="U306" s="577"/>
      <c r="V306" s="578"/>
      <c r="W306" s="37" t="s">
        <v>73</v>
      </c>
      <c r="X306" s="561">
        <f>IFERROR(X299/H299,"0")+IFERROR(X300/H300,"0")+IFERROR(X301/H301,"0")+IFERROR(X302/H302,"0")+IFERROR(X303/H303,"0")+IFERROR(X304/H304,"0")+IFERROR(X305/H305,"0")</f>
        <v>95.238095238095241</v>
      </c>
      <c r="Y306" s="561">
        <f>IFERROR(Y299/H299,"0")+IFERROR(Y300/H300,"0")+IFERROR(Y301/H301,"0")+IFERROR(Y302/H302,"0")+IFERROR(Y303/H303,"0")+IFERROR(Y304/H304,"0")+IFERROR(Y305/H305,"0")</f>
        <v>96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0.86592000000000002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72</v>
      </c>
      <c r="Q307" s="577"/>
      <c r="R307" s="577"/>
      <c r="S307" s="577"/>
      <c r="T307" s="577"/>
      <c r="U307" s="577"/>
      <c r="V307" s="578"/>
      <c r="W307" s="37" t="s">
        <v>70</v>
      </c>
      <c r="X307" s="561">
        <f>IFERROR(SUM(X299:X305),"0")</f>
        <v>400</v>
      </c>
      <c r="Y307" s="561">
        <f>IFERROR(SUM(Y299:Y305),"0")</f>
        <v>403.20000000000005</v>
      </c>
      <c r="Z307" s="37"/>
      <c r="AA307" s="562"/>
      <c r="AB307" s="562"/>
      <c r="AC307" s="562"/>
    </row>
    <row r="308" spans="1:68" ht="14.25" customHeight="1" x14ac:dyDescent="0.25">
      <c r="A308" s="571" t="s">
        <v>74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5"/>
      <c r="AB308" s="555"/>
      <c r="AC308" s="555"/>
    </row>
    <row r="309" spans="1:68" ht="27" customHeight="1" x14ac:dyDescent="0.25">
      <c r="A309" s="54" t="s">
        <v>495</v>
      </c>
      <c r="B309" s="54" t="s">
        <v>496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70</v>
      </c>
      <c r="X309" s="559">
        <v>1100</v>
      </c>
      <c r="Y309" s="560">
        <f>IFERROR(IF(X309="",0,CEILING((X309/$H309),1)*$H309),"")</f>
        <v>1107.5999999999999</v>
      </c>
      <c r="Z309" s="36">
        <f>IFERROR(IF(Y309=0,"",ROUNDUP(Y309/H309,0)*0.01898),"")</f>
        <v>2.69516</v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1172.346153846154</v>
      </c>
      <c r="BN309" s="64">
        <f>IFERROR(Y309*I309/H309,"0")</f>
        <v>1180.4460000000001</v>
      </c>
      <c r="BO309" s="64">
        <f>IFERROR(1/J309*(X309/H309),"0")</f>
        <v>2.203525641025641</v>
      </c>
      <c r="BP309" s="64">
        <f>IFERROR(1/J309*(Y309/H309),"0")</f>
        <v>2.21875</v>
      </c>
    </row>
    <row r="310" spans="1:68" ht="27" customHeight="1" x14ac:dyDescent="0.25">
      <c r="A310" s="54" t="s">
        <v>498</v>
      </c>
      <c r="B310" s="54" t="s">
        <v>499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504</v>
      </c>
      <c r="B312" s="54" t="s">
        <v>505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507</v>
      </c>
      <c r="B313" s="54" t="s">
        <v>508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509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72</v>
      </c>
      <c r="Q314" s="577"/>
      <c r="R314" s="577"/>
      <c r="S314" s="577"/>
      <c r="T314" s="577"/>
      <c r="U314" s="577"/>
      <c r="V314" s="578"/>
      <c r="W314" s="37" t="s">
        <v>73</v>
      </c>
      <c r="X314" s="561">
        <f>IFERROR(X309/H309,"0")+IFERROR(X310/H310,"0")+IFERROR(X311/H311,"0")+IFERROR(X312/H312,"0")+IFERROR(X313/H313,"0")</f>
        <v>141.02564102564102</v>
      </c>
      <c r="Y314" s="561">
        <f>IFERROR(Y309/H309,"0")+IFERROR(Y310/H310,"0")+IFERROR(Y311/H311,"0")+IFERROR(Y312/H312,"0")+IFERROR(Y313/H313,"0")</f>
        <v>142</v>
      </c>
      <c r="Z314" s="561">
        <f>IFERROR(IF(Z309="",0,Z309),"0")+IFERROR(IF(Z310="",0,Z310),"0")+IFERROR(IF(Z311="",0,Z311),"0")+IFERROR(IF(Z312="",0,Z312),"0")+IFERROR(IF(Z313="",0,Z313),"0")</f>
        <v>2.69516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72</v>
      </c>
      <c r="Q315" s="577"/>
      <c r="R315" s="577"/>
      <c r="S315" s="577"/>
      <c r="T315" s="577"/>
      <c r="U315" s="577"/>
      <c r="V315" s="578"/>
      <c r="W315" s="37" t="s">
        <v>70</v>
      </c>
      <c r="X315" s="561">
        <f>IFERROR(SUM(X309:X313),"0")</f>
        <v>1100</v>
      </c>
      <c r="Y315" s="561">
        <f>IFERROR(SUM(Y309:Y313),"0")</f>
        <v>1107.5999999999999</v>
      </c>
      <c r="Z315" s="37"/>
      <c r="AA315" s="562"/>
      <c r="AB315" s="562"/>
      <c r="AC315" s="562"/>
    </row>
    <row r="316" spans="1:68" ht="14.25" customHeight="1" x14ac:dyDescent="0.25">
      <c r="A316" s="571" t="s">
        <v>174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5"/>
      <c r="AB316" s="555"/>
      <c r="AC316" s="555"/>
    </row>
    <row r="317" spans="1:68" ht="27" customHeight="1" x14ac:dyDescent="0.25">
      <c r="A317" s="54" t="s">
        <v>510</v>
      </c>
      <c r="B317" s="54" t="s">
        <v>511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513</v>
      </c>
      <c r="B318" s="54" t="s">
        <v>514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70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customHeight="1" x14ac:dyDescent="0.25">
      <c r="A319" s="54" t="s">
        <v>516</v>
      </c>
      <c r="B319" s="54" t="s">
        <v>517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518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72</v>
      </c>
      <c r="Q320" s="577"/>
      <c r="R320" s="577"/>
      <c r="S320" s="577"/>
      <c r="T320" s="577"/>
      <c r="U320" s="577"/>
      <c r="V320" s="578"/>
      <c r="W320" s="37" t="s">
        <v>73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72</v>
      </c>
      <c r="Q321" s="577"/>
      <c r="R321" s="577"/>
      <c r="S321" s="577"/>
      <c r="T321" s="577"/>
      <c r="U321" s="577"/>
      <c r="V321" s="578"/>
      <c r="W321" s="37" t="s">
        <v>70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customHeight="1" x14ac:dyDescent="0.25">
      <c r="A322" s="571" t="s">
        <v>95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5"/>
      <c r="AB322" s="555"/>
      <c r="AC322" s="555"/>
    </row>
    <row r="323" spans="1:68" ht="27" customHeight="1" x14ac:dyDescent="0.25">
      <c r="A323" s="54" t="s">
        <v>519</v>
      </c>
      <c r="B323" s="54" t="s">
        <v>520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8" t="s">
        <v>521</v>
      </c>
      <c r="Q323" s="564"/>
      <c r="R323" s="564"/>
      <c r="S323" s="564"/>
      <c r="T323" s="565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1" t="s">
        <v>525</v>
      </c>
      <c r="Q324" s="564"/>
      <c r="R324" s="564"/>
      <c r="S324" s="564"/>
      <c r="T324" s="565"/>
      <c r="U324" s="34"/>
      <c r="V324" s="34"/>
      <c r="W324" s="35" t="s">
        <v>70</v>
      </c>
      <c r="X324" s="559">
        <v>12</v>
      </c>
      <c r="Y324" s="560">
        <f>IFERROR(IF(X324="",0,CEILING((X324/$H324),1)*$H324),"")</f>
        <v>12.16</v>
      </c>
      <c r="Z324" s="36">
        <f>IFERROR(IF(Y324=0,"",ROUNDUP(Y324/H324,0)*0.00902),"")</f>
        <v>3.6080000000000001E-2</v>
      </c>
      <c r="AA324" s="56"/>
      <c r="AB324" s="57"/>
      <c r="AC324" s="375" t="s">
        <v>522</v>
      </c>
      <c r="AG324" s="64"/>
      <c r="AJ324" s="68"/>
      <c r="AK324" s="68">
        <v>0</v>
      </c>
      <c r="BB324" s="376" t="s">
        <v>1</v>
      </c>
      <c r="BM324" s="64">
        <f>IFERROR(X324*I324/H324,"0")</f>
        <v>12.986842105263159</v>
      </c>
      <c r="BN324" s="64">
        <f>IFERROR(Y324*I324/H324,"0")</f>
        <v>13.16</v>
      </c>
      <c r="BO324" s="64">
        <f>IFERROR(1/J324*(X324/H324),"0")</f>
        <v>2.9904306220095694E-2</v>
      </c>
      <c r="BP324" s="64">
        <f>IFERROR(1/J324*(Y324/H324),"0")</f>
        <v>3.0303030303030304E-2</v>
      </c>
    </row>
    <row r="325" spans="1:68" ht="27" customHeight="1" x14ac:dyDescent="0.25">
      <c r="A325" s="54" t="s">
        <v>526</v>
      </c>
      <c r="B325" s="54" t="s">
        <v>527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529</v>
      </c>
      <c r="B326" s="54" t="s">
        <v>530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72</v>
      </c>
      <c r="Q327" s="577"/>
      <c r="R327" s="577"/>
      <c r="S327" s="577"/>
      <c r="T327" s="577"/>
      <c r="U327" s="577"/>
      <c r="V327" s="578"/>
      <c r="W327" s="37" t="s">
        <v>73</v>
      </c>
      <c r="X327" s="561">
        <f>IFERROR(X323/H323,"0")+IFERROR(X324/H324,"0")+IFERROR(X325/H325,"0")+IFERROR(X326/H326,"0")</f>
        <v>3.9473684210526314</v>
      </c>
      <c r="Y327" s="561">
        <f>IFERROR(Y323/H323,"0")+IFERROR(Y324/H324,"0")+IFERROR(Y325/H325,"0")+IFERROR(Y326/H326,"0")</f>
        <v>4</v>
      </c>
      <c r="Z327" s="561">
        <f>IFERROR(IF(Z323="",0,Z323),"0")+IFERROR(IF(Z324="",0,Z324),"0")+IFERROR(IF(Z325="",0,Z325),"0")+IFERROR(IF(Z326="",0,Z326),"0")</f>
        <v>3.6080000000000001E-2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72</v>
      </c>
      <c r="Q328" s="577"/>
      <c r="R328" s="577"/>
      <c r="S328" s="577"/>
      <c r="T328" s="577"/>
      <c r="U328" s="577"/>
      <c r="V328" s="578"/>
      <c r="W328" s="37" t="s">
        <v>70</v>
      </c>
      <c r="X328" s="561">
        <f>IFERROR(SUM(X323:X326),"0")</f>
        <v>12</v>
      </c>
      <c r="Y328" s="561">
        <f>IFERROR(SUM(Y323:Y326),"0")</f>
        <v>12.16</v>
      </c>
      <c r="Z328" s="37"/>
      <c r="AA328" s="562"/>
      <c r="AB328" s="562"/>
      <c r="AC328" s="562"/>
    </row>
    <row r="329" spans="1:68" ht="14.25" customHeight="1" x14ac:dyDescent="0.25">
      <c r="A329" s="571" t="s">
        <v>531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5"/>
      <c r="AB329" s="555"/>
      <c r="AC329" s="555"/>
    </row>
    <row r="330" spans="1:68" ht="16.5" customHeight="1" x14ac:dyDescent="0.25">
      <c r="A330" s="54" t="s">
        <v>532</v>
      </c>
      <c r="B330" s="54" t="s">
        <v>533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534</v>
      </c>
      <c r="N330" s="33"/>
      <c r="O330" s="32">
        <v>730</v>
      </c>
      <c r="P330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536</v>
      </c>
      <c r="B331" s="54" t="s">
        <v>537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534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538</v>
      </c>
      <c r="B332" s="54" t="s">
        <v>539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72</v>
      </c>
      <c r="Q333" s="577"/>
      <c r="R333" s="577"/>
      <c r="S333" s="577"/>
      <c r="T333" s="577"/>
      <c r="U333" s="577"/>
      <c r="V333" s="578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72</v>
      </c>
      <c r="Q334" s="577"/>
      <c r="R334" s="577"/>
      <c r="S334" s="577"/>
      <c r="T334" s="577"/>
      <c r="U334" s="577"/>
      <c r="V334" s="578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customHeight="1" x14ac:dyDescent="0.25">
      <c r="A335" s="573" t="s">
        <v>540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74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5"/>
      <c r="AB336" s="555"/>
      <c r="AC336" s="555"/>
    </row>
    <row r="337" spans="1:68" ht="27" customHeight="1" x14ac:dyDescent="0.25">
      <c r="A337" s="54" t="s">
        <v>541</v>
      </c>
      <c r="B337" s="54" t="s">
        <v>542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70</v>
      </c>
      <c r="X337" s="559">
        <v>90</v>
      </c>
      <c r="Y337" s="560">
        <f>IFERROR(IF(X337="",0,CEILING((X337/$H337),1)*$H337),"")</f>
        <v>97.199999999999989</v>
      </c>
      <c r="Z337" s="36">
        <f>IFERROR(IF(Y337=0,"",ROUNDUP(Y337/H337,0)*0.01898),"")</f>
        <v>0.22776000000000002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95.76666666666668</v>
      </c>
      <c r="BN337" s="64">
        <f>IFERROR(Y337*I337/H337,"0")</f>
        <v>103.42799999999998</v>
      </c>
      <c r="BO337" s="64">
        <f>IFERROR(1/J337*(X337/H337),"0")</f>
        <v>0.1736111111111111</v>
      </c>
      <c r="BP337" s="64">
        <f>IFERROR(1/J337*(Y337/H337),"0")</f>
        <v>0.1875</v>
      </c>
    </row>
    <row r="338" spans="1:68" ht="27" customHeight="1" x14ac:dyDescent="0.25">
      <c r="A338" s="54" t="s">
        <v>544</v>
      </c>
      <c r="B338" s="54" t="s">
        <v>545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70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547</v>
      </c>
      <c r="B339" s="54" t="s">
        <v>548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70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549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72</v>
      </c>
      <c r="Q340" s="577"/>
      <c r="R340" s="577"/>
      <c r="S340" s="577"/>
      <c r="T340" s="577"/>
      <c r="U340" s="577"/>
      <c r="V340" s="578"/>
      <c r="W340" s="37" t="s">
        <v>73</v>
      </c>
      <c r="X340" s="561">
        <f>IFERROR(X337/H337,"0")+IFERROR(X338/H338,"0")+IFERROR(X339/H339,"0")</f>
        <v>11.111111111111111</v>
      </c>
      <c r="Y340" s="561">
        <f>IFERROR(Y337/H337,"0")+IFERROR(Y338/H338,"0")+IFERROR(Y339/H339,"0")</f>
        <v>12</v>
      </c>
      <c r="Z340" s="561">
        <f>IFERROR(IF(Z337="",0,Z337),"0")+IFERROR(IF(Z338="",0,Z338),"0")+IFERROR(IF(Z339="",0,Z339),"0")</f>
        <v>0.22776000000000002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72</v>
      </c>
      <c r="Q341" s="577"/>
      <c r="R341" s="577"/>
      <c r="S341" s="577"/>
      <c r="T341" s="577"/>
      <c r="U341" s="577"/>
      <c r="V341" s="578"/>
      <c r="W341" s="37" t="s">
        <v>70</v>
      </c>
      <c r="X341" s="561">
        <f>IFERROR(SUM(X337:X339),"0")</f>
        <v>90</v>
      </c>
      <c r="Y341" s="561">
        <f>IFERROR(SUM(Y337:Y339),"0")</f>
        <v>97.199999999999989</v>
      </c>
      <c r="Z341" s="37"/>
      <c r="AA341" s="562"/>
      <c r="AB341" s="562"/>
      <c r="AC341" s="562"/>
    </row>
    <row r="342" spans="1:68" ht="27.75" customHeight="1" x14ac:dyDescent="0.2">
      <c r="A342" s="650" t="s">
        <v>550</v>
      </c>
      <c r="B342" s="651"/>
      <c r="C342" s="651"/>
      <c r="D342" s="651"/>
      <c r="E342" s="651"/>
      <c r="F342" s="651"/>
      <c r="G342" s="651"/>
      <c r="H342" s="651"/>
      <c r="I342" s="651"/>
      <c r="J342" s="651"/>
      <c r="K342" s="651"/>
      <c r="L342" s="651"/>
      <c r="M342" s="651"/>
      <c r="N342" s="651"/>
      <c r="O342" s="651"/>
      <c r="P342" s="651"/>
      <c r="Q342" s="651"/>
      <c r="R342" s="651"/>
      <c r="S342" s="651"/>
      <c r="T342" s="651"/>
      <c r="U342" s="651"/>
      <c r="V342" s="651"/>
      <c r="W342" s="651"/>
      <c r="X342" s="651"/>
      <c r="Y342" s="651"/>
      <c r="Z342" s="651"/>
      <c r="AA342" s="48"/>
      <c r="AB342" s="48"/>
      <c r="AC342" s="48"/>
    </row>
    <row r="343" spans="1:68" ht="16.5" customHeight="1" x14ac:dyDescent="0.25">
      <c r="A343" s="573" t="s">
        <v>551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103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5"/>
      <c r="AB344" s="555"/>
      <c r="AC344" s="555"/>
    </row>
    <row r="345" spans="1:68" ht="37.5" customHeight="1" x14ac:dyDescent="0.25">
      <c r="A345" s="54" t="s">
        <v>552</v>
      </c>
      <c r="B345" s="54" t="s">
        <v>553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70</v>
      </c>
      <c r="X345" s="559">
        <v>0</v>
      </c>
      <c r="Y345" s="560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555</v>
      </c>
      <c r="B346" s="54" t="s">
        <v>556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70</v>
      </c>
      <c r="X346" s="559">
        <v>50</v>
      </c>
      <c r="Y346" s="560">
        <f t="shared" si="47"/>
        <v>60</v>
      </c>
      <c r="Z346" s="36">
        <f>IFERROR(IF(Y346=0,"",ROUNDUP(Y346/H346,0)*0.02175),"")</f>
        <v>8.6999999999999994E-2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51.6</v>
      </c>
      <c r="BN346" s="64">
        <f t="shared" si="49"/>
        <v>61.92</v>
      </c>
      <c r="BO346" s="64">
        <f t="shared" si="50"/>
        <v>6.9444444444444448E-2</v>
      </c>
      <c r="BP346" s="64">
        <f t="shared" si="51"/>
        <v>8.3333333333333329E-2</v>
      </c>
    </row>
    <row r="347" spans="1:68" ht="27" customHeight="1" x14ac:dyDescent="0.25">
      <c r="A347" s="54" t="s">
        <v>558</v>
      </c>
      <c r="B347" s="54" t="s">
        <v>559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70</v>
      </c>
      <c r="X347" s="559">
        <v>900</v>
      </c>
      <c r="Y347" s="560">
        <f t="shared" si="47"/>
        <v>900</v>
      </c>
      <c r="Z347" s="36">
        <f>IFERROR(IF(Y347=0,"",ROUNDUP(Y347/H347,0)*0.02175),"")</f>
        <v>1.3049999999999999</v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928.8</v>
      </c>
      <c r="BN347" s="64">
        <f t="shared" si="49"/>
        <v>928.8</v>
      </c>
      <c r="BO347" s="64">
        <f t="shared" si="50"/>
        <v>1.25</v>
      </c>
      <c r="BP347" s="64">
        <f t="shared" si="51"/>
        <v>1.25</v>
      </c>
    </row>
    <row r="348" spans="1:68" ht="37.5" customHeight="1" x14ac:dyDescent="0.25">
      <c r="A348" s="54" t="s">
        <v>561</v>
      </c>
      <c r="B348" s="54" t="s">
        <v>562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563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564</v>
      </c>
      <c r="B349" s="54" t="s">
        <v>565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566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567</v>
      </c>
      <c r="B350" s="54" t="s">
        <v>568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569</v>
      </c>
      <c r="B351" s="54" t="s">
        <v>570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563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72</v>
      </c>
      <c r="Q352" s="577"/>
      <c r="R352" s="577"/>
      <c r="S352" s="577"/>
      <c r="T352" s="577"/>
      <c r="U352" s="577"/>
      <c r="V352" s="578"/>
      <c r="W352" s="37" t="s">
        <v>73</v>
      </c>
      <c r="X352" s="561">
        <f>IFERROR(X345/H345,"0")+IFERROR(X346/H346,"0")+IFERROR(X347/H347,"0")+IFERROR(X348/H348,"0")+IFERROR(X349/H349,"0")+IFERROR(X350/H350,"0")+IFERROR(X351/H351,"0")</f>
        <v>63.333333333333336</v>
      </c>
      <c r="Y352" s="561">
        <f>IFERROR(Y345/H345,"0")+IFERROR(Y346/H346,"0")+IFERROR(Y347/H347,"0")+IFERROR(Y348/H348,"0")+IFERROR(Y349/H349,"0")+IFERROR(Y350/H350,"0")+IFERROR(Y351/H351,"0")</f>
        <v>64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1.3919999999999999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72</v>
      </c>
      <c r="Q353" s="577"/>
      <c r="R353" s="577"/>
      <c r="S353" s="577"/>
      <c r="T353" s="577"/>
      <c r="U353" s="577"/>
      <c r="V353" s="578"/>
      <c r="W353" s="37" t="s">
        <v>70</v>
      </c>
      <c r="X353" s="561">
        <f>IFERROR(SUM(X345:X351),"0")</f>
        <v>950</v>
      </c>
      <c r="Y353" s="561">
        <f>IFERROR(SUM(Y345:Y351),"0")</f>
        <v>960</v>
      </c>
      <c r="Z353" s="37"/>
      <c r="AA353" s="562"/>
      <c r="AB353" s="562"/>
      <c r="AC353" s="562"/>
    </row>
    <row r="354" spans="1:68" ht="14.25" customHeight="1" x14ac:dyDescent="0.25">
      <c r="A354" s="571" t="s">
        <v>139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5"/>
      <c r="AB354" s="555"/>
      <c r="AC354" s="555"/>
    </row>
    <row r="355" spans="1:68" ht="27" customHeight="1" x14ac:dyDescent="0.25">
      <c r="A355" s="54" t="s">
        <v>571</v>
      </c>
      <c r="B355" s="54" t="s">
        <v>572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70</v>
      </c>
      <c r="X355" s="559">
        <v>1100</v>
      </c>
      <c r="Y355" s="560">
        <f>IFERROR(IF(X355="",0,CEILING((X355/$H355),1)*$H355),"")</f>
        <v>1110</v>
      </c>
      <c r="Z355" s="36">
        <f>IFERROR(IF(Y355=0,"",ROUNDUP(Y355/H355,0)*0.02175),"")</f>
        <v>1.6094999999999999</v>
      </c>
      <c r="AA355" s="56"/>
      <c r="AB355" s="57"/>
      <c r="AC355" s="407" t="s">
        <v>573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1135.2</v>
      </c>
      <c r="BN355" s="64">
        <f>IFERROR(Y355*I355/H355,"0")</f>
        <v>1145.52</v>
      </c>
      <c r="BO355" s="64">
        <f>IFERROR(1/J355*(X355/H355),"0")</f>
        <v>1.5277777777777777</v>
      </c>
      <c r="BP355" s="64">
        <f>IFERROR(1/J355*(Y355/H355),"0")</f>
        <v>1.5416666666666665</v>
      </c>
    </row>
    <row r="356" spans="1:68" ht="16.5" customHeight="1" x14ac:dyDescent="0.25">
      <c r="A356" s="54" t="s">
        <v>574</v>
      </c>
      <c r="B356" s="54" t="s">
        <v>575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573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72</v>
      </c>
      <c r="Q357" s="577"/>
      <c r="R357" s="577"/>
      <c r="S357" s="577"/>
      <c r="T357" s="577"/>
      <c r="U357" s="577"/>
      <c r="V357" s="578"/>
      <c r="W357" s="37" t="s">
        <v>73</v>
      </c>
      <c r="X357" s="561">
        <f>IFERROR(X355/H355,"0")+IFERROR(X356/H356,"0")</f>
        <v>73.333333333333329</v>
      </c>
      <c r="Y357" s="561">
        <f>IFERROR(Y355/H355,"0")+IFERROR(Y356/H356,"0")</f>
        <v>74</v>
      </c>
      <c r="Z357" s="561">
        <f>IFERROR(IF(Z355="",0,Z355),"0")+IFERROR(IF(Z356="",0,Z356),"0")</f>
        <v>1.6094999999999999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72</v>
      </c>
      <c r="Q358" s="577"/>
      <c r="R358" s="577"/>
      <c r="S358" s="577"/>
      <c r="T358" s="577"/>
      <c r="U358" s="577"/>
      <c r="V358" s="578"/>
      <c r="W358" s="37" t="s">
        <v>70</v>
      </c>
      <c r="X358" s="561">
        <f>IFERROR(SUM(X355:X356),"0")</f>
        <v>1100</v>
      </c>
      <c r="Y358" s="561">
        <f>IFERROR(SUM(Y355:Y356),"0")</f>
        <v>1110</v>
      </c>
      <c r="Z358" s="37"/>
      <c r="AA358" s="562"/>
      <c r="AB358" s="562"/>
      <c r="AC358" s="562"/>
    </row>
    <row r="359" spans="1:68" ht="14.25" customHeight="1" x14ac:dyDescent="0.25">
      <c r="A359" s="571" t="s">
        <v>74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5"/>
      <c r="AB359" s="555"/>
      <c r="AC359" s="555"/>
    </row>
    <row r="360" spans="1:68" ht="27" customHeight="1" x14ac:dyDescent="0.25">
      <c r="A360" s="54" t="s">
        <v>576</v>
      </c>
      <c r="B360" s="54" t="s">
        <v>577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579</v>
      </c>
      <c r="B361" s="54" t="s">
        <v>580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581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1" t="s">
        <v>174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5"/>
      <c r="AB364" s="555"/>
      <c r="AC364" s="555"/>
    </row>
    <row r="365" spans="1:68" ht="27" customHeight="1" x14ac:dyDescent="0.25">
      <c r="A365" s="54" t="s">
        <v>582</v>
      </c>
      <c r="B365" s="54" t="s">
        <v>583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584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72</v>
      </c>
      <c r="Q366" s="577"/>
      <c r="R366" s="577"/>
      <c r="S366" s="577"/>
      <c r="T366" s="577"/>
      <c r="U366" s="577"/>
      <c r="V366" s="578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72</v>
      </c>
      <c r="Q367" s="577"/>
      <c r="R367" s="577"/>
      <c r="S367" s="577"/>
      <c r="T367" s="577"/>
      <c r="U367" s="577"/>
      <c r="V367" s="578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3" t="s">
        <v>585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103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5"/>
      <c r="AB369" s="555"/>
      <c r="AC369" s="555"/>
    </row>
    <row r="370" spans="1:68" ht="37.5" customHeight="1" x14ac:dyDescent="0.25">
      <c r="A370" s="54" t="s">
        <v>586</v>
      </c>
      <c r="B370" s="54" t="s">
        <v>587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589</v>
      </c>
      <c r="B371" s="54" t="s">
        <v>590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592</v>
      </c>
      <c r="B372" s="54" t="s">
        <v>593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72</v>
      </c>
      <c r="Q373" s="577"/>
      <c r="R373" s="577"/>
      <c r="S373" s="577"/>
      <c r="T373" s="577"/>
      <c r="U373" s="577"/>
      <c r="V373" s="578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72</v>
      </c>
      <c r="Q374" s="577"/>
      <c r="R374" s="577"/>
      <c r="S374" s="577"/>
      <c r="T374" s="577"/>
      <c r="U374" s="577"/>
      <c r="V374" s="578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5"/>
      <c r="AB375" s="555"/>
      <c r="AC375" s="555"/>
    </row>
    <row r="376" spans="1:68" ht="27" customHeight="1" x14ac:dyDescent="0.25">
      <c r="A376" s="54" t="s">
        <v>594</v>
      </c>
      <c r="B376" s="54" t="s">
        <v>595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596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72</v>
      </c>
      <c r="Q377" s="577"/>
      <c r="R377" s="577"/>
      <c r="S377" s="577"/>
      <c r="T377" s="577"/>
      <c r="U377" s="577"/>
      <c r="V377" s="578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72</v>
      </c>
      <c r="Q378" s="577"/>
      <c r="R378" s="577"/>
      <c r="S378" s="577"/>
      <c r="T378" s="577"/>
      <c r="U378" s="577"/>
      <c r="V378" s="578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1" t="s">
        <v>74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5"/>
      <c r="AB379" s="555"/>
      <c r="AC379" s="555"/>
    </row>
    <row r="380" spans="1:68" ht="27" customHeight="1" x14ac:dyDescent="0.25">
      <c r="A380" s="54" t="s">
        <v>597</v>
      </c>
      <c r="B380" s="54" t="s">
        <v>598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70</v>
      </c>
      <c r="X380" s="559">
        <v>520</v>
      </c>
      <c r="Y380" s="560">
        <f>IFERROR(IF(X380="",0,CEILING((X380/$H380),1)*$H380),"")</f>
        <v>522</v>
      </c>
      <c r="Z380" s="36">
        <f>IFERROR(IF(Y380=0,"",ROUNDUP(Y380/H380,0)*0.01898),"")</f>
        <v>1.10084</v>
      </c>
      <c r="AA380" s="56"/>
      <c r="AB380" s="57"/>
      <c r="AC380" s="425" t="s">
        <v>599</v>
      </c>
      <c r="AG380" s="64"/>
      <c r="AJ380" s="68"/>
      <c r="AK380" s="68">
        <v>0</v>
      </c>
      <c r="BB380" s="426" t="s">
        <v>1</v>
      </c>
      <c r="BM380" s="64">
        <f>IFERROR(X380*I380/H380,"0")</f>
        <v>549.98666666666668</v>
      </c>
      <c r="BN380" s="64">
        <f>IFERROR(Y380*I380/H380,"0")</f>
        <v>552.10199999999998</v>
      </c>
      <c r="BO380" s="64">
        <f>IFERROR(1/J380*(X380/H380),"0")</f>
        <v>0.90277777777777779</v>
      </c>
      <c r="BP380" s="64">
        <f>IFERROR(1/J380*(Y380/H380),"0")</f>
        <v>0.90625</v>
      </c>
    </row>
    <row r="381" spans="1:68" ht="27" customHeight="1" x14ac:dyDescent="0.25">
      <c r="A381" s="54" t="s">
        <v>600</v>
      </c>
      <c r="B381" s="54" t="s">
        <v>601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72</v>
      </c>
      <c r="Q382" s="577"/>
      <c r="R382" s="577"/>
      <c r="S382" s="577"/>
      <c r="T382" s="577"/>
      <c r="U382" s="577"/>
      <c r="V382" s="578"/>
      <c r="W382" s="37" t="s">
        <v>73</v>
      </c>
      <c r="X382" s="561">
        <f>IFERROR(X380/H380,"0")+IFERROR(X381/H381,"0")</f>
        <v>57.777777777777779</v>
      </c>
      <c r="Y382" s="561">
        <f>IFERROR(Y380/H380,"0")+IFERROR(Y381/H381,"0")</f>
        <v>58</v>
      </c>
      <c r="Z382" s="561">
        <f>IFERROR(IF(Z380="",0,Z380),"0")+IFERROR(IF(Z381="",0,Z381),"0")</f>
        <v>1.10084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72</v>
      </c>
      <c r="Q383" s="577"/>
      <c r="R383" s="577"/>
      <c r="S383" s="577"/>
      <c r="T383" s="577"/>
      <c r="U383" s="577"/>
      <c r="V383" s="578"/>
      <c r="W383" s="37" t="s">
        <v>70</v>
      </c>
      <c r="X383" s="561">
        <f>IFERROR(SUM(X380:X381),"0")</f>
        <v>520</v>
      </c>
      <c r="Y383" s="561">
        <f>IFERROR(SUM(Y380:Y381),"0")</f>
        <v>522</v>
      </c>
      <c r="Z383" s="37"/>
      <c r="AA383" s="562"/>
      <c r="AB383" s="562"/>
      <c r="AC383" s="562"/>
    </row>
    <row r="384" spans="1:68" ht="14.25" customHeight="1" x14ac:dyDescent="0.25">
      <c r="A384" s="571" t="s">
        <v>174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5"/>
      <c r="AB384" s="555"/>
      <c r="AC384" s="555"/>
    </row>
    <row r="385" spans="1:68" ht="27" customHeight="1" x14ac:dyDescent="0.25">
      <c r="A385" s="54" t="s">
        <v>602</v>
      </c>
      <c r="B385" s="54" t="s">
        <v>603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604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72</v>
      </c>
      <c r="Q386" s="577"/>
      <c r="R386" s="577"/>
      <c r="S386" s="577"/>
      <c r="T386" s="577"/>
      <c r="U386" s="577"/>
      <c r="V386" s="578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72</v>
      </c>
      <c r="Q387" s="577"/>
      <c r="R387" s="577"/>
      <c r="S387" s="577"/>
      <c r="T387" s="577"/>
      <c r="U387" s="577"/>
      <c r="V387" s="578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0" t="s">
        <v>605</v>
      </c>
      <c r="B388" s="651"/>
      <c r="C388" s="651"/>
      <c r="D388" s="651"/>
      <c r="E388" s="651"/>
      <c r="F388" s="651"/>
      <c r="G388" s="651"/>
      <c r="H388" s="651"/>
      <c r="I388" s="651"/>
      <c r="J388" s="651"/>
      <c r="K388" s="651"/>
      <c r="L388" s="651"/>
      <c r="M388" s="651"/>
      <c r="N388" s="651"/>
      <c r="O388" s="651"/>
      <c r="P388" s="651"/>
      <c r="Q388" s="651"/>
      <c r="R388" s="651"/>
      <c r="S388" s="651"/>
      <c r="T388" s="651"/>
      <c r="U388" s="651"/>
      <c r="V388" s="651"/>
      <c r="W388" s="651"/>
      <c r="X388" s="651"/>
      <c r="Y388" s="651"/>
      <c r="Z388" s="651"/>
      <c r="AA388" s="48"/>
      <c r="AB388" s="48"/>
      <c r="AC388" s="48"/>
    </row>
    <row r="389" spans="1:68" ht="16.5" customHeight="1" x14ac:dyDescent="0.25">
      <c r="A389" s="573" t="s">
        <v>606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5"/>
      <c r="AB390" s="555"/>
      <c r="AC390" s="555"/>
    </row>
    <row r="391" spans="1:68" ht="27" customHeight="1" x14ac:dyDescent="0.25">
      <c r="A391" s="54" t="s">
        <v>607</v>
      </c>
      <c r="B391" s="54" t="s">
        <v>608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610</v>
      </c>
      <c r="B392" s="54" t="s">
        <v>611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610</v>
      </c>
      <c r="B393" s="54" t="s">
        <v>613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617</v>
      </c>
      <c r="B395" s="54" t="s">
        <v>618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621</v>
      </c>
      <c r="B397" s="54" t="s">
        <v>622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624</v>
      </c>
      <c r="B398" s="54" t="s">
        <v>625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627</v>
      </c>
      <c r="B399" s="54" t="s">
        <v>628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629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630</v>
      </c>
      <c r="B400" s="54" t="s">
        <v>631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626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72</v>
      </c>
      <c r="Q401" s="577"/>
      <c r="R401" s="577"/>
      <c r="S401" s="577"/>
      <c r="T401" s="577"/>
      <c r="U401" s="577"/>
      <c r="V401" s="578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72</v>
      </c>
      <c r="Q402" s="577"/>
      <c r="R402" s="577"/>
      <c r="S402" s="577"/>
      <c r="T402" s="577"/>
      <c r="U402" s="577"/>
      <c r="V402" s="578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1" t="s">
        <v>74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5"/>
      <c r="AB403" s="555"/>
      <c r="AC403" s="555"/>
    </row>
    <row r="404" spans="1:68" ht="27" customHeight="1" x14ac:dyDescent="0.25">
      <c r="A404" s="54" t="s">
        <v>632</v>
      </c>
      <c r="B404" s="54" t="s">
        <v>633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635</v>
      </c>
      <c r="B405" s="54" t="s">
        <v>636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637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72</v>
      </c>
      <c r="Q406" s="577"/>
      <c r="R406" s="577"/>
      <c r="S406" s="577"/>
      <c r="T406" s="577"/>
      <c r="U406" s="577"/>
      <c r="V406" s="578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72</v>
      </c>
      <c r="Q407" s="577"/>
      <c r="R407" s="577"/>
      <c r="S407" s="577"/>
      <c r="T407" s="577"/>
      <c r="U407" s="577"/>
      <c r="V407" s="578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3" t="s">
        <v>638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139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5"/>
      <c r="AB409" s="555"/>
      <c r="AC409" s="555"/>
    </row>
    <row r="410" spans="1:68" ht="27" customHeight="1" x14ac:dyDescent="0.25">
      <c r="A410" s="54" t="s">
        <v>639</v>
      </c>
      <c r="B410" s="54" t="s">
        <v>640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72</v>
      </c>
      <c r="Q411" s="577"/>
      <c r="R411" s="577"/>
      <c r="S411" s="577"/>
      <c r="T411" s="577"/>
      <c r="U411" s="577"/>
      <c r="V411" s="578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72</v>
      </c>
      <c r="Q412" s="577"/>
      <c r="R412" s="577"/>
      <c r="S412" s="577"/>
      <c r="T412" s="577"/>
      <c r="U412" s="577"/>
      <c r="V412" s="578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5"/>
      <c r="AB413" s="555"/>
      <c r="AC413" s="555"/>
    </row>
    <row r="414" spans="1:68" ht="27" customHeight="1" x14ac:dyDescent="0.25">
      <c r="A414" s="54" t="s">
        <v>642</v>
      </c>
      <c r="B414" s="54" t="s">
        <v>643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70</v>
      </c>
      <c r="X414" s="559">
        <v>30</v>
      </c>
      <c r="Y414" s="560">
        <f>IFERROR(IF(X414="",0,CEILING((X414/$H414),1)*$H414),"")</f>
        <v>32.400000000000006</v>
      </c>
      <c r="Z414" s="36">
        <f>IFERROR(IF(Y414=0,"",ROUNDUP(Y414/H414,0)*0.00902),"")</f>
        <v>5.4120000000000001E-2</v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31.166666666666668</v>
      </c>
      <c r="BN414" s="64">
        <f>IFERROR(Y414*I414/H414,"0")</f>
        <v>33.660000000000004</v>
      </c>
      <c r="BO414" s="64">
        <f>IFERROR(1/J414*(X414/H414),"0")</f>
        <v>4.208754208754209E-2</v>
      </c>
      <c r="BP414" s="64">
        <f>IFERROR(1/J414*(Y414/H414),"0")</f>
        <v>4.5454545454545463E-2</v>
      </c>
    </row>
    <row r="415" spans="1:68" ht="27" customHeight="1" x14ac:dyDescent="0.25">
      <c r="A415" s="54" t="s">
        <v>645</v>
      </c>
      <c r="B415" s="54" t="s">
        <v>646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650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651</v>
      </c>
      <c r="B417" s="54" t="s">
        <v>652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72</v>
      </c>
      <c r="Q418" s="577"/>
      <c r="R418" s="577"/>
      <c r="S418" s="577"/>
      <c r="T418" s="577"/>
      <c r="U418" s="577"/>
      <c r="V418" s="578"/>
      <c r="W418" s="37" t="s">
        <v>73</v>
      </c>
      <c r="X418" s="561">
        <f>IFERROR(X414/H414,"0")+IFERROR(X415/H415,"0")+IFERROR(X416/H416,"0")+IFERROR(X417/H417,"0")</f>
        <v>5.5555555555555554</v>
      </c>
      <c r="Y418" s="561">
        <f>IFERROR(Y414/H414,"0")+IFERROR(Y415/H415,"0")+IFERROR(Y416/H416,"0")+IFERROR(Y417/H417,"0")</f>
        <v>6.0000000000000009</v>
      </c>
      <c r="Z418" s="561">
        <f>IFERROR(IF(Z414="",0,Z414),"0")+IFERROR(IF(Z415="",0,Z415),"0")+IFERROR(IF(Z416="",0,Z416),"0")+IFERROR(IF(Z417="",0,Z417),"0")</f>
        <v>5.4120000000000001E-2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72</v>
      </c>
      <c r="Q419" s="577"/>
      <c r="R419" s="577"/>
      <c r="S419" s="577"/>
      <c r="T419" s="577"/>
      <c r="U419" s="577"/>
      <c r="V419" s="578"/>
      <c r="W419" s="37" t="s">
        <v>70</v>
      </c>
      <c r="X419" s="561">
        <f>IFERROR(SUM(X414:X417),"0")</f>
        <v>30</v>
      </c>
      <c r="Y419" s="561">
        <f>IFERROR(SUM(Y414:Y417),"0")</f>
        <v>32.400000000000006</v>
      </c>
      <c r="Z419" s="37"/>
      <c r="AA419" s="562"/>
      <c r="AB419" s="562"/>
      <c r="AC419" s="562"/>
    </row>
    <row r="420" spans="1:68" ht="16.5" customHeight="1" x14ac:dyDescent="0.25">
      <c r="A420" s="573" t="s">
        <v>653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5"/>
      <c r="AB421" s="555"/>
      <c r="AC421" s="555"/>
    </row>
    <row r="422" spans="1:68" ht="27" customHeight="1" x14ac:dyDescent="0.25">
      <c r="A422" s="54" t="s">
        <v>654</v>
      </c>
      <c r="B422" s="54" t="s">
        <v>655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656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72</v>
      </c>
      <c r="Q423" s="577"/>
      <c r="R423" s="577"/>
      <c r="S423" s="577"/>
      <c r="T423" s="577"/>
      <c r="U423" s="577"/>
      <c r="V423" s="578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72</v>
      </c>
      <c r="Q424" s="577"/>
      <c r="R424" s="577"/>
      <c r="S424" s="577"/>
      <c r="T424" s="577"/>
      <c r="U424" s="577"/>
      <c r="V424" s="578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657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5"/>
      <c r="AB426" s="555"/>
      <c r="AC426" s="555"/>
    </row>
    <row r="427" spans="1:68" ht="27" customHeight="1" x14ac:dyDescent="0.25">
      <c r="A427" s="54" t="s">
        <v>658</v>
      </c>
      <c r="B427" s="54" t="s">
        <v>659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660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72</v>
      </c>
      <c r="Q428" s="577"/>
      <c r="R428" s="577"/>
      <c r="S428" s="577"/>
      <c r="T428" s="577"/>
      <c r="U428" s="577"/>
      <c r="V428" s="578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72</v>
      </c>
      <c r="Q429" s="577"/>
      <c r="R429" s="577"/>
      <c r="S429" s="577"/>
      <c r="T429" s="577"/>
      <c r="U429" s="577"/>
      <c r="V429" s="578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0" t="s">
        <v>661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48"/>
      <c r="AB430" s="48"/>
      <c r="AC430" s="48"/>
    </row>
    <row r="431" spans="1:68" ht="16.5" customHeight="1" x14ac:dyDescent="0.25">
      <c r="A431" s="573" t="s">
        <v>661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103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5"/>
      <c r="AB432" s="555"/>
      <c r="AC432" s="555"/>
    </row>
    <row r="433" spans="1:68" ht="27" customHeight="1" x14ac:dyDescent="0.25">
      <c r="A433" s="54" t="s">
        <v>662</v>
      </c>
      <c r="B433" s="54" t="s">
        <v>663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70</v>
      </c>
      <c r="X435" s="559">
        <v>150</v>
      </c>
      <c r="Y435" s="560">
        <f t="shared" si="58"/>
        <v>153.12</v>
      </c>
      <c r="Z435" s="36">
        <f t="shared" si="59"/>
        <v>0.34683999999999998</v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160.22727272727272</v>
      </c>
      <c r="BN435" s="64">
        <f t="shared" si="61"/>
        <v>163.56</v>
      </c>
      <c r="BO435" s="64">
        <f t="shared" si="62"/>
        <v>0.27316433566433568</v>
      </c>
      <c r="BP435" s="64">
        <f t="shared" si="63"/>
        <v>0.27884615384615385</v>
      </c>
    </row>
    <row r="436" spans="1:68" ht="27" customHeight="1" x14ac:dyDescent="0.25">
      <c r="A436" s="54" t="s">
        <v>671</v>
      </c>
      <c r="B436" s="54" t="s">
        <v>672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4" t="s">
        <v>673</v>
      </c>
      <c r="Q436" s="564"/>
      <c r="R436" s="564"/>
      <c r="S436" s="564"/>
      <c r="T436" s="565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675</v>
      </c>
      <c r="B437" s="54" t="s">
        <v>676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customHeight="1" x14ac:dyDescent="0.25">
      <c r="A439" s="54" t="s">
        <v>681</v>
      </c>
      <c r="B439" s="54" t="s">
        <v>682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683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684</v>
      </c>
      <c r="B440" s="54" t="s">
        <v>685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4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5" t="s">
        <v>690</v>
      </c>
      <c r="Q442" s="564"/>
      <c r="R442" s="564"/>
      <c r="S442" s="564"/>
      <c r="T442" s="565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691</v>
      </c>
      <c r="B443" s="54" t="s">
        <v>692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680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695</v>
      </c>
      <c r="B446" s="54" t="s">
        <v>697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72</v>
      </c>
      <c r="Q447" s="577"/>
      <c r="R447" s="577"/>
      <c r="S447" s="577"/>
      <c r="T447" s="577"/>
      <c r="U447" s="577"/>
      <c r="V447" s="578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28.409090909090907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29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0.34683999999999998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72</v>
      </c>
      <c r="Q448" s="577"/>
      <c r="R448" s="577"/>
      <c r="S448" s="577"/>
      <c r="T448" s="577"/>
      <c r="U448" s="577"/>
      <c r="V448" s="578"/>
      <c r="W448" s="37" t="s">
        <v>70</v>
      </c>
      <c r="X448" s="561">
        <f>IFERROR(SUM(X433:X446),"0")</f>
        <v>150</v>
      </c>
      <c r="Y448" s="561">
        <f>IFERROR(SUM(Y433:Y446),"0")</f>
        <v>153.12</v>
      </c>
      <c r="Z448" s="37"/>
      <c r="AA448" s="562"/>
      <c r="AB448" s="562"/>
      <c r="AC448" s="562"/>
    </row>
    <row r="449" spans="1:68" ht="14.25" customHeight="1" x14ac:dyDescent="0.25">
      <c r="A449" s="571" t="s">
        <v>139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5"/>
      <c r="AB449" s="555"/>
      <c r="AC449" s="555"/>
    </row>
    <row r="450" spans="1:68" ht="16.5" customHeight="1" x14ac:dyDescent="0.25">
      <c r="A450" s="54" t="s">
        <v>698</v>
      </c>
      <c r="B450" s="54" t="s">
        <v>699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70</v>
      </c>
      <c r="X450" s="559">
        <v>330</v>
      </c>
      <c r="Y450" s="560">
        <f>IFERROR(IF(X450="",0,CEILING((X450/$H450),1)*$H450),"")</f>
        <v>332.64000000000004</v>
      </c>
      <c r="Z450" s="36">
        <f>IFERROR(IF(Y450=0,"",ROUNDUP(Y450/H450,0)*0.01196),"")</f>
        <v>0.75348000000000004</v>
      </c>
      <c r="AA450" s="56"/>
      <c r="AB450" s="57"/>
      <c r="AC450" s="497" t="s">
        <v>700</v>
      </c>
      <c r="AG450" s="64"/>
      <c r="AJ450" s="68"/>
      <c r="AK450" s="68">
        <v>0</v>
      </c>
      <c r="BB450" s="498" t="s">
        <v>1</v>
      </c>
      <c r="BM450" s="64">
        <f>IFERROR(X450*I450/H450,"0")</f>
        <v>352.49999999999994</v>
      </c>
      <c r="BN450" s="64">
        <f>IFERROR(Y450*I450/H450,"0")</f>
        <v>355.32000000000005</v>
      </c>
      <c r="BO450" s="64">
        <f>IFERROR(1/J450*(X450/H450),"0")</f>
        <v>0.60096153846153855</v>
      </c>
      <c r="BP450" s="64">
        <f>IFERROR(1/J450*(Y450/H450),"0")</f>
        <v>0.60576923076923084</v>
      </c>
    </row>
    <row r="451" spans="1:68" ht="16.5" customHeight="1" x14ac:dyDescent="0.25">
      <c r="A451" s="54" t="s">
        <v>701</v>
      </c>
      <c r="B451" s="54" t="s">
        <v>702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703</v>
      </c>
      <c r="B452" s="54" t="s">
        <v>704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72</v>
      </c>
      <c r="Q453" s="577"/>
      <c r="R453" s="577"/>
      <c r="S453" s="577"/>
      <c r="T453" s="577"/>
      <c r="U453" s="577"/>
      <c r="V453" s="578"/>
      <c r="W453" s="37" t="s">
        <v>73</v>
      </c>
      <c r="X453" s="561">
        <f>IFERROR(X450/H450,"0")+IFERROR(X451/H451,"0")+IFERROR(X452/H452,"0")</f>
        <v>62.5</v>
      </c>
      <c r="Y453" s="561">
        <f>IFERROR(Y450/H450,"0")+IFERROR(Y451/H451,"0")+IFERROR(Y452/H452,"0")</f>
        <v>63.000000000000007</v>
      </c>
      <c r="Z453" s="561">
        <f>IFERROR(IF(Z450="",0,Z450),"0")+IFERROR(IF(Z451="",0,Z451),"0")+IFERROR(IF(Z452="",0,Z452),"0")</f>
        <v>0.75348000000000004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72</v>
      </c>
      <c r="Q454" s="577"/>
      <c r="R454" s="577"/>
      <c r="S454" s="577"/>
      <c r="T454" s="577"/>
      <c r="U454" s="577"/>
      <c r="V454" s="578"/>
      <c r="W454" s="37" t="s">
        <v>70</v>
      </c>
      <c r="X454" s="561">
        <f>IFERROR(SUM(X450:X452),"0")</f>
        <v>330</v>
      </c>
      <c r="Y454" s="561">
        <f>IFERROR(SUM(Y450:Y452),"0")</f>
        <v>332.64000000000004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5"/>
      <c r="AB455" s="555"/>
      <c r="AC455" s="555"/>
    </row>
    <row r="456" spans="1:68" ht="27" customHeight="1" x14ac:dyDescent="0.25">
      <c r="A456" s="54" t="s">
        <v>705</v>
      </c>
      <c r="B456" s="54" t="s">
        <v>706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70</v>
      </c>
      <c r="X456" s="559">
        <v>40</v>
      </c>
      <c r="Y456" s="560">
        <f t="shared" ref="Y456:Y462" si="64">IFERROR(IF(X456="",0,CEILING((X456/$H456),1)*$H456),"")</f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42.727272727272727</v>
      </c>
      <c r="BN456" s="64">
        <f t="shared" ref="BN456:BN462" si="66">IFERROR(Y456*I456/H456,"0")</f>
        <v>45.12</v>
      </c>
      <c r="BO456" s="64">
        <f t="shared" ref="BO456:BO462" si="67">IFERROR(1/J456*(X456/H456),"0")</f>
        <v>7.2843822843822847E-2</v>
      </c>
      <c r="BP456" s="64">
        <f t="shared" ref="BP456:BP462" si="68">IFERROR(1/J456*(Y456/H456),"0")</f>
        <v>7.6923076923076927E-2</v>
      </c>
    </row>
    <row r="457" spans="1:68" ht="27" customHeight="1" x14ac:dyDescent="0.25">
      <c r="A457" s="54" t="s">
        <v>708</v>
      </c>
      <c r="B457" s="54" t="s">
        <v>709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70</v>
      </c>
      <c r="X457" s="559">
        <v>50</v>
      </c>
      <c r="Y457" s="560">
        <f t="shared" si="64"/>
        <v>52.800000000000004</v>
      </c>
      <c r="Z457" s="36">
        <f>IFERROR(IF(Y457=0,"",ROUNDUP(Y457/H457,0)*0.01196),"")</f>
        <v>0.1196</v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53.409090909090907</v>
      </c>
      <c r="BN457" s="64">
        <f t="shared" si="66"/>
        <v>56.400000000000006</v>
      </c>
      <c r="BO457" s="64">
        <f t="shared" si="67"/>
        <v>9.1054778554778545E-2</v>
      </c>
      <c r="BP457" s="64">
        <f t="shared" si="68"/>
        <v>9.6153846153846159E-2</v>
      </c>
    </row>
    <row r="458" spans="1:68" ht="27" customHeight="1" x14ac:dyDescent="0.25">
      <c r="A458" s="54" t="s">
        <v>711</v>
      </c>
      <c r="B458" s="54" t="s">
        <v>712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70</v>
      </c>
      <c r="X458" s="559">
        <v>150</v>
      </c>
      <c r="Y458" s="560">
        <f t="shared" si="64"/>
        <v>153.12</v>
      </c>
      <c r="Z458" s="36">
        <f>IFERROR(IF(Y458=0,"",ROUNDUP(Y458/H458,0)*0.01196),"")</f>
        <v>0.34683999999999998</v>
      </c>
      <c r="AA458" s="56"/>
      <c r="AB458" s="57"/>
      <c r="AC458" s="507" t="s">
        <v>713</v>
      </c>
      <c r="AG458" s="64"/>
      <c r="AJ458" s="68"/>
      <c r="AK458" s="68">
        <v>0</v>
      </c>
      <c r="BB458" s="508" t="s">
        <v>1</v>
      </c>
      <c r="BM458" s="64">
        <f t="shared" si="65"/>
        <v>160.22727272727272</v>
      </c>
      <c r="BN458" s="64">
        <f t="shared" si="66"/>
        <v>163.56</v>
      </c>
      <c r="BO458" s="64">
        <f t="shared" si="67"/>
        <v>0.27316433566433568</v>
      </c>
      <c r="BP458" s="64">
        <f t="shared" si="68"/>
        <v>0.27884615384615385</v>
      </c>
    </row>
    <row r="459" spans="1:68" ht="27" customHeight="1" x14ac:dyDescent="0.25">
      <c r="A459" s="54" t="s">
        <v>714</v>
      </c>
      <c r="B459" s="54" t="s">
        <v>715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714</v>
      </c>
      <c r="B460" s="54" t="s">
        <v>716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717</v>
      </c>
      <c r="B461" s="54" t="s">
        <v>718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719</v>
      </c>
      <c r="B462" s="54" t="s">
        <v>720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72</v>
      </c>
      <c r="Q463" s="577"/>
      <c r="R463" s="577"/>
      <c r="S463" s="577"/>
      <c r="T463" s="577"/>
      <c r="U463" s="577"/>
      <c r="V463" s="578"/>
      <c r="W463" s="37" t="s">
        <v>73</v>
      </c>
      <c r="X463" s="561">
        <f>IFERROR(X456/H456,"0")+IFERROR(X457/H457,"0")+IFERROR(X458/H458,"0")+IFERROR(X459/H459,"0")+IFERROR(X460/H460,"0")+IFERROR(X461/H461,"0")+IFERROR(X462/H462,"0")</f>
        <v>45.454545454545453</v>
      </c>
      <c r="Y463" s="561">
        <f>IFERROR(Y456/H456,"0")+IFERROR(Y457/H457,"0")+IFERROR(Y458/H458,"0")+IFERROR(Y459/H459,"0")+IFERROR(Y460/H460,"0")+IFERROR(Y461/H461,"0")+IFERROR(Y462/H462,"0")</f>
        <v>47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0.56211999999999995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72</v>
      </c>
      <c r="Q464" s="577"/>
      <c r="R464" s="577"/>
      <c r="S464" s="577"/>
      <c r="T464" s="577"/>
      <c r="U464" s="577"/>
      <c r="V464" s="578"/>
      <c r="W464" s="37" t="s">
        <v>70</v>
      </c>
      <c r="X464" s="561">
        <f>IFERROR(SUM(X456:X462),"0")</f>
        <v>240</v>
      </c>
      <c r="Y464" s="561">
        <f>IFERROR(SUM(Y456:Y462),"0")</f>
        <v>248.16000000000003</v>
      </c>
      <c r="Z464" s="37"/>
      <c r="AA464" s="562"/>
      <c r="AB464" s="562"/>
      <c r="AC464" s="562"/>
    </row>
    <row r="465" spans="1:68" ht="14.25" customHeight="1" x14ac:dyDescent="0.25">
      <c r="A465" s="571" t="s">
        <v>74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5"/>
      <c r="AB465" s="555"/>
      <c r="AC465" s="555"/>
    </row>
    <row r="466" spans="1:68" ht="16.5" customHeight="1" x14ac:dyDescent="0.25">
      <c r="A466" s="54" t="s">
        <v>721</v>
      </c>
      <c r="B466" s="54" t="s">
        <v>722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724</v>
      </c>
      <c r="B467" s="54" t="s">
        <v>725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727</v>
      </c>
      <c r="B468" s="54" t="s">
        <v>728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729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72</v>
      </c>
      <c r="Q469" s="577"/>
      <c r="R469" s="577"/>
      <c r="S469" s="577"/>
      <c r="T469" s="577"/>
      <c r="U469" s="577"/>
      <c r="V469" s="578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72</v>
      </c>
      <c r="Q470" s="577"/>
      <c r="R470" s="577"/>
      <c r="S470" s="577"/>
      <c r="T470" s="577"/>
      <c r="U470" s="577"/>
      <c r="V470" s="578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0" t="s">
        <v>730</v>
      </c>
      <c r="B471" s="651"/>
      <c r="C471" s="651"/>
      <c r="D471" s="651"/>
      <c r="E471" s="651"/>
      <c r="F471" s="651"/>
      <c r="G471" s="651"/>
      <c r="H471" s="651"/>
      <c r="I471" s="651"/>
      <c r="J471" s="651"/>
      <c r="K471" s="651"/>
      <c r="L471" s="651"/>
      <c r="M471" s="651"/>
      <c r="N471" s="651"/>
      <c r="O471" s="651"/>
      <c r="P471" s="651"/>
      <c r="Q471" s="651"/>
      <c r="R471" s="651"/>
      <c r="S471" s="651"/>
      <c r="T471" s="651"/>
      <c r="U471" s="651"/>
      <c r="V471" s="651"/>
      <c r="W471" s="651"/>
      <c r="X471" s="651"/>
      <c r="Y471" s="651"/>
      <c r="Z471" s="651"/>
      <c r="AA471" s="48"/>
      <c r="AB471" s="48"/>
      <c r="AC471" s="48"/>
    </row>
    <row r="472" spans="1:68" ht="16.5" customHeight="1" x14ac:dyDescent="0.25">
      <c r="A472" s="573" t="s">
        <v>730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103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5"/>
      <c r="AB473" s="555"/>
      <c r="AC473" s="555"/>
    </row>
    <row r="474" spans="1:68" ht="27" customHeight="1" x14ac:dyDescent="0.25">
      <c r="A474" s="54" t="s">
        <v>731</v>
      </c>
      <c r="B474" s="54" t="s">
        <v>732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1" t="s">
        <v>733</v>
      </c>
      <c r="Q474" s="564"/>
      <c r="R474" s="564"/>
      <c r="S474" s="564"/>
      <c r="T474" s="565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02" t="s">
        <v>737</v>
      </c>
      <c r="Q475" s="564"/>
      <c r="R475" s="564"/>
      <c r="S475" s="564"/>
      <c r="T475" s="565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739</v>
      </c>
      <c r="B476" s="54" t="s">
        <v>740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3" t="s">
        <v>741</v>
      </c>
      <c r="Q476" s="564"/>
      <c r="R476" s="564"/>
      <c r="S476" s="564"/>
      <c r="T476" s="565"/>
      <c r="U476" s="34"/>
      <c r="V476" s="34"/>
      <c r="W476" s="35" t="s">
        <v>70</v>
      </c>
      <c r="X476" s="559">
        <v>110</v>
      </c>
      <c r="Y476" s="560">
        <f>IFERROR(IF(X476="",0,CEILING((X476/$H476),1)*$H476),"")</f>
        <v>120</v>
      </c>
      <c r="Z476" s="36">
        <f>IFERROR(IF(Y476=0,"",ROUNDUP(Y476/H476,0)*0.01898),"")</f>
        <v>0.1898</v>
      </c>
      <c r="AA476" s="56"/>
      <c r="AB476" s="57"/>
      <c r="AC476" s="527" t="s">
        <v>742</v>
      </c>
      <c r="AG476" s="64"/>
      <c r="AJ476" s="68"/>
      <c r="AK476" s="68">
        <v>0</v>
      </c>
      <c r="BB476" s="528" t="s">
        <v>1</v>
      </c>
      <c r="BM476" s="64">
        <f>IFERROR(X476*I476/H476,"0")</f>
        <v>113.98750000000001</v>
      </c>
      <c r="BN476" s="64">
        <f>IFERROR(Y476*I476/H476,"0")</f>
        <v>124.35000000000001</v>
      </c>
      <c r="BO476" s="64">
        <f>IFERROR(1/J476*(X476/H476),"0")</f>
        <v>0.14322916666666666</v>
      </c>
      <c r="BP476" s="64">
        <f>IFERROR(1/J476*(Y476/H476),"0")</f>
        <v>0.15625</v>
      </c>
    </row>
    <row r="477" spans="1:68" ht="27" customHeight="1" x14ac:dyDescent="0.25">
      <c r="A477" s="54" t="s">
        <v>743</v>
      </c>
      <c r="B477" s="54" t="s">
        <v>744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4"/>
      <c r="R477" s="564"/>
      <c r="S477" s="564"/>
      <c r="T477" s="565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72</v>
      </c>
      <c r="Q478" s="577"/>
      <c r="R478" s="577"/>
      <c r="S478" s="577"/>
      <c r="T478" s="577"/>
      <c r="U478" s="577"/>
      <c r="V478" s="578"/>
      <c r="W478" s="37" t="s">
        <v>73</v>
      </c>
      <c r="X478" s="561">
        <f>IFERROR(X474/H474,"0")+IFERROR(X475/H475,"0")+IFERROR(X476/H476,"0")+IFERROR(X477/H477,"0")</f>
        <v>9.1666666666666661</v>
      </c>
      <c r="Y478" s="561">
        <f>IFERROR(Y474/H474,"0")+IFERROR(Y475/H475,"0")+IFERROR(Y476/H476,"0")+IFERROR(Y477/H477,"0")</f>
        <v>10</v>
      </c>
      <c r="Z478" s="561">
        <f>IFERROR(IF(Z474="",0,Z474),"0")+IFERROR(IF(Z475="",0,Z475),"0")+IFERROR(IF(Z476="",0,Z476),"0")+IFERROR(IF(Z477="",0,Z477),"0")</f>
        <v>0.1898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72</v>
      </c>
      <c r="Q479" s="577"/>
      <c r="R479" s="577"/>
      <c r="S479" s="577"/>
      <c r="T479" s="577"/>
      <c r="U479" s="577"/>
      <c r="V479" s="578"/>
      <c r="W479" s="37" t="s">
        <v>70</v>
      </c>
      <c r="X479" s="561">
        <f>IFERROR(SUM(X474:X477),"0")</f>
        <v>110</v>
      </c>
      <c r="Y479" s="561">
        <f>IFERROR(SUM(Y474:Y477),"0")</f>
        <v>120</v>
      </c>
      <c r="Z479" s="37"/>
      <c r="AA479" s="562"/>
      <c r="AB479" s="562"/>
      <c r="AC479" s="562"/>
    </row>
    <row r="480" spans="1:68" ht="14.25" customHeight="1" x14ac:dyDescent="0.25">
      <c r="A480" s="571" t="s">
        <v>139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5"/>
      <c r="AB480" s="555"/>
      <c r="AC480" s="555"/>
    </row>
    <row r="481" spans="1:68" ht="27" customHeight="1" x14ac:dyDescent="0.25">
      <c r="A481" s="54" t="s">
        <v>745</v>
      </c>
      <c r="B481" s="54" t="s">
        <v>746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64" t="s">
        <v>747</v>
      </c>
      <c r="Q481" s="564"/>
      <c r="R481" s="564"/>
      <c r="S481" s="564"/>
      <c r="T481" s="565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8" t="s">
        <v>751</v>
      </c>
      <c r="Q482" s="564"/>
      <c r="R482" s="564"/>
      <c r="S482" s="564"/>
      <c r="T482" s="565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2" t="s">
        <v>755</v>
      </c>
      <c r="Q483" s="564"/>
      <c r="R483" s="564"/>
      <c r="S483" s="564"/>
      <c r="T483" s="565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72</v>
      </c>
      <c r="Q484" s="577"/>
      <c r="R484" s="577"/>
      <c r="S484" s="577"/>
      <c r="T484" s="577"/>
      <c r="U484" s="577"/>
      <c r="V484" s="578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72</v>
      </c>
      <c r="Q485" s="577"/>
      <c r="R485" s="577"/>
      <c r="S485" s="577"/>
      <c r="T485" s="577"/>
      <c r="U485" s="577"/>
      <c r="V485" s="578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7" t="s">
        <v>759</v>
      </c>
      <c r="Q487" s="564"/>
      <c r="R487" s="564"/>
      <c r="S487" s="564"/>
      <c r="T487" s="565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763</v>
      </c>
      <c r="Q488" s="564"/>
      <c r="R488" s="564"/>
      <c r="S488" s="564"/>
      <c r="T488" s="565"/>
      <c r="U488" s="34"/>
      <c r="V488" s="34"/>
      <c r="W488" s="35" t="s">
        <v>70</v>
      </c>
      <c r="X488" s="559">
        <v>70</v>
      </c>
      <c r="Y488" s="560">
        <f>IFERROR(IF(X488="",0,CEILING((X488/$H488),1)*$H488),"")</f>
        <v>71.400000000000006</v>
      </c>
      <c r="Z488" s="36">
        <f>IFERROR(IF(Y488=0,"",ROUNDUP(Y488/H488,0)*0.00902),"")</f>
        <v>0.15334</v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74.499999999999986</v>
      </c>
      <c r="BN488" s="64">
        <f>IFERROR(Y488*I488/H488,"0")</f>
        <v>75.989999999999995</v>
      </c>
      <c r="BO488" s="64">
        <f>IFERROR(1/J488*(X488/H488),"0")</f>
        <v>0.12626262626262624</v>
      </c>
      <c r="BP488" s="64">
        <f>IFERROR(1/J488*(Y488/H488),"0")</f>
        <v>0.12878787878787878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72</v>
      </c>
      <c r="Q489" s="577"/>
      <c r="R489" s="577"/>
      <c r="S489" s="577"/>
      <c r="T489" s="577"/>
      <c r="U489" s="577"/>
      <c r="V489" s="578"/>
      <c r="W489" s="37" t="s">
        <v>73</v>
      </c>
      <c r="X489" s="561">
        <f>IFERROR(X487/H487,"0")+IFERROR(X488/H488,"0")</f>
        <v>16.666666666666664</v>
      </c>
      <c r="Y489" s="561">
        <f>IFERROR(Y487/H487,"0")+IFERROR(Y488/H488,"0")</f>
        <v>17</v>
      </c>
      <c r="Z489" s="561">
        <f>IFERROR(IF(Z487="",0,Z487),"0")+IFERROR(IF(Z488="",0,Z488),"0")</f>
        <v>0.15334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72</v>
      </c>
      <c r="Q490" s="577"/>
      <c r="R490" s="577"/>
      <c r="S490" s="577"/>
      <c r="T490" s="577"/>
      <c r="U490" s="577"/>
      <c r="V490" s="578"/>
      <c r="W490" s="37" t="s">
        <v>70</v>
      </c>
      <c r="X490" s="561">
        <f>IFERROR(SUM(X487:X488),"0")</f>
        <v>70</v>
      </c>
      <c r="Y490" s="561">
        <f>IFERROR(SUM(Y487:Y488),"0")</f>
        <v>71.400000000000006</v>
      </c>
      <c r="Z490" s="37"/>
      <c r="AA490" s="562"/>
      <c r="AB490" s="562"/>
      <c r="AC490" s="562"/>
    </row>
    <row r="491" spans="1:68" ht="14.25" customHeight="1" x14ac:dyDescent="0.25">
      <c r="A491" s="571" t="s">
        <v>74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5"/>
      <c r="AB491" s="555"/>
      <c r="AC491" s="555"/>
    </row>
    <row r="492" spans="1:68" ht="27" customHeight="1" x14ac:dyDescent="0.25">
      <c r="A492" s="54" t="s">
        <v>765</v>
      </c>
      <c r="B492" s="54" t="s">
        <v>766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60" t="s">
        <v>767</v>
      </c>
      <c r="Q492" s="564"/>
      <c r="R492" s="564"/>
      <c r="S492" s="564"/>
      <c r="T492" s="565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90" t="s">
        <v>771</v>
      </c>
      <c r="Q493" s="564"/>
      <c r="R493" s="564"/>
      <c r="S493" s="564"/>
      <c r="T493" s="565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72</v>
      </c>
      <c r="Q494" s="577"/>
      <c r="R494" s="577"/>
      <c r="S494" s="577"/>
      <c r="T494" s="577"/>
      <c r="U494" s="577"/>
      <c r="V494" s="578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72</v>
      </c>
      <c r="Q495" s="577"/>
      <c r="R495" s="577"/>
      <c r="S495" s="577"/>
      <c r="T495" s="577"/>
      <c r="U495" s="577"/>
      <c r="V495" s="578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1" t="s">
        <v>174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5"/>
      <c r="AB496" s="555"/>
      <c r="AC496" s="555"/>
    </row>
    <row r="497" spans="1:68" ht="27" customHeight="1" x14ac:dyDescent="0.25">
      <c r="A497" s="54" t="s">
        <v>772</v>
      </c>
      <c r="B497" s="54" t="s">
        <v>773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1" t="s">
        <v>774</v>
      </c>
      <c r="Q497" s="564"/>
      <c r="R497" s="564"/>
      <c r="S497" s="564"/>
      <c r="T497" s="565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776</v>
      </c>
      <c r="B498" s="54" t="s">
        <v>777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67" t="s">
        <v>778</v>
      </c>
      <c r="Q498" s="564"/>
      <c r="R498" s="564"/>
      <c r="S498" s="564"/>
      <c r="T498" s="565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72</v>
      </c>
      <c r="Q499" s="577"/>
      <c r="R499" s="577"/>
      <c r="S499" s="577"/>
      <c r="T499" s="577"/>
      <c r="U499" s="577"/>
      <c r="V499" s="578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72</v>
      </c>
      <c r="Q500" s="577"/>
      <c r="R500" s="577"/>
      <c r="S500" s="577"/>
      <c r="T500" s="577"/>
      <c r="U500" s="577"/>
      <c r="V500" s="578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3" t="s">
        <v>780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139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5"/>
      <c r="AB502" s="555"/>
      <c r="AC502" s="555"/>
    </row>
    <row r="503" spans="1:68" ht="27" customHeight="1" x14ac:dyDescent="0.25">
      <c r="A503" s="54" t="s">
        <v>781</v>
      </c>
      <c r="B503" s="54" t="s">
        <v>782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2" t="s">
        <v>783</v>
      </c>
      <c r="Q503" s="564"/>
      <c r="R503" s="564"/>
      <c r="S503" s="564"/>
      <c r="T503" s="565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72</v>
      </c>
      <c r="Q504" s="577"/>
      <c r="R504" s="577"/>
      <c r="S504" s="577"/>
      <c r="T504" s="577"/>
      <c r="U504" s="577"/>
      <c r="V504" s="578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72</v>
      </c>
      <c r="Q505" s="577"/>
      <c r="R505" s="577"/>
      <c r="S505" s="577"/>
      <c r="T505" s="577"/>
      <c r="U505" s="577"/>
      <c r="V505" s="578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6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19"/>
      <c r="P506" s="584" t="s">
        <v>785</v>
      </c>
      <c r="Q506" s="585"/>
      <c r="R506" s="585"/>
      <c r="S506" s="585"/>
      <c r="T506" s="585"/>
      <c r="U506" s="585"/>
      <c r="V506" s="586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5740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5842.079999999999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19"/>
      <c r="P507" s="584" t="s">
        <v>786</v>
      </c>
      <c r="Q507" s="585"/>
      <c r="R507" s="585"/>
      <c r="S507" s="585"/>
      <c r="T507" s="585"/>
      <c r="U507" s="585"/>
      <c r="V507" s="586"/>
      <c r="W507" s="37" t="s">
        <v>70</v>
      </c>
      <c r="X507" s="561">
        <f>IFERROR(SUM(BM22:BM503),"0")</f>
        <v>6028.8971722380948</v>
      </c>
      <c r="Y507" s="561">
        <f>IFERROR(SUM(BN22:BN503),"0")</f>
        <v>6135.9789999999994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19"/>
      <c r="P508" s="584" t="s">
        <v>787</v>
      </c>
      <c r="Q508" s="585"/>
      <c r="R508" s="585"/>
      <c r="S508" s="585"/>
      <c r="T508" s="585"/>
      <c r="U508" s="585"/>
      <c r="V508" s="586"/>
      <c r="W508" s="37" t="s">
        <v>788</v>
      </c>
      <c r="X508" s="38">
        <f>ROUNDUP(SUM(BO22:BO503),0)</f>
        <v>10</v>
      </c>
      <c r="Y508" s="38">
        <f>ROUNDUP(SUM(BP22:BP503),0)</f>
        <v>10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19"/>
      <c r="P509" s="584" t="s">
        <v>789</v>
      </c>
      <c r="Q509" s="585"/>
      <c r="R509" s="585"/>
      <c r="S509" s="585"/>
      <c r="T509" s="585"/>
      <c r="U509" s="585"/>
      <c r="V509" s="586"/>
      <c r="W509" s="37" t="s">
        <v>70</v>
      </c>
      <c r="X509" s="561">
        <f>GrossWeightTotal+PalletQtyTotal*25</f>
        <v>6278.8971722380948</v>
      </c>
      <c r="Y509" s="561">
        <f>GrossWeightTotalR+PalletQtyTotalR*25</f>
        <v>6385.9789999999994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19"/>
      <c r="P510" s="584" t="s">
        <v>790</v>
      </c>
      <c r="Q510" s="585"/>
      <c r="R510" s="585"/>
      <c r="S510" s="585"/>
      <c r="T510" s="585"/>
      <c r="U510" s="585"/>
      <c r="V510" s="586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679.09943240644986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691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19"/>
      <c r="P511" s="584" t="s">
        <v>791</v>
      </c>
      <c r="Q511" s="585"/>
      <c r="R511" s="585"/>
      <c r="S511" s="585"/>
      <c r="T511" s="585"/>
      <c r="U511" s="585"/>
      <c r="V511" s="586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11.27666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79" t="s">
        <v>101</v>
      </c>
      <c r="D513" s="767"/>
      <c r="E513" s="767"/>
      <c r="F513" s="767"/>
      <c r="G513" s="767"/>
      <c r="H513" s="768"/>
      <c r="I513" s="579" t="s">
        <v>260</v>
      </c>
      <c r="J513" s="767"/>
      <c r="K513" s="767"/>
      <c r="L513" s="767"/>
      <c r="M513" s="767"/>
      <c r="N513" s="767"/>
      <c r="O513" s="767"/>
      <c r="P513" s="767"/>
      <c r="Q513" s="767"/>
      <c r="R513" s="767"/>
      <c r="S513" s="768"/>
      <c r="T513" s="579" t="s">
        <v>550</v>
      </c>
      <c r="U513" s="768"/>
      <c r="V513" s="579" t="s">
        <v>605</v>
      </c>
      <c r="W513" s="767"/>
      <c r="X513" s="767"/>
      <c r="Y513" s="768"/>
      <c r="Z513" s="556" t="s">
        <v>661</v>
      </c>
      <c r="AA513" s="579" t="s">
        <v>730</v>
      </c>
      <c r="AB513" s="768"/>
      <c r="AC513" s="52"/>
      <c r="AF513" s="557"/>
    </row>
    <row r="514" spans="1:32" ht="14.25" customHeight="1" thickTop="1" x14ac:dyDescent="0.2">
      <c r="A514" s="731" t="s">
        <v>794</v>
      </c>
      <c r="B514" s="579" t="s">
        <v>63</v>
      </c>
      <c r="C514" s="579" t="s">
        <v>102</v>
      </c>
      <c r="D514" s="579" t="s">
        <v>119</v>
      </c>
      <c r="E514" s="579" t="s">
        <v>181</v>
      </c>
      <c r="F514" s="579" t="s">
        <v>203</v>
      </c>
      <c r="G514" s="579" t="s">
        <v>236</v>
      </c>
      <c r="H514" s="579" t="s">
        <v>101</v>
      </c>
      <c r="I514" s="579" t="s">
        <v>261</v>
      </c>
      <c r="J514" s="579" t="s">
        <v>301</v>
      </c>
      <c r="K514" s="579" t="s">
        <v>362</v>
      </c>
      <c r="L514" s="579" t="s">
        <v>403</v>
      </c>
      <c r="M514" s="579" t="s">
        <v>419</v>
      </c>
      <c r="N514" s="557"/>
      <c r="O514" s="579" t="s">
        <v>433</v>
      </c>
      <c r="P514" s="579" t="s">
        <v>443</v>
      </c>
      <c r="Q514" s="579" t="s">
        <v>450</v>
      </c>
      <c r="R514" s="579" t="s">
        <v>455</v>
      </c>
      <c r="S514" s="579" t="s">
        <v>540</v>
      </c>
      <c r="T514" s="579" t="s">
        <v>551</v>
      </c>
      <c r="U514" s="579" t="s">
        <v>585</v>
      </c>
      <c r="V514" s="579" t="s">
        <v>606</v>
      </c>
      <c r="W514" s="579" t="s">
        <v>638</v>
      </c>
      <c r="X514" s="579" t="s">
        <v>653</v>
      </c>
      <c r="Y514" s="579" t="s">
        <v>657</v>
      </c>
      <c r="Z514" s="579" t="s">
        <v>661</v>
      </c>
      <c r="AA514" s="579" t="s">
        <v>730</v>
      </c>
      <c r="AB514" s="579" t="s">
        <v>780</v>
      </c>
      <c r="AC514" s="52"/>
      <c r="AF514" s="557"/>
    </row>
    <row r="515" spans="1:32" ht="13.5" customHeight="1" thickBot="1" x14ac:dyDescent="0.25">
      <c r="A515" s="732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7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126.80000000000001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86.4</v>
      </c>
      <c r="E516" s="46">
        <f>IFERROR(Y89*1,"0")+IFERROR(Y90*1,"0")+IFERROR(Y91*1,"0")+IFERROR(Y95*1,"0")+IFERROR(Y96*1,"0")+IFERROR(Y97*1,"0")+IFERROR(Y98*1,"0")+IFERROR(Y99*1,"0")</f>
        <v>153.9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121.5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1706.5600000000002</v>
      </c>
      <c r="S516" s="46">
        <f>IFERROR(Y337*1,"0")+IFERROR(Y338*1,"0")+IFERROR(Y339*1,"0")</f>
        <v>97.199999999999989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2070</v>
      </c>
      <c r="U516" s="46">
        <f>IFERROR(Y370*1,"0")+IFERROR(Y371*1,"0")+IFERROR(Y372*1,"0")+IFERROR(Y376*1,"0")+IFERROR(Y380*1,"0")+IFERROR(Y381*1,"0")+IFERROR(Y385*1,"0")</f>
        <v>522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32.400000000000006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733.92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191.4</v>
      </c>
      <c r="AB516" s="46">
        <f>IFERROR(Y503*1,"0")</f>
        <v>0</v>
      </c>
      <c r="AC516" s="52"/>
      <c r="AF516" s="557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A51:Z51"/>
    <mergeCell ref="D170:E170"/>
    <mergeCell ref="D468:E468"/>
    <mergeCell ref="P132:V132"/>
    <mergeCell ref="N17:N18"/>
    <mergeCell ref="A58:O59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81:V281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A455:Z455"/>
    <mergeCell ref="A333:O334"/>
    <mergeCell ref="A222:Z222"/>
    <mergeCell ref="D385:E385"/>
    <mergeCell ref="A320:O321"/>
    <mergeCell ref="P301:T301"/>
    <mergeCell ref="P295:T295"/>
    <mergeCell ref="P105:T105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99:O500"/>
    <mergeCell ref="P495:V495"/>
    <mergeCell ref="A494:O495"/>
    <mergeCell ref="P262:T262"/>
    <mergeCell ref="P353:V353"/>
    <mergeCell ref="D105:E105"/>
    <mergeCell ref="P497:T497"/>
    <mergeCell ref="P319:T319"/>
    <mergeCell ref="D458:E458"/>
    <mergeCell ref="D433:E433"/>
    <mergeCell ref="D262:E262"/>
    <mergeCell ref="D191:E191"/>
    <mergeCell ref="P122:V122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C513:H513"/>
    <mergeCell ref="P247:V247"/>
    <mergeCell ref="A271:O272"/>
    <mergeCell ref="D206:E206"/>
    <mergeCell ref="P91:T91"/>
    <mergeCell ref="A80:O81"/>
    <mergeCell ref="P366:V366"/>
    <mergeCell ref="P341:V341"/>
    <mergeCell ref="T513:U513"/>
    <mergeCell ref="P212:T212"/>
    <mergeCell ref="A100:O101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A486:Z486"/>
    <mergeCell ref="P96:T96"/>
    <mergeCell ref="A220:O221"/>
    <mergeCell ref="P261:T261"/>
    <mergeCell ref="P90:T90"/>
    <mergeCell ref="P503:T503"/>
    <mergeCell ref="P332:T332"/>
    <mergeCell ref="P459:T459"/>
    <mergeCell ref="D198:E198"/>
    <mergeCell ref="D440:E440"/>
    <mergeCell ref="D269:E269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A377:O378"/>
    <mergeCell ref="D225:E22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P15:T16"/>
    <mergeCell ref="D414:E414"/>
    <mergeCell ref="P219:T219"/>
    <mergeCell ref="D91:E91"/>
    <mergeCell ref="A335:Z335"/>
    <mergeCell ref="D162:E162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P43:T43"/>
    <mergeCell ref="P65:V65"/>
    <mergeCell ref="A259:Z259"/>
    <mergeCell ref="D251:E251"/>
    <mergeCell ref="A139:Z139"/>
    <mergeCell ref="D422:E422"/>
    <mergeCell ref="A421:Z421"/>
    <mergeCell ref="D96:E96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F9:G9"/>
    <mergeCell ref="D167:E167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P470:V470"/>
    <mergeCell ref="P498:T498"/>
    <mergeCell ref="P178:V178"/>
    <mergeCell ref="A177:O178"/>
    <mergeCell ref="P276:V276"/>
    <mergeCell ref="P463:V463"/>
    <mergeCell ref="Q9:R9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489:V489"/>
    <mergeCell ref="P493:T493"/>
    <mergeCell ref="P197:T197"/>
    <mergeCell ref="D118:E118"/>
    <mergeCell ref="P53:T5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2025-08-19T08:15:11Z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