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9,08,25 Обрыньба\"/>
    </mc:Choice>
  </mc:AlternateContent>
  <xr:revisionPtr revIDLastSave="0" documentId="13_ncr:1_{44945EB6-61F6-4398-B190-73125F1ECB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6" i="1" l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4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N440" i="1"/>
  <c r="BM440" i="1"/>
  <c r="Z440" i="1"/>
  <c r="Y440" i="1"/>
  <c r="BP440" i="1" s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Y281" i="1"/>
  <c r="X281" i="1"/>
  <c r="X280" i="1"/>
  <c r="BO279" i="1"/>
  <c r="BM279" i="1"/>
  <c r="Z279" i="1"/>
  <c r="Z280" i="1" s="1"/>
  <c r="Y279" i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6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H10" i="1"/>
  <c r="F10" i="1"/>
  <c r="J9" i="1"/>
  <c r="F9" i="1"/>
  <c r="A9" i="1"/>
  <c r="A10" i="1" s="1"/>
  <c r="D7" i="1"/>
  <c r="Q6" i="1"/>
  <c r="P2" i="1"/>
  <c r="Z215" i="1" l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Y232" i="1"/>
  <c r="Y236" i="1"/>
  <c r="Y248" i="1"/>
  <c r="Y257" i="1"/>
  <c r="Y264" i="1"/>
  <c r="Y271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33" i="1"/>
  <c r="BP331" i="1"/>
  <c r="BN331" i="1"/>
  <c r="Z331" i="1"/>
  <c r="BP346" i="1"/>
  <c r="BN346" i="1"/>
  <c r="Z346" i="1"/>
  <c r="BP350" i="1"/>
  <c r="BN350" i="1"/>
  <c r="Z350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W516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59" i="1"/>
  <c r="BN459" i="1"/>
  <c r="Z459" i="1"/>
  <c r="Y463" i="1"/>
  <c r="Z469" i="1"/>
  <c r="BP467" i="1"/>
  <c r="BN467" i="1"/>
  <c r="Z467" i="1"/>
  <c r="Y469" i="1"/>
  <c r="D516" i="1"/>
  <c r="L516" i="1"/>
  <c r="U516" i="1"/>
  <c r="H9" i="1"/>
  <c r="Z22" i="1"/>
  <c r="Z23" i="1" s="1"/>
  <c r="BN22" i="1"/>
  <c r="BP22" i="1"/>
  <c r="Y23" i="1"/>
  <c r="X506" i="1"/>
  <c r="Z26" i="1"/>
  <c r="Z32" i="1" s="1"/>
  <c r="BN26" i="1"/>
  <c r="BP26" i="1"/>
  <c r="Z28" i="1"/>
  <c r="BN28" i="1"/>
  <c r="Z30" i="1"/>
  <c r="BN30" i="1"/>
  <c r="C516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Z256" i="1" s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6" i="1"/>
  <c r="Z269" i="1"/>
  <c r="Z271" i="1" s="1"/>
  <c r="BN269" i="1"/>
  <c r="Y272" i="1"/>
  <c r="Y277" i="1"/>
  <c r="Y280" i="1"/>
  <c r="BP279" i="1"/>
  <c r="BN279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34" i="1"/>
  <c r="Y333" i="1"/>
  <c r="Z340" i="1"/>
  <c r="BP338" i="1"/>
  <c r="BN338" i="1"/>
  <c r="Z338" i="1"/>
  <c r="BP348" i="1"/>
  <c r="BN348" i="1"/>
  <c r="Z348" i="1"/>
  <c r="Z352" i="1" s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3" i="1"/>
  <c r="BN443" i="1"/>
  <c r="Z443" i="1"/>
  <c r="Y447" i="1"/>
  <c r="BP451" i="1"/>
  <c r="BN451" i="1"/>
  <c r="Z451" i="1"/>
  <c r="Z453" i="1" s="1"/>
  <c r="Y453" i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495" i="1"/>
  <c r="Q516" i="1"/>
  <c r="Y341" i="1"/>
  <c r="T516" i="1"/>
  <c r="Y353" i="1"/>
  <c r="Y424" i="1"/>
  <c r="Z516" i="1"/>
  <c r="Y448" i="1"/>
  <c r="BP445" i="1"/>
  <c r="BN445" i="1"/>
  <c r="Z445" i="1"/>
  <c r="Y454" i="1"/>
  <c r="BP457" i="1"/>
  <c r="BN457" i="1"/>
  <c r="Z457" i="1"/>
  <c r="BP461" i="1"/>
  <c r="BN461" i="1"/>
  <c r="Z461" i="1"/>
  <c r="Z463" i="1" s="1"/>
  <c r="Y470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AA516" i="1"/>
  <c r="Y510" i="1" l="1"/>
  <c r="Y507" i="1"/>
  <c r="Y506" i="1"/>
  <c r="Z478" i="1"/>
  <c r="Z494" i="1"/>
  <c r="Z484" i="1"/>
  <c r="Z401" i="1"/>
  <c r="Z306" i="1"/>
  <c r="Z264" i="1"/>
  <c r="Z231" i="1"/>
  <c r="Z171" i="1"/>
  <c r="Z100" i="1"/>
  <c r="Z511" i="1" s="1"/>
  <c r="Z65" i="1"/>
  <c r="Y508" i="1"/>
  <c r="Z418" i="1"/>
  <c r="Z320" i="1"/>
  <c r="Z314" i="1"/>
  <c r="Z296" i="1"/>
  <c r="Y509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<sst xmlns="http://schemas.openxmlformats.org/spreadsheetml/2006/main" count="2255" uniqueCount="812">
  <si>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</si>
  <si>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</si>
  <si>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</si>
  <si>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</si>
  <si>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</si>
  <si>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</si>
  <si>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</si>
  <si>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</si>
  <si>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</si>
  <si>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</si>
  <si>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</si>
  <si>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</si>
  <si>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</si>
  <si>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</si>
  <si>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</si>
  <si>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</si>
  <si>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</si>
  <si>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</si>
  <si>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</si>
  <si>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</si>
  <si>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</si>
  <si>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</si>
  <si>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</si>
  <si>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</si>
  <si>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</si>
  <si>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</si>
  <si>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</si>
  <si>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</si>
  <si>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</si>
  <si>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</si>
  <si>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</si>
  <si>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</si>
  <si>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</si>
  <si>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</si>
  <si>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</si>
  <si>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</si>
  <si>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</si>
  <si>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</si>
  <si>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</si>
  <si>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</si>
  <si>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</si>
  <si>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</si>
  <si>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</si>
  <si>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</si>
  <si>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</si>
  <si>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</si>
  <si>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</si>
  <si>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</si>
  <si>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</si>
  <si>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</si>
  <si>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</si>
  <si>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</si>
  <si>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</si>
  <si>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</si>
  <si>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</si>
  <si>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</si>
  <si>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</si>
  <si>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</si>
  <si>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</si>
  <si>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</si>
  <si>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</si>
  <si>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</si>
  <si>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</si>
  <si>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</si>
  <si>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</si>
  <si>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</si>
  <si>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</si>
  <si>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</si>
  <si>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</si>
  <si>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</si>
  <si>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</si>
  <si>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</si>
  <si>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</si>
  <si>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</si>
  <si>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</si>
  <si>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</si>
  <si>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</si>
  <si>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</si>
  <si>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</si>
  <si>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</si>
  <si>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</si>
  <si>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</si>
  <si>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</si>
  <si>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</si>
  <si>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</si>
  <si>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</si>
  <si>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</si>
  <si>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</si>
  <si>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</si>
  <si>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</si>
  <si>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</si>
  <si>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</si>
  <si>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</si>
  <si>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</si>
  <si>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</si>
  <si>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</si>
  <si>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</si>
  <si>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</si>
  <si>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</si>
  <si>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</si>
  <si>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</si>
  <si>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</si>
  <si>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</si>
  <si>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</si>
  <si>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</si>
  <si>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</si>
  <si>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</si>
  <si>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</si>
  <si>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</si>
  <si>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</si>
  <si>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</si>
  <si>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</si>
  <si>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</si>
  <si>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</si>
  <si>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</si>
  <si>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</si>
  <si>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</si>
  <si>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</si>
  <si>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</si>
  <si>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</si>
  <si>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</si>
  <si>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</si>
  <si>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</si>
  <si>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</si>
  <si>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</si>
  <si>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</si>
  <si>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</si>
  <si>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</si>
  <si>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</si>
  <si>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</si>
  <si>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</si>
  <si>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</si>
  <si>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</si>
  <si>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</si>
  <si>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</si>
  <si>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</si>
  <si>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</si>
  <si>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</si>
  <si>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</si>
  <si>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</si>
  <si>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</si>
  <si>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</si>
  <si>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</si>
  <si>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</si>
  <si>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</si>
  <si>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</si>
  <si>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</si>
  <si>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</si>
  <si>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</si>
  <si>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</si>
  <si>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</si>
  <si>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</si>
  <si>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</si>
  <si>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</si>
  <si>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</si>
  <si>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</si>
  <si>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</si>
  <si>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</si>
  <si>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</si>
  <si>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</si>
  <si>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</si>
  <si>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</si>
  <si>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</si>
  <si>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</si>
  <si>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</si>
  <si>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</si>
  <si>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</si>
  <si>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</si>
  <si>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</si>
  <si>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</si>
  <si>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</si>
  <si>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</si>
  <si>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</si>
  <si>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</si>
  <si>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</si>
  <si>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</si>
  <si>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</si>
  <si>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</si>
  <si>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</si>
  <si>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</si>
  <si>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</si>
  <si>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</si>
  <si>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</si>
  <si>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</si>
  <si>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</si>
  <si>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</si>
  <si>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</si>
  <si>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</si>
  <si>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</si>
  <si>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</si>
  <si>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</si>
  <si>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</si>
  <si>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</si>
  <si>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</si>
  <si>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</si>
  <si>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</si>
  <si>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</si>
  <si>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</si>
  <si>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</si>
  <si>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</si>
  <si>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</si>
  <si>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</si>
  <si>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</si>
  <si>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</si>
  <si>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</si>
  <si>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</si>
  <si>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</si>
  <si>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</si>
  <si>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</si>
  <si>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</si>
  <si>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</si>
  <si>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</si>
  <si>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</si>
  <si>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</si>
  <si>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</si>
  <si>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</si>
  <si>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</si>
  <si>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</si>
  <si>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</si>
  <si>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</si>
  <si>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</si>
  <si>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</si>
  <si>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</si>
  <si>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</si>
  <si>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</si>
  <si>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</si>
  <si>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</si>
  <si>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</si>
  <si>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</si>
  <si>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</si>
  <si>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</si>
  <si>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</si>
  <si>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</si>
  <si>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</si>
  <si>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</si>
  <si>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</si>
  <si>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</si>
  <si>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</si>
  <si>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</si>
  <si>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</si>
  <si>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</si>
  <si>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</si>
  <si>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</si>
  <si>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</si>
  <si>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</si>
  <si>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</si>
  <si>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</si>
  <si>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</si>
  <si>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</si>
  <si>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</si>
  <si>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</si>
  <si>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</si>
  <si>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</si>
  <si>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</si>
  <si>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</si>
  <si>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</si>
  <si>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</si>
  <si>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</si>
  <si>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</si>
  <si>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</si>
  <si>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</si>
  <si>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</si>
  <si>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</si>
  <si>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</si>
  <si>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</si>
  <si>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</si>
  <si>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</si>
  <si>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</si>
  <si>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</si>
  <si>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</si>
  <si>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</si>
  <si>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</si>
  <si>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</si>
  <si>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</si>
  <si>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</si>
  <si>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</si>
  <si>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</si>
  <si>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</si>
  <si>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</si>
  <si>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</si>
  <si>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</si>
  <si>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</si>
  <si>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</si>
  <si>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</si>
  <si>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</si>
  <si>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</si>
  <si>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</si>
  <si>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</si>
  <si>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</si>
  <si>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</si>
  <si>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</si>
  <si>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</si>
  <si>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</si>
  <si>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</si>
  <si>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</si>
  <si>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</si>
  <si>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</si>
  <si>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</si>
  <si>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</si>
  <si>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</si>
  <si>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</si>
  <si>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</si>
  <si>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</si>
  <si>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</si>
  <si>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</si>
  <si>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</si>
  <si>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</si>
  <si>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</si>
  <si>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</si>
  <si>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</si>
  <si>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</si>
  <si>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</si>
  <si>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</si>
  <si>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</si>
  <si>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</si>
  <si>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</si>
  <si>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</si>
  <si>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</si>
  <si>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</si>
  <si>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</si>
  <si>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</si>
  <si>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</si>
  <si>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</si>
  <si>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</si>
  <si>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</si>
  <si>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</si>
  <si>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</si>
  <si>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</si>
  <si>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</si>
  <si>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</si>
  <si>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</si>
  <si>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</si>
  <si>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</si>
  <si>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</si>
  <si>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</si>
  <si>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</si>
  <si>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</si>
  <si>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</si>
  <si>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</si>
  <si>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</si>
  <si>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</si>
  <si>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</si>
  <si>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</si>
  <si>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</si>
  <si>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</si>
  <si>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</si>
  <si>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</si>
  <si>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</si>
  <si>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</si>
  <si>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</si>
  <si>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</si>
  <si>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</si>
  <si>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</si>
  <si>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</si>
  <si>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</si>
  <si>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</si>
  <si>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</si>
  <si>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</si>
  <si>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</si>
  <si>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</si>
  <si>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</si>
  <si>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</si>
  <si>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</si>
  <si>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</si>
  <si>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</si>
  <si>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</si>
  <si>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</si>
  <si>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</si>
  <si>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</si>
  <si>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</si>
  <si>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</si>
  <si>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</si>
  <si>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</si>
  <si>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</si>
  <si>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</si>
  <si>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</si>
  <si>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</si>
  <si>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</si>
  <si>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</si>
  <si>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</si>
  <si>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</si>
  <si>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</si>
  <si>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</si>
  <si>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</si>
  <si>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</si>
  <si>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</si>
  <si>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</si>
  <si>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</si>
  <si>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</si>
  <si>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</si>
  <si>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</si>
  <si>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</si>
  <si>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</si>
  <si>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</si>
  <si>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</si>
  <si>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</si>
  <si>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</si>
  <si>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</si>
  <si>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</si>
  <si>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</si>
  <si>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</si>
  <si>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</si>
  <si>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</si>
  <si>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</si>
  <si>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</si>
  <si>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</si>
  <si>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</si>
  <si>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</si>
  <si>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</si>
  <si>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</si>
  <si>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</si>
  <si>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</si>
  <si>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</si>
  <si>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</si>
  <si>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</si>
  <si>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</si>
  <si>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</si>
  <si>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</si>
  <si>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</si>
  <si>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</si>
  <si>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</si>
  <si>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</si>
  <si>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</si>
  <si>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</si>
  <si>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</si>
  <si>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</si>
  <si>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</si>
  <si>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</si>
  <si>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</si>
  <si>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</si>
  <si>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</si>
  <si>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</si>
  <si>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</si>
  <si>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</si>
  <si>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</si>
  <si>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</si>
  <si>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</si>
  <si>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</si>
  <si>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</si>
  <si>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</si>
  <si>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</si>
  <si>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</si>
  <si>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</si>
  <si>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</si>
  <si>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</si>
  <si>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</si>
  <si>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</si>
  <si>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</si>
  <si>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</si>
  <si>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</si>
  <si>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</si>
  <si>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</si>
  <si>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</si>
  <si>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</si>
  <si>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</si>
  <si>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</si>
  <si>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</si>
  <si>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</si>
  <si>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</si>
  <si>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</si>
  <si>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</si>
  <si>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</si>
  <si>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</si>
  <si>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</si>
  <si>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</si>
  <si>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</si>
  <si>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</si>
  <si>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</si>
  <si>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</si>
  <si>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</si>
  <si>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</si>
  <si>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</si>
  <si>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</si>
  <si>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</si>
  <si>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</si>
  <si>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</si>
  <si>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</si>
  <si>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</si>
  <si>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</si>
  <si>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</si>
  <si>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</si>
  <si>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</si>
  <si>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</si>
  <si>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</si>
  <si>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</si>
  <si>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</si>
  <si>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</si>
  <si>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</si>
  <si>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</si>
  <si>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</si>
  <si>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</si>
  <si>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</si>
  <si>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</si>
  <si>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</si>
  <si>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</si>
  <si>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</si>
  <si>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</si>
  <si>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1,497,6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</si>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</sst>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45890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2.52</v>
      </c>
      <c r="Y27" s="560">
        <f t="shared" si="0"/>
        <v>2.52</v>
      </c>
      <c r="Z27" s="36">
        <f t="shared" si="1"/>
        <v>6.5100000000000002E-3</v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2.766</v>
      </c>
      <c r="BN27" s="64">
        <f t="shared" si="3"/>
        <v>2.766</v>
      </c>
      <c r="BO27" s="64">
        <f t="shared" si="4"/>
        <v>5.4945054945054949E-3</v>
      </c>
      <c r="BP27" s="64">
        <f t="shared" si="5"/>
        <v>5.4945054945054949E-3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2.52</v>
      </c>
      <c r="Y31" s="560">
        <f t="shared" si="0"/>
        <v>2.52</v>
      </c>
      <c r="Z31" s="36">
        <f t="shared" si="1"/>
        <v>6.5100000000000002E-3</v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2.766</v>
      </c>
      <c r="BN31" s="64">
        <f t="shared" si="3"/>
        <v>2.766</v>
      </c>
      <c r="BO31" s="64">
        <f t="shared" si="4"/>
        <v>5.4945054945054949E-3</v>
      </c>
      <c r="BP31" s="64">
        <f t="shared" si="5"/>
        <v>5.4945054945054949E-3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2</v>
      </c>
      <c r="Y32" s="561">
        <f>IFERROR(Y26/H26,"0")+IFERROR(Y27/H27,"0")+IFERROR(Y28/H28,"0")+IFERROR(Y29/H29,"0")+IFERROR(Y30/H30,"0")+IFERROR(Y31/H31,"0")</f>
        <v>2</v>
      </c>
      <c r="Z32" s="561">
        <f>IFERROR(IF(Z26="",0,Z26),"0")+IFERROR(IF(Z27="",0,Z27),"0")+IFERROR(IF(Z28="",0,Z28),"0")+IFERROR(IF(Z29="",0,Z29),"0")+IFERROR(IF(Z30="",0,Z30),"0")+IFERROR(IF(Z31="",0,Z31),"0")</f>
        <v>1.302E-2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5.04</v>
      </c>
      <c r="Y33" s="561">
        <f>IFERROR(SUM(Y26:Y31),"0")</f>
        <v>5.04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101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108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48</v>
      </c>
      <c r="Y42" s="560">
        <f>IFERROR(IF(X42="",0,CEILING((X42/$H42),1)*$H42),"")</f>
        <v>48</v>
      </c>
      <c r="Z42" s="36">
        <f>IFERROR(IF(Y42=0,"",ROUNDUP(Y42/H42,0)*0.00902),"")</f>
        <v>0.10824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50.519999999999996</v>
      </c>
      <c r="BN42" s="64">
        <f>IFERROR(Y42*I42/H42,"0")</f>
        <v>50.519999999999996</v>
      </c>
      <c r="BO42" s="64">
        <f>IFERROR(1/J42*(X42/H42),"0")</f>
        <v>9.0909090909090912E-2</v>
      </c>
      <c r="BP42" s="64">
        <f>IFERROR(1/J42*(Y42/H42),"0")</f>
        <v>9.0909090909090912E-2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22</v>
      </c>
      <c r="Y44" s="561">
        <f>IFERROR(Y41/H41,"0")+IFERROR(Y42/H42,"0")+IFERROR(Y43/H43,"0")</f>
        <v>22</v>
      </c>
      <c r="Z44" s="561">
        <f>IFERROR(IF(Z41="",0,Z41),"0")+IFERROR(IF(Z42="",0,Z42),"0")+IFERROR(IF(Z43="",0,Z43),"0")</f>
        <v>0.29803999999999997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156</v>
      </c>
      <c r="Y45" s="561">
        <f>IFERROR(SUM(Y41:Y43),"0")</f>
        <v>156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1.8</v>
      </c>
      <c r="Y47" s="560">
        <f>IFERROR(IF(X47="",0,CEILING((X47/$H47),1)*$H47),"")</f>
        <v>1.8</v>
      </c>
      <c r="Z47" s="36">
        <f>IFERROR(IF(Y47=0,"",ROUNDUP(Y47/H47,0)*0.00651),"")</f>
        <v>6.5100000000000002E-3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1.98</v>
      </c>
      <c r="BN47" s="64">
        <f>IFERROR(Y47*I47/H47,"0")</f>
        <v>1.98</v>
      </c>
      <c r="BO47" s="64">
        <f>IFERROR(1/J47*(X47/H47),"0")</f>
        <v>5.4945054945054949E-3</v>
      </c>
      <c r="BP47" s="64">
        <f>IFERROR(1/J47*(Y47/H47),"0")</f>
        <v>5.4945054945054949E-3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1</v>
      </c>
      <c r="Y48" s="561">
        <f>IFERROR(Y47/H47,"0")</f>
        <v>1</v>
      </c>
      <c r="Z48" s="561">
        <f>IFERROR(IF(Z47="",0,Z47),"0")</f>
        <v>6.5100000000000002E-3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1.8</v>
      </c>
      <c r="Y49" s="561">
        <f>IFERROR(SUM(Y47:Y47),"0")</f>
        <v>1.8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44.8</v>
      </c>
      <c r="Y52" s="56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46.54</v>
      </c>
      <c r="BN52" s="64">
        <f t="shared" ref="BN52:BN57" si="8">IFERROR(Y52*I52/H52,"0")</f>
        <v>46.54</v>
      </c>
      <c r="BO52" s="64">
        <f t="shared" ref="BO52:BO57" si="9">IFERROR(1/J52*(X52/H52),"0")</f>
        <v>6.25E-2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108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112.34999999999998</v>
      </c>
      <c r="BN53" s="64">
        <f t="shared" si="8"/>
        <v>112.34999999999998</v>
      </c>
      <c r="BO53" s="64">
        <f t="shared" si="9"/>
        <v>0.15625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14.4</v>
      </c>
      <c r="Y54" s="560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40</v>
      </c>
      <c r="Y55" s="560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6.3</v>
      </c>
      <c r="Y56" s="560">
        <f t="shared" si="6"/>
        <v>6.3000000000000007</v>
      </c>
      <c r="Z56" s="36">
        <f>IFERROR(IF(Y56=0,"",ROUNDUP(Y56/H56,0)*0.00651),"")</f>
        <v>1.9529999999999999E-2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6.839999999999999</v>
      </c>
      <c r="BN56" s="64">
        <f t="shared" si="8"/>
        <v>6.84</v>
      </c>
      <c r="BO56" s="64">
        <f t="shared" si="9"/>
        <v>1.6483516483516484E-2</v>
      </c>
      <c r="BP56" s="64">
        <f t="shared" si="10"/>
        <v>1.6483516483516484E-2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30</v>
      </c>
      <c r="Y58" s="561">
        <f>IFERROR(Y52/H52,"0")+IFERROR(Y53/H53,"0")+IFERROR(Y54/H54,"0")+IFERROR(Y55/H55,"0")+IFERROR(Y56/H56,"0")+IFERROR(Y57/H57,"0")</f>
        <v>30</v>
      </c>
      <c r="Z58" s="561">
        <f>IFERROR(IF(Z52="",0,Z52),"0")+IFERROR(IF(Z53="",0,Z53),"0")+IFERROR(IF(Z54="",0,Z54),"0")+IFERROR(IF(Z55="",0,Z55),"0")+IFERROR(IF(Z56="",0,Z56),"0")+IFERROR(IF(Z57="",0,Z57),"0")</f>
        <v>0.40251000000000003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213.50000000000003</v>
      </c>
      <c r="Y59" s="561">
        <f>IFERROR(SUM(Y52:Y57),"0")</f>
        <v>213.50000000000003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108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112.34999999999998</v>
      </c>
      <c r="BN61" s="64">
        <f>IFERROR(Y61*I61/H61,"0")</f>
        <v>112.34999999999998</v>
      </c>
      <c r="BO61" s="64">
        <f>IFERROR(1/J61*(X61/H61),"0")</f>
        <v>0.15625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27</v>
      </c>
      <c r="Y64" s="560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20</v>
      </c>
      <c r="Y65" s="561">
        <f>IFERROR(Y61/H61,"0")+IFERROR(Y62/H62,"0")+IFERROR(Y63/H63,"0")+IFERROR(Y64/H64,"0")</f>
        <v>20</v>
      </c>
      <c r="Z65" s="561">
        <f>IFERROR(IF(Z61="",0,Z61),"0")+IFERROR(IF(Z62="",0,Z62),"0")+IFERROR(IF(Z63="",0,Z63),"0")+IFERROR(IF(Z64="",0,Z64),"0")</f>
        <v>0.25490000000000002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135</v>
      </c>
      <c r="Y66" s="561">
        <f>IFERROR(SUM(Y61:Y64),"0")</f>
        <v>135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5.4</v>
      </c>
      <c r="Y69" s="560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5.4</v>
      </c>
      <c r="Y70" s="560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6</v>
      </c>
      <c r="Y71" s="561">
        <f>IFERROR(Y68/H68,"0")+IFERROR(Y69/H69,"0")+IFERROR(Y70/H70,"0")</f>
        <v>6</v>
      </c>
      <c r="Z71" s="561">
        <f>IFERROR(IF(Z68="",0,Z68),"0")+IFERROR(IF(Z69="",0,Z69),"0")+IFERROR(IF(Z70="",0,Z70),"0")</f>
        <v>3.0120000000000001E-2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10.8</v>
      </c>
      <c r="Y72" s="561">
        <f>IFERROR(SUM(Y68:Y70),"0")</f>
        <v>10.8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33.6</v>
      </c>
      <c r="Y74" s="560">
        <f t="shared" ref="Y74:Y79" si="11">IFERROR(IF(X74="",0,CEILING((X74/$H74),1)*$H74),"")</f>
        <v>33.6</v>
      </c>
      <c r="Z74" s="36">
        <f>IFERROR(IF(Y74=0,"",ROUNDUP(Y74/H74,0)*0.01898),"")</f>
        <v>7.5920000000000001E-2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35.676000000000002</v>
      </c>
      <c r="BN74" s="64">
        <f t="shared" ref="BN74:BN79" si="13">IFERROR(Y74*I74/H74,"0")</f>
        <v>35.676000000000002</v>
      </c>
      <c r="BO74" s="64">
        <f t="shared" ref="BO74:BO79" si="14">IFERROR(1/J74*(X74/H74),"0")</f>
        <v>6.25E-2</v>
      </c>
      <c r="BP74" s="64">
        <f t="shared" ref="BP74:BP79" si="15">IFERROR(1/J74*(Y74/H74),"0")</f>
        <v>6.25E-2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33.6</v>
      </c>
      <c r="Y75" s="560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35.340000000000003</v>
      </c>
      <c r="BN75" s="64">
        <f t="shared" si="13"/>
        <v>35.340000000000003</v>
      </c>
      <c r="BO75" s="64">
        <f t="shared" si="14"/>
        <v>6.25E-2</v>
      </c>
      <c r="BP75" s="64">
        <f t="shared" si="15"/>
        <v>6.25E-2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33.6</v>
      </c>
      <c r="Y76" s="560">
        <f t="shared" si="11"/>
        <v>33.6</v>
      </c>
      <c r="Z76" s="36">
        <f>IFERROR(IF(Y76=0,"",ROUNDUP(Y76/H76,0)*0.01898),"")</f>
        <v>7.5920000000000001E-2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35.628</v>
      </c>
      <c r="BN76" s="64">
        <f t="shared" si="13"/>
        <v>35.628</v>
      </c>
      <c r="BO76" s="64">
        <f t="shared" si="14"/>
        <v>6.25E-2</v>
      </c>
      <c r="BP76" s="64">
        <f t="shared" si="15"/>
        <v>6.25E-2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1.8</v>
      </c>
      <c r="Y77" s="560">
        <f t="shared" si="11"/>
        <v>1.8</v>
      </c>
      <c r="Z77" s="36">
        <f>IFERROR(IF(Y77=0,"",ROUNDUP(Y77/H77,0)*0.00651),"")</f>
        <v>6.5100000000000002E-3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2.0459999999999998</v>
      </c>
      <c r="BN77" s="64">
        <f t="shared" si="13"/>
        <v>2.0459999999999998</v>
      </c>
      <c r="BO77" s="64">
        <f t="shared" si="14"/>
        <v>5.4945054945054949E-3</v>
      </c>
      <c r="BP77" s="64">
        <f t="shared" si="15"/>
        <v>5.4945054945054949E-3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2.52</v>
      </c>
      <c r="Y78" s="560">
        <f t="shared" si="11"/>
        <v>2.52</v>
      </c>
      <c r="Z78" s="36">
        <f>IFERROR(IF(Y78=0,"",ROUNDUP(Y78/H78,0)*0.00651),"")</f>
        <v>6.5100000000000002E-3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2.7</v>
      </c>
      <c r="BN78" s="64">
        <f t="shared" si="13"/>
        <v>2.7</v>
      </c>
      <c r="BO78" s="64">
        <f t="shared" si="14"/>
        <v>5.4945054945054949E-3</v>
      </c>
      <c r="BP78" s="64">
        <f t="shared" si="15"/>
        <v>5.4945054945054949E-3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1.8</v>
      </c>
      <c r="Y79" s="560">
        <f t="shared" si="11"/>
        <v>1.8</v>
      </c>
      <c r="Z79" s="36">
        <f>IFERROR(IF(Y79=0,"",ROUNDUP(Y79/H79,0)*0.00651),"")</f>
        <v>6.5100000000000002E-3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1.98</v>
      </c>
      <c r="BN79" s="64">
        <f t="shared" si="13"/>
        <v>1.98</v>
      </c>
      <c r="BO79" s="64">
        <f t="shared" si="14"/>
        <v>5.4945054945054949E-3</v>
      </c>
      <c r="BP79" s="64">
        <f t="shared" si="15"/>
        <v>5.4945054945054949E-3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15</v>
      </c>
      <c r="Y80" s="561">
        <f>IFERROR(Y74/H74,"0")+IFERROR(Y75/H75,"0")+IFERROR(Y76/H76,"0")+IFERROR(Y77/H77,"0")+IFERROR(Y78/H78,"0")+IFERROR(Y79/H79,"0")</f>
        <v>15</v>
      </c>
      <c r="Z80" s="561">
        <f>IFERROR(IF(Z74="",0,Z74),"0")+IFERROR(IF(Z75="",0,Z75),"0")+IFERROR(IF(Z76="",0,Z76),"0")+IFERROR(IF(Z77="",0,Z77),"0")+IFERROR(IF(Z78="",0,Z78),"0")+IFERROR(IF(Z79="",0,Z79),"0")</f>
        <v>0.24728999999999998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106.92</v>
      </c>
      <c r="Y81" s="561">
        <f>IFERROR(SUM(Y74:Y79),"0")</f>
        <v>106.92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7.8</v>
      </c>
      <c r="Y83" s="560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2.4</v>
      </c>
      <c r="Y84" s="560">
        <f>IFERROR(IF(X84="",0,CEILING((X84/$H84),1)*$H84),"")</f>
        <v>2.4</v>
      </c>
      <c r="Z84" s="36">
        <f>IFERROR(IF(Y84=0,"",ROUNDUP(Y84/H84,0)*0.00902),"")</f>
        <v>9.0200000000000002E-3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2.61</v>
      </c>
      <c r="BN84" s="64">
        <f>IFERROR(Y84*I84/H84,"0")</f>
        <v>2.61</v>
      </c>
      <c r="BO84" s="64">
        <f>IFERROR(1/J84*(X84/H84),"0")</f>
        <v>7.575757575757576E-3</v>
      </c>
      <c r="BP84" s="64">
        <f>IFERROR(1/J84*(Y84/H84),"0")</f>
        <v>7.575757575757576E-3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2</v>
      </c>
      <c r="Y85" s="561">
        <f>IFERROR(Y83/H83,"0")+IFERROR(Y84/H84,"0")</f>
        <v>2</v>
      </c>
      <c r="Z85" s="561">
        <f>IFERROR(IF(Z83="",0,Z83),"0")+IFERROR(IF(Z84="",0,Z84),"0")</f>
        <v>2.8000000000000001E-2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10.199999999999999</v>
      </c>
      <c r="Y86" s="561">
        <f>IFERROR(SUM(Y83:Y84),"0")</f>
        <v>10.199999999999999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108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12</v>
      </c>
      <c r="Y90" s="560">
        <f>IFERROR(IF(X90="",0,CEILING((X90/$H90),1)*$H90),"")</f>
        <v>12</v>
      </c>
      <c r="Z90" s="36">
        <f>IFERROR(IF(Y90=0,"",ROUNDUP(Y90/H90,0)*0.00902),"")</f>
        <v>2.7060000000000001E-2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12.629999999999999</v>
      </c>
      <c r="BN90" s="64">
        <f>IFERROR(Y90*I90/H90,"0")</f>
        <v>12.629999999999999</v>
      </c>
      <c r="BO90" s="64">
        <f>IFERROR(1/J90*(X90/H90),"0")</f>
        <v>2.2727272727272728E-2</v>
      </c>
      <c r="BP90" s="64">
        <f>IFERROR(1/J90*(Y90/H90),"0")</f>
        <v>2.2727272727272728E-2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13</v>
      </c>
      <c r="Y92" s="561">
        <f>IFERROR(Y89/H89,"0")+IFERROR(Y90/H90,"0")+IFERROR(Y91/H91,"0")</f>
        <v>13</v>
      </c>
      <c r="Z92" s="561">
        <f>IFERROR(IF(Z89="",0,Z89),"0")+IFERROR(IF(Z90="",0,Z90),"0")+IFERROR(IF(Z91="",0,Z91),"0")</f>
        <v>0.21686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120</v>
      </c>
      <c r="Y93" s="561">
        <f>IFERROR(SUM(Y89:Y91),"0")</f>
        <v>120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40.5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43.095000000000006</v>
      </c>
      <c r="BN95" s="64">
        <f>IFERROR(Y95*I95/H95,"0")</f>
        <v>43.095000000000006</v>
      </c>
      <c r="BO95" s="64">
        <f>IFERROR(1/J95*(X95/H95),"0")</f>
        <v>7.8125E-2</v>
      </c>
      <c r="BP95" s="64">
        <f>IFERROR(1/J95*(Y95/H95),"0")</f>
        <v>7.8125E-2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2.7</v>
      </c>
      <c r="Y97" s="560">
        <f>IFERROR(IF(X97="",0,CEILING((X97/$H97),1)*$H97),"")</f>
        <v>2.7</v>
      </c>
      <c r="Z97" s="36">
        <f>IFERROR(IF(Y97=0,"",ROUNDUP(Y97/H97,0)*0.00651),"")</f>
        <v>6.5100000000000002E-3</v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2.952</v>
      </c>
      <c r="BN97" s="64">
        <f>IFERROR(Y97*I97/H97,"0")</f>
        <v>2.952</v>
      </c>
      <c r="BO97" s="64">
        <f>IFERROR(1/J97*(X97/H97),"0")</f>
        <v>5.4945054945054949E-3</v>
      </c>
      <c r="BP97" s="64">
        <f>IFERROR(1/J97*(Y97/H97),"0")</f>
        <v>5.4945054945054949E-3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6</v>
      </c>
      <c r="Y100" s="561">
        <f>IFERROR(Y95/H95,"0")+IFERROR(Y96/H96,"0")+IFERROR(Y97/H97,"0")+IFERROR(Y98/H98,"0")+IFERROR(Y99/H99,"0")</f>
        <v>6</v>
      </c>
      <c r="Z100" s="561">
        <f>IFERROR(IF(Z95="",0,Z95),"0")+IFERROR(IF(Z96="",0,Z96),"0")+IFERROR(IF(Z97="",0,Z97),"0")+IFERROR(IF(Z98="",0,Z98),"0")+IFERROR(IF(Z99="",0,Z99),"0")</f>
        <v>0.10141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43.2</v>
      </c>
      <c r="Y101" s="561">
        <f>IFERROR(SUM(Y95:Y99),"0")</f>
        <v>43.2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54</v>
      </c>
      <c r="Y104" s="56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22.5</v>
      </c>
      <c r="Y106" s="560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23.549999999999997</v>
      </c>
      <c r="BN106" s="64">
        <f>IFERROR(Y106*I106/H106,"0")</f>
        <v>23.549999999999997</v>
      </c>
      <c r="BO106" s="64">
        <f>IFERROR(1/J106*(X106/H106),"0")</f>
        <v>3.787878787878788E-2</v>
      </c>
      <c r="BP106" s="64">
        <f>IFERROR(1/J106*(Y106/H106),"0")</f>
        <v>3.787878787878788E-2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4.5</v>
      </c>
      <c r="Y107" s="560">
        <f>IFERROR(IF(X107="",0,CEILING((X107/$H107),1)*$H107),"")</f>
        <v>4.5</v>
      </c>
      <c r="Z107" s="36">
        <f>IFERROR(IF(Y107=0,"",ROUNDUP(Y107/H107,0)*0.00902),"")</f>
        <v>9.0200000000000002E-3</v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4.71</v>
      </c>
      <c r="BN107" s="64">
        <f>IFERROR(Y107*I107/H107,"0")</f>
        <v>4.71</v>
      </c>
      <c r="BO107" s="64">
        <f>IFERROR(1/J107*(X107/H107),"0")</f>
        <v>7.575757575757576E-3</v>
      </c>
      <c r="BP107" s="64">
        <f>IFERROR(1/J107*(Y107/H107),"0")</f>
        <v>7.575757575757576E-3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11</v>
      </c>
      <c r="Y108" s="561">
        <f>IFERROR(Y104/H104,"0")+IFERROR(Y105/H105,"0")+IFERROR(Y106/H106,"0")+IFERROR(Y107/H107,"0")</f>
        <v>11</v>
      </c>
      <c r="Z108" s="561">
        <f>IFERROR(IF(Z104="",0,Z104),"0")+IFERROR(IF(Z105="",0,Z105),"0")+IFERROR(IF(Z106="",0,Z106),"0")+IFERROR(IF(Z107="",0,Z107),"0")</f>
        <v>0.14902000000000001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81</v>
      </c>
      <c r="Y109" s="561">
        <f>IFERROR(SUM(Y104:Y107),"0")</f>
        <v>81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21.6</v>
      </c>
      <c r="Y111" s="560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22.47</v>
      </c>
      <c r="BN111" s="64">
        <f>IFERROR(Y111*I111/H111,"0")</f>
        <v>22.47</v>
      </c>
      <c r="BO111" s="64">
        <f>IFERROR(1/J111*(X111/H111),"0")</f>
        <v>3.125E-2</v>
      </c>
      <c r="BP111" s="64">
        <f>IFERROR(1/J111*(Y111/H111),"0")</f>
        <v>3.125E-2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7.2</v>
      </c>
      <c r="Y113" s="560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7.74</v>
      </c>
      <c r="BN113" s="64">
        <f>IFERROR(Y113*I113/H113,"0")</f>
        <v>7.7399999999999993</v>
      </c>
      <c r="BO113" s="64">
        <f>IFERROR(1/J113*(X113/H113),"0")</f>
        <v>1.6483516483516484E-2</v>
      </c>
      <c r="BP113" s="64">
        <f>IFERROR(1/J113*(Y113/H113),"0")</f>
        <v>1.6483516483516484E-2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5</v>
      </c>
      <c r="Y114" s="561">
        <f>IFERROR(Y111/H111,"0")+IFERROR(Y112/H112,"0")+IFERROR(Y113/H113,"0")</f>
        <v>5</v>
      </c>
      <c r="Z114" s="561">
        <f>IFERROR(IF(Z111="",0,Z111),"0")+IFERROR(IF(Z112="",0,Z112),"0")+IFERROR(IF(Z113="",0,Z113),"0")</f>
        <v>5.7489999999999999E-2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28.8</v>
      </c>
      <c r="Y115" s="561">
        <f>IFERROR(SUM(Y111:Y113),"0")</f>
        <v>28.8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40.5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2.7</v>
      </c>
      <c r="Y119" s="560">
        <f>IFERROR(IF(X119="",0,CEILING((X119/$H119),1)*$H119),"")</f>
        <v>2.7</v>
      </c>
      <c r="Z119" s="36">
        <f>IFERROR(IF(Y119=0,"",ROUNDUP(Y119/H119,0)*0.00651),"")</f>
        <v>6.5100000000000002E-3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2.952</v>
      </c>
      <c r="BN119" s="64">
        <f>IFERROR(Y119*I119/H119,"0")</f>
        <v>2.952</v>
      </c>
      <c r="BO119" s="64">
        <f>IFERROR(1/J119*(X119/H119),"0")</f>
        <v>5.4945054945054949E-3</v>
      </c>
      <c r="BP119" s="64">
        <f>IFERROR(1/J119*(Y119/H119),"0")</f>
        <v>5.4945054945054949E-3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1.8</v>
      </c>
      <c r="Y120" s="560">
        <f>IFERROR(IF(X120="",0,CEILING((X120/$H120),1)*$H120),"")</f>
        <v>1.8</v>
      </c>
      <c r="Z120" s="36">
        <f>IFERROR(IF(Y120=0,"",ROUNDUP(Y120/H120,0)*0.00651),"")</f>
        <v>6.5100000000000002E-3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1.98</v>
      </c>
      <c r="BN120" s="64">
        <f>IFERROR(Y120*I120/H120,"0")</f>
        <v>1.98</v>
      </c>
      <c r="BO120" s="64">
        <f>IFERROR(1/J120*(X120/H120),"0")</f>
        <v>5.4945054945054949E-3</v>
      </c>
      <c r="BP120" s="64">
        <f>IFERROR(1/J120*(Y120/H120),"0")</f>
        <v>5.4945054945054949E-3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7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0.10792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45</v>
      </c>
      <c r="Y122" s="561">
        <f>IFERROR(SUM(Y117:Y120),"0")</f>
        <v>45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8.4</v>
      </c>
      <c r="Y135" s="560">
        <f>IFERROR(IF(X135="",0,CEILING((X135/$H135),1)*$H135),"")</f>
        <v>8.3999999999999986</v>
      </c>
      <c r="Z135" s="36">
        <f>IFERROR(IF(Y135=0,"",ROUNDUP(Y135/H135,0)*0.00651),"")</f>
        <v>1.9529999999999999E-2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9.2040000000000006</v>
      </c>
      <c r="BN135" s="64">
        <f>IFERROR(Y135*I135/H135,"0")</f>
        <v>9.2039999999999988</v>
      </c>
      <c r="BO135" s="64">
        <f>IFERROR(1/J135*(X135/H135),"0")</f>
        <v>1.6483516483516487E-2</v>
      </c>
      <c r="BP135" s="64">
        <f>IFERROR(1/J135*(Y135/H135),"0")</f>
        <v>1.6483516483516484E-2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3.0000000000000004</v>
      </c>
      <c r="Y137" s="561">
        <f>IFERROR(Y135/H135,"0")+IFERROR(Y136/H136,"0")</f>
        <v>2.9999999999999996</v>
      </c>
      <c r="Z137" s="561">
        <f>IFERROR(IF(Z135="",0,Z135),"0")+IFERROR(IF(Z136="",0,Z136),"0")</f>
        <v>1.9529999999999999E-2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8.4</v>
      </c>
      <c r="Y138" s="561">
        <f>IFERROR(SUM(Y135:Y136),"0")</f>
        <v>8.3999999999999986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5.28</v>
      </c>
      <c r="Y140" s="560">
        <f>IFERROR(IF(X140="",0,CEILING((X140/$H140),1)*$H140),"")</f>
        <v>5.28</v>
      </c>
      <c r="Z140" s="36">
        <f>IFERROR(IF(Y140=0,"",ROUNDUP(Y140/H140,0)*0.00651),"")</f>
        <v>1.302E-2</v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5.8159999999999998</v>
      </c>
      <c r="BN140" s="64">
        <f>IFERROR(Y140*I140/H140,"0")</f>
        <v>5.8159999999999998</v>
      </c>
      <c r="BO140" s="64">
        <f>IFERROR(1/J140*(X140/H140),"0")</f>
        <v>1.098901098901099E-2</v>
      </c>
      <c r="BP140" s="64">
        <f>IFERROR(1/J140*(Y140/H140),"0")</f>
        <v>1.098901098901099E-2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2</v>
      </c>
      <c r="Y142" s="561">
        <f>IFERROR(Y140/H140,"0")+IFERROR(Y141/H141,"0")</f>
        <v>2</v>
      </c>
      <c r="Z142" s="561">
        <f>IFERROR(IF(Z140="",0,Z140),"0")+IFERROR(IF(Z141="",0,Z141),"0")</f>
        <v>1.302E-2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5.28</v>
      </c>
      <c r="Y143" s="561">
        <f>IFERROR(SUM(Y140:Y141),"0")</f>
        <v>5.28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20</v>
      </c>
      <c r="Y146" s="560">
        <f>IFERROR(IF(X146="",0,CEILING((X146/$H146),1)*$H146),"")</f>
        <v>20</v>
      </c>
      <c r="Z146" s="36">
        <f>IFERROR(IF(Y146=0,"",ROUNDUP(Y146/H146,0)*0.00902),"")</f>
        <v>4.5100000000000001E-2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21.05</v>
      </c>
      <c r="BN146" s="64">
        <f>IFERROR(Y146*I146/H146,"0")</f>
        <v>21.05</v>
      </c>
      <c r="BO146" s="64">
        <f>IFERROR(1/J146*(X146/H146),"0")</f>
        <v>3.787878787878788E-2</v>
      </c>
      <c r="BP146" s="64">
        <f>IFERROR(1/J146*(Y146/H146),"0")</f>
        <v>3.787878787878788E-2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5</v>
      </c>
      <c r="Y147" s="561">
        <f>IFERROR(Y146/H146,"0")</f>
        <v>5</v>
      </c>
      <c r="Z147" s="561">
        <f>IFERROR(IF(Z146="",0,Z146),"0")</f>
        <v>4.5100000000000001E-2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20</v>
      </c>
      <c r="Y148" s="561">
        <f>IFERROR(SUM(Y146:Y146),"0")</f>
        <v>20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27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28.755000000000003</v>
      </c>
      <c r="BN150" s="64">
        <f>IFERROR(Y150*I150/H150,"0")</f>
        <v>28.755000000000003</v>
      </c>
      <c r="BO150" s="64">
        <f>IFERROR(1/J150*(X150/H150),"0")</f>
        <v>4.6875E-2</v>
      </c>
      <c r="BP150" s="64">
        <f>IFERROR(1/J150*(Y150/H150),"0")</f>
        <v>4.6875E-2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8.4</v>
      </c>
      <c r="Y151" s="560">
        <f>IFERROR(IF(X151="",0,CEILING((X151/$H151),1)*$H151),"")</f>
        <v>8.4</v>
      </c>
      <c r="Z151" s="36">
        <f>IFERROR(IF(Y151=0,"",ROUNDUP(Y151/H151,0)*0.00651),"")</f>
        <v>1.302E-2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8.94</v>
      </c>
      <c r="BN151" s="64">
        <f>IFERROR(Y151*I151/H151,"0")</f>
        <v>8.94</v>
      </c>
      <c r="BO151" s="64">
        <f>IFERROR(1/J151*(X151/H151),"0")</f>
        <v>1.098901098901099E-2</v>
      </c>
      <c r="BP151" s="64">
        <f>IFERROR(1/J151*(Y151/H151),"0")</f>
        <v>1.098901098901099E-2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9</v>
      </c>
      <c r="Y152" s="560">
        <f>IFERROR(IF(X152="",0,CEILING((X152/$H152),1)*$H152),"")</f>
        <v>9</v>
      </c>
      <c r="Z152" s="36">
        <f>IFERROR(IF(Y152=0,"",ROUNDUP(Y152/H152,0)*0.01898),"")</f>
        <v>1.898E-2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9.5850000000000009</v>
      </c>
      <c r="BN152" s="64">
        <f>IFERROR(Y152*I152/H152,"0")</f>
        <v>9.5850000000000009</v>
      </c>
      <c r="BO152" s="64">
        <f>IFERROR(1/J152*(X152/H152),"0")</f>
        <v>1.5625E-2</v>
      </c>
      <c r="BP152" s="64">
        <f>IFERROR(1/J152*(Y152/H152),"0")</f>
        <v>1.5625E-2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6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8.8940000000000005E-2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44.4</v>
      </c>
      <c r="Y154" s="561">
        <f>IFERROR(SUM(Y150:Y152),"0")</f>
        <v>44.4</v>
      </c>
      <c r="Z154" s="37"/>
      <c r="AA154" s="562"/>
      <c r="AB154" s="562"/>
      <c r="AC154" s="562"/>
    </row>
    <row r="155" spans="1:68" ht="27.75" customHeight="1" x14ac:dyDescent="0.2">
      <c r="A155" s="651" t="s">
        <v>260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5.94</v>
      </c>
      <c r="Y158" s="560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6.2400000000000011</v>
      </c>
      <c r="BN158" s="64">
        <f>IFERROR(Y158*I158/H158,"0")</f>
        <v>6.24</v>
      </c>
      <c r="BO158" s="64">
        <f>IFERROR(1/J158*(X158/H158),"0")</f>
        <v>1.2820512820512824E-2</v>
      </c>
      <c r="BP158" s="64">
        <f>IFERROR(1/J158*(Y158/H158),"0")</f>
        <v>1.282051282051282E-2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3.0000000000000004</v>
      </c>
      <c r="Y159" s="561">
        <f>IFERROR(Y158/H158,"0")</f>
        <v>2.9999999999999996</v>
      </c>
      <c r="Z159" s="561">
        <f>IFERROR(IF(Z158="",0,Z158),"0")</f>
        <v>1.506E-2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5.94</v>
      </c>
      <c r="Y160" s="561">
        <f>IFERROR(SUM(Y158:Y158),"0")</f>
        <v>5.9399999999999995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21</v>
      </c>
      <c r="Y162" s="56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22.349999999999998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3.787878787878788E-2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21</v>
      </c>
      <c r="Y163" s="560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22.349999999999998</v>
      </c>
      <c r="BN163" s="64">
        <f t="shared" si="18"/>
        <v>22.349999999999998</v>
      </c>
      <c r="BO163" s="64">
        <f t="shared" si="19"/>
        <v>3.787878787878788E-2</v>
      </c>
      <c r="BP163" s="64">
        <f t="shared" si="20"/>
        <v>3.787878787878788E-2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21</v>
      </c>
      <c r="Y164" s="56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8.4</v>
      </c>
      <c r="Y165" s="560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8.92</v>
      </c>
      <c r="BN165" s="64">
        <f t="shared" si="18"/>
        <v>8.92</v>
      </c>
      <c r="BO165" s="64">
        <f t="shared" si="19"/>
        <v>1.7094017094017096E-2</v>
      </c>
      <c r="BP165" s="64">
        <f t="shared" si="20"/>
        <v>1.7094017094017096E-2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8.4</v>
      </c>
      <c r="Y166" s="560">
        <f t="shared" si="16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8.92</v>
      </c>
      <c r="BN166" s="64">
        <f t="shared" si="18"/>
        <v>8.92</v>
      </c>
      <c r="BO166" s="64">
        <f t="shared" si="19"/>
        <v>1.7094017094017096E-2</v>
      </c>
      <c r="BP166" s="64">
        <f t="shared" si="20"/>
        <v>1.7094017094017096E-2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7.2</v>
      </c>
      <c r="Y167" s="560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7.7199999999999989</v>
      </c>
      <c r="BN167" s="64">
        <f t="shared" si="18"/>
        <v>7.7199999999999989</v>
      </c>
      <c r="BO167" s="64">
        <f t="shared" si="19"/>
        <v>1.7094017094017096E-2</v>
      </c>
      <c r="BP167" s="64">
        <f t="shared" si="20"/>
        <v>1.7094017094017096E-2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8.4</v>
      </c>
      <c r="Y168" s="56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8.8000000000000007</v>
      </c>
      <c r="BN168" s="64">
        <f t="shared" si="18"/>
        <v>8.8000000000000007</v>
      </c>
      <c r="BO168" s="64">
        <f t="shared" si="19"/>
        <v>1.7094017094017096E-2</v>
      </c>
      <c r="BP168" s="64">
        <f t="shared" si="20"/>
        <v>1.7094017094017096E-2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6.72</v>
      </c>
      <c r="Y170" s="560">
        <f t="shared" si="16"/>
        <v>6.72</v>
      </c>
      <c r="Z170" s="36">
        <f>IFERROR(IF(Y170=0,"",ROUNDUP(Y170/H170,0)*0.00502),"")</f>
        <v>2.0080000000000001E-2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7.1199999999999992</v>
      </c>
      <c r="BN170" s="64">
        <f t="shared" si="18"/>
        <v>7.1199999999999992</v>
      </c>
      <c r="BO170" s="64">
        <f t="shared" si="19"/>
        <v>1.7094017094017096E-2</v>
      </c>
      <c r="BP170" s="64">
        <f t="shared" si="20"/>
        <v>1.7094017094017096E-2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35</v>
      </c>
      <c r="Y171" s="561">
        <f>IFERROR(Y162/H162,"0")+IFERROR(Y163/H163,"0")+IFERROR(Y164/H164,"0")+IFERROR(Y165/H165,"0")+IFERROR(Y166/H166,"0")+IFERROR(Y167/H167,"0")+IFERROR(Y168/H168,"0")+IFERROR(Y169/H169,"0")+IFERROR(Y170/H170,"0")</f>
        <v>35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0.23569999999999997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102.12000000000002</v>
      </c>
      <c r="Y172" s="561">
        <f>IFERROR(SUM(Y162:Y170),"0")</f>
        <v>102.12000000000002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21.6</v>
      </c>
      <c r="Y190" s="560">
        <f>IFERROR(IF(X190="",0,CEILING((X190/$H190),1)*$H190),"")</f>
        <v>21.6</v>
      </c>
      <c r="Z190" s="36">
        <f>IFERROR(IF(Y190=0,"",ROUNDUP(Y190/H190,0)*0.01898),"")</f>
        <v>3.7960000000000001E-2</v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22.47</v>
      </c>
      <c r="BN190" s="64">
        <f>IFERROR(Y190*I190/H190,"0")</f>
        <v>22.47</v>
      </c>
      <c r="BO190" s="64">
        <f>IFERROR(1/J190*(X190/H190),"0")</f>
        <v>3.125E-2</v>
      </c>
      <c r="BP190" s="64">
        <f>IFERROR(1/J190*(Y190/H190),"0")</f>
        <v>3.125E-2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2</v>
      </c>
      <c r="Y192" s="561">
        <f>IFERROR(Y190/H190,"0")+IFERROR(Y191/H191,"0")</f>
        <v>2</v>
      </c>
      <c r="Z192" s="561">
        <f>IFERROR(IF(Z190="",0,Z190),"0")+IFERROR(IF(Z191="",0,Z191),"0")</f>
        <v>3.7960000000000001E-2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21.6</v>
      </c>
      <c r="Y193" s="561">
        <f>IFERROR(SUM(Y190:Y191),"0")</f>
        <v>21.6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27</v>
      </c>
      <c r="Y195" s="560">
        <f t="shared" ref="Y195:Y202" si="21">IFERROR(IF(X195="",0,CEILING((X195/$H195),1)*$H195),"")</f>
        <v>27</v>
      </c>
      <c r="Z195" s="36">
        <f>IFERROR(IF(Y195=0,"",ROUNDUP(Y195/H195,0)*0.00902),"")</f>
        <v>4.5100000000000001E-2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28.049999999999997</v>
      </c>
      <c r="BN195" s="64">
        <f t="shared" ref="BN195:BN202" si="23">IFERROR(Y195*I195/H195,"0")</f>
        <v>28.049999999999997</v>
      </c>
      <c r="BO195" s="64">
        <f t="shared" ref="BO195:BO202" si="24">IFERROR(1/J195*(X195/H195),"0")</f>
        <v>3.787878787878788E-2</v>
      </c>
      <c r="BP195" s="64">
        <f t="shared" ref="BP195:BP202" si="25">IFERROR(1/J195*(Y195/H195),"0")</f>
        <v>3.787878787878788E-2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27</v>
      </c>
      <c r="Y196" s="56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28.049999999999997</v>
      </c>
      <c r="BN196" s="64">
        <f t="shared" si="23"/>
        <v>28.049999999999997</v>
      </c>
      <c r="BO196" s="64">
        <f t="shared" si="24"/>
        <v>3.787878787878788E-2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27</v>
      </c>
      <c r="Y197" s="560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28.049999999999997</v>
      </c>
      <c r="BN197" s="64">
        <f t="shared" si="23"/>
        <v>28.049999999999997</v>
      </c>
      <c r="BO197" s="64">
        <f t="shared" si="24"/>
        <v>3.787878787878788E-2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27</v>
      </c>
      <c r="Y198" s="560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28.049999999999997</v>
      </c>
      <c r="BN198" s="64">
        <f t="shared" si="23"/>
        <v>28.049999999999997</v>
      </c>
      <c r="BO198" s="64">
        <f t="shared" si="24"/>
        <v>3.787878787878788E-2</v>
      </c>
      <c r="BP198" s="64">
        <f t="shared" si="25"/>
        <v>3.787878787878788E-2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7.2</v>
      </c>
      <c r="Y199" s="560">
        <f t="shared" si="21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7.7199999999999989</v>
      </c>
      <c r="BN199" s="64">
        <f t="shared" si="23"/>
        <v>7.7199999999999989</v>
      </c>
      <c r="BO199" s="64">
        <f t="shared" si="24"/>
        <v>1.7094017094017096E-2</v>
      </c>
      <c r="BP199" s="64">
        <f t="shared" si="25"/>
        <v>1.7094017094017096E-2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7.2</v>
      </c>
      <c r="Y200" s="56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7.6</v>
      </c>
      <c r="BN200" s="64">
        <f t="shared" si="23"/>
        <v>7.6</v>
      </c>
      <c r="BO200" s="64">
        <f t="shared" si="24"/>
        <v>1.7094017094017096E-2</v>
      </c>
      <c r="BP200" s="64">
        <f t="shared" si="25"/>
        <v>1.7094017094017096E-2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7.2</v>
      </c>
      <c r="Y201" s="560">
        <f t="shared" si="21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7.6</v>
      </c>
      <c r="BN201" s="64">
        <f t="shared" si="23"/>
        <v>7.6</v>
      </c>
      <c r="BO201" s="64">
        <f t="shared" si="24"/>
        <v>1.7094017094017096E-2</v>
      </c>
      <c r="BP201" s="64">
        <f t="shared" si="25"/>
        <v>1.7094017094017096E-2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7.2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7.6</v>
      </c>
      <c r="BN202" s="64">
        <f t="shared" si="23"/>
        <v>7.6</v>
      </c>
      <c r="BO202" s="64">
        <f t="shared" si="24"/>
        <v>1.7094017094017096E-2</v>
      </c>
      <c r="BP202" s="64">
        <f t="shared" si="25"/>
        <v>1.7094017094017096E-2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36</v>
      </c>
      <c r="Y203" s="561">
        <f>IFERROR(Y195/H195,"0")+IFERROR(Y196/H196,"0")+IFERROR(Y197/H197,"0")+IFERROR(Y198/H198,"0")+IFERROR(Y199/H199,"0")+IFERROR(Y200/H200,"0")+IFERROR(Y201/H201,"0")+IFERROR(Y202/H202,"0")</f>
        <v>36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136.79999999999998</v>
      </c>
      <c r="Y204" s="561">
        <f>IFERROR(SUM(Y195:Y202),"0")</f>
        <v>136.79999999999998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16.2</v>
      </c>
      <c r="Y207" s="560">
        <f t="shared" si="26"/>
        <v>16.2</v>
      </c>
      <c r="Z207" s="36">
        <f>IFERROR(IF(Y207=0,"",ROUNDUP(Y207/H207,0)*0.01898),"")</f>
        <v>3.7960000000000001E-2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17.202000000000002</v>
      </c>
      <c r="BN207" s="64">
        <f t="shared" si="28"/>
        <v>17.202000000000002</v>
      </c>
      <c r="BO207" s="64">
        <f t="shared" si="29"/>
        <v>3.125E-2</v>
      </c>
      <c r="BP207" s="64">
        <f t="shared" si="30"/>
        <v>3.125E-2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26.1</v>
      </c>
      <c r="Y208" s="560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27.657000000000004</v>
      </c>
      <c r="BN208" s="64">
        <f t="shared" si="28"/>
        <v>27.656999999999996</v>
      </c>
      <c r="BO208" s="64">
        <f t="shared" si="29"/>
        <v>4.6875000000000007E-2</v>
      </c>
      <c r="BP208" s="64">
        <f t="shared" si="30"/>
        <v>4.6875E-2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2.4</v>
      </c>
      <c r="Y211" s="560">
        <f t="shared" si="26"/>
        <v>2.4</v>
      </c>
      <c r="Z211" s="36">
        <f t="shared" si="31"/>
        <v>6.5100000000000002E-3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2.6520000000000001</v>
      </c>
      <c r="BN211" s="64">
        <f t="shared" si="28"/>
        <v>2.6520000000000001</v>
      </c>
      <c r="BO211" s="64">
        <f t="shared" si="29"/>
        <v>5.4945054945054949E-3</v>
      </c>
      <c r="BP211" s="64">
        <f t="shared" si="30"/>
        <v>5.4945054945054949E-3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2.4</v>
      </c>
      <c r="Y212" s="560">
        <f t="shared" si="26"/>
        <v>2.4</v>
      </c>
      <c r="Z212" s="36">
        <f t="shared" si="31"/>
        <v>6.5100000000000002E-3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2.6520000000000001</v>
      </c>
      <c r="BN212" s="64">
        <f t="shared" si="28"/>
        <v>2.6520000000000001</v>
      </c>
      <c r="BO212" s="64">
        <f t="shared" si="29"/>
        <v>5.4945054945054949E-3</v>
      </c>
      <c r="BP212" s="64">
        <f t="shared" si="30"/>
        <v>5.4945054945054949E-3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7</v>
      </c>
      <c r="Y215" s="561">
        <f>IFERROR(Y206/H206,"0")+IFERROR(Y207/H207,"0")+IFERROR(Y208/H208,"0")+IFERROR(Y209/H209,"0")+IFERROR(Y210/H210,"0")+IFERROR(Y211/H211,"0")+IFERROR(Y212/H212,"0")+IFERROR(Y213/H213,"0")+IFERROR(Y214/H214,"0")</f>
        <v>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0.10792000000000002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47.099999999999994</v>
      </c>
      <c r="Y216" s="561">
        <f>IFERROR(SUM(Y206:Y214),"0")</f>
        <v>47.099999999999994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3.96</v>
      </c>
      <c r="Y234" s="560">
        <f>IFERROR(IF(X234="",0,CEILING((X234/$H234),1)*$H234),"")</f>
        <v>3.96</v>
      </c>
      <c r="Z234" s="36">
        <f>IFERROR(IF(Y234=0,"",ROUNDUP(Y234/H234,0)*0.00502),"")</f>
        <v>1.004E-2</v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4.16</v>
      </c>
      <c r="BN234" s="64">
        <f>IFERROR(Y234*I234/H234,"0")</f>
        <v>4.16</v>
      </c>
      <c r="BO234" s="64">
        <f>IFERROR(1/J234*(X234/H234),"0")</f>
        <v>8.5470085470085479E-3</v>
      </c>
      <c r="BP234" s="64">
        <f>IFERROR(1/J234*(Y234/H234),"0")</f>
        <v>8.5470085470085479E-3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2</v>
      </c>
      <c r="Y235" s="561">
        <f>IFERROR(Y234/H234,"0")</f>
        <v>2</v>
      </c>
      <c r="Z235" s="561">
        <f>IFERROR(IF(Z234="",0,Z234),"0")</f>
        <v>1.004E-2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3.96</v>
      </c>
      <c r="Y236" s="561">
        <f>IFERROR(SUM(Y234:Y234),"0")</f>
        <v>3.96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108</v>
      </c>
      <c r="Y251" s="560">
        <f>IFERROR(IF(X251="",0,CEILING((X251/$H251),1)*$H251),"")</f>
        <v>108</v>
      </c>
      <c r="Z251" s="36">
        <f>IFERROR(IF(Y251=0,"",ROUNDUP(Y251/H251,0)*0.01898),"")</f>
        <v>0.1898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112.34999999999998</v>
      </c>
      <c r="BN251" s="64">
        <f>IFERROR(Y251*I251/H251,"0")</f>
        <v>112.34999999999998</v>
      </c>
      <c r="BO251" s="64">
        <f>IFERROR(1/J251*(X251/H251),"0")</f>
        <v>0.15625</v>
      </c>
      <c r="BP251" s="64">
        <f>IFERROR(1/J251*(Y251/H251),"0")</f>
        <v>0.15625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162</v>
      </c>
      <c r="Y252" s="560">
        <f>IFERROR(IF(X252="",0,CEILING((X252/$H252),1)*$H252),"")</f>
        <v>162</v>
      </c>
      <c r="Z252" s="36">
        <f>IFERROR(IF(Y252=0,"",ROUNDUP(Y252/H252,0)*0.01898),"")</f>
        <v>0.28470000000000001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168.52499999999998</v>
      </c>
      <c r="BN252" s="64">
        <f>IFERROR(Y252*I252/H252,"0")</f>
        <v>168.52499999999998</v>
      </c>
      <c r="BO252" s="64">
        <f>IFERROR(1/J252*(X252/H252),"0")</f>
        <v>0.23437499999999997</v>
      </c>
      <c r="BP252" s="64">
        <f>IFERROR(1/J252*(Y252/H252),"0")</f>
        <v>0.23437499999999997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75.599999999999994</v>
      </c>
      <c r="Y253" s="560">
        <f>IFERROR(IF(X253="",0,CEILING((X253/$H253),1)*$H253),"")</f>
        <v>75.600000000000009</v>
      </c>
      <c r="Z253" s="36">
        <f>IFERROR(IF(Y253=0,"",ROUNDUP(Y253/H253,0)*0.01898),"")</f>
        <v>0.13286000000000001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78.644999999999982</v>
      </c>
      <c r="BN253" s="64">
        <f>IFERROR(Y253*I253/H253,"0")</f>
        <v>78.64500000000001</v>
      </c>
      <c r="BO253" s="64">
        <f>IFERROR(1/J253*(X253/H253),"0")</f>
        <v>0.10937499999999999</v>
      </c>
      <c r="BP253" s="64">
        <f>IFERROR(1/J253*(Y253/H253),"0")</f>
        <v>0.109375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12</v>
      </c>
      <c r="Y254" s="560">
        <f>IFERROR(IF(X254="",0,CEILING((X254/$H254),1)*$H254),"")</f>
        <v>12</v>
      </c>
      <c r="Z254" s="36">
        <f>IFERROR(IF(Y254=0,"",ROUNDUP(Y254/H254,0)*0.00902),"")</f>
        <v>2.7060000000000001E-2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12.629999999999999</v>
      </c>
      <c r="BN254" s="64">
        <f>IFERROR(Y254*I254/H254,"0")</f>
        <v>12.629999999999999</v>
      </c>
      <c r="BO254" s="64">
        <f>IFERROR(1/J254*(X254/H254),"0")</f>
        <v>2.2727272727272728E-2</v>
      </c>
      <c r="BP254" s="64">
        <f>IFERROR(1/J254*(Y254/H254),"0")</f>
        <v>2.2727272727272728E-2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20</v>
      </c>
      <c r="Y255" s="560">
        <f>IFERROR(IF(X255="",0,CEILING((X255/$H255),1)*$H255),"")</f>
        <v>20</v>
      </c>
      <c r="Z255" s="36">
        <f>IFERROR(IF(Y255=0,"",ROUNDUP(Y255/H255,0)*0.00902),"")</f>
        <v>4.5100000000000001E-2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21.05</v>
      </c>
      <c r="BN255" s="64">
        <f>IFERROR(Y255*I255/H255,"0")</f>
        <v>21.05</v>
      </c>
      <c r="BO255" s="64">
        <f>IFERROR(1/J255*(X255/H255),"0")</f>
        <v>3.787878787878788E-2</v>
      </c>
      <c r="BP255" s="64">
        <f>IFERROR(1/J255*(Y255/H255),"0")</f>
        <v>3.787878787878788E-2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40</v>
      </c>
      <c r="Y256" s="561">
        <f>IFERROR(Y251/H251,"0")+IFERROR(Y252/H252,"0")+IFERROR(Y253/H253,"0")+IFERROR(Y254/H254,"0")+IFERROR(Y255/H255,"0")</f>
        <v>40</v>
      </c>
      <c r="Z256" s="561">
        <f>IFERROR(IF(Z251="",0,Z251),"0")+IFERROR(IF(Z252="",0,Z252),"0")+IFERROR(IF(Z253="",0,Z253),"0")+IFERROR(IF(Z254="",0,Z254),"0")+IFERROR(IF(Z255="",0,Z255),"0")</f>
        <v>0.67952000000000001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377.6</v>
      </c>
      <c r="Y257" s="561">
        <f>IFERROR(SUM(Y251:Y255),"0")</f>
        <v>377.6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2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6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9.6</v>
      </c>
      <c r="Y269" s="560">
        <f>IFERROR(IF(X269="",0,CEILING((X269/$H269),1)*$H269),"")</f>
        <v>9.6</v>
      </c>
      <c r="Z269" s="36">
        <f>IFERROR(IF(Y269=0,"",ROUNDUP(Y269/H269,0)*0.00651),"")</f>
        <v>2.6040000000000001E-2</v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10.608000000000001</v>
      </c>
      <c r="BN269" s="64">
        <f>IFERROR(Y269*I269/H269,"0")</f>
        <v>10.608000000000001</v>
      </c>
      <c r="BO269" s="64">
        <f>IFERROR(1/J269*(X269/H269),"0")</f>
        <v>2.197802197802198E-2</v>
      </c>
      <c r="BP269" s="64">
        <f>IFERROR(1/J269*(Y269/H269),"0")</f>
        <v>2.197802197802198E-2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12</v>
      </c>
      <c r="Y270" s="560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12.9</v>
      </c>
      <c r="BN270" s="64">
        <f>IFERROR(Y270*I270/H270,"0")</f>
        <v>12.9</v>
      </c>
      <c r="BO270" s="64">
        <f>IFERROR(1/J270*(X270/H270),"0")</f>
        <v>2.7472527472527476E-2</v>
      </c>
      <c r="BP270" s="64">
        <f>IFERROR(1/J270*(Y270/H270),"0")</f>
        <v>2.7472527472527476E-2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9</v>
      </c>
      <c r="Y271" s="561">
        <f>IFERROR(Y268/H268,"0")+IFERROR(Y269/H269,"0")+IFERROR(Y270/H270,"0")</f>
        <v>9</v>
      </c>
      <c r="Z271" s="561">
        <f>IFERROR(IF(Z268="",0,Z268),"0")+IFERROR(IF(Z269="",0,Z269),"0")+IFERROR(IF(Z270="",0,Z270),"0")</f>
        <v>5.8590000000000003E-2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21.6</v>
      </c>
      <c r="Y272" s="561">
        <f>IFERROR(SUM(Y268:Y270),"0")</f>
        <v>21.6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8.4</v>
      </c>
      <c r="Y275" s="560">
        <f>IFERROR(IF(X275="",0,CEILING((X275/$H275),1)*$H275),"")</f>
        <v>8.4</v>
      </c>
      <c r="Z275" s="36">
        <f>IFERROR(IF(Y275=0,"",ROUNDUP(Y275/H275,0)*0.00502),"")</f>
        <v>2.5100000000000001E-2</v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8.9000000000000021</v>
      </c>
      <c r="BN275" s="64">
        <f>IFERROR(Y275*I275/H275,"0")</f>
        <v>8.9000000000000021</v>
      </c>
      <c r="BO275" s="64">
        <f>IFERROR(1/J275*(X275/H275),"0")</f>
        <v>2.1367521367521368E-2</v>
      </c>
      <c r="BP275" s="64">
        <f>IFERROR(1/J275*(Y275/H275),"0")</f>
        <v>2.1367521367521368E-2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5</v>
      </c>
      <c r="Y276" s="561">
        <f>IFERROR(Y275/H275,"0")</f>
        <v>5</v>
      </c>
      <c r="Z276" s="561">
        <f>IFERROR(IF(Z275="",0,Z275),"0")</f>
        <v>2.5100000000000001E-2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8.4</v>
      </c>
      <c r="Y277" s="561">
        <f>IFERROR(SUM(Y275:Y275),"0")</f>
        <v>8.4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691.2</v>
      </c>
      <c r="Y289" s="560">
        <f t="shared" ref="Y289:Y295" si="37">IFERROR(IF(X289="",0,CEILING((X289/$H289),1)*$H289),"")</f>
        <v>691.2</v>
      </c>
      <c r="Z289" s="36">
        <f>IFERROR(IF(Y289=0,"",ROUNDUP(Y289/H289,0)*0.01898),"")</f>
        <v>1.21472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719.04</v>
      </c>
      <c r="BN289" s="64">
        <f t="shared" ref="BN289:BN295" si="39">IFERROR(Y289*I289/H289,"0")</f>
        <v>719.04</v>
      </c>
      <c r="BO289" s="64">
        <f t="shared" ref="BO289:BO295" si="40">IFERROR(1/J289*(X289/H289),"0")</f>
        <v>1</v>
      </c>
      <c r="BP289" s="64">
        <f t="shared" ref="BP289:BP295" si="41">IFERROR(1/J289*(Y289/H289),"0")</f>
        <v>1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108</v>
      </c>
      <c r="Y290" s="560">
        <f t="shared" si="37"/>
        <v>108</v>
      </c>
      <c r="Z290" s="36">
        <f>IFERROR(IF(Y290=0,"",ROUNDUP(Y290/H290,0)*0.01898),"")</f>
        <v>0.1898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112.34999999999998</v>
      </c>
      <c r="BN290" s="64">
        <f t="shared" si="39"/>
        <v>112.34999999999998</v>
      </c>
      <c r="BO290" s="64">
        <f t="shared" si="40"/>
        <v>0.15625</v>
      </c>
      <c r="BP290" s="64">
        <f t="shared" si="41"/>
        <v>0.15625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75.599999999999994</v>
      </c>
      <c r="Y293" s="560">
        <f t="shared" si="37"/>
        <v>75.600000000000009</v>
      </c>
      <c r="Z293" s="36">
        <f>IFERROR(IF(Y293=0,"",ROUNDUP(Y293/H293,0)*0.01898),"")</f>
        <v>0.13286000000000001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78.644999999999982</v>
      </c>
      <c r="BN293" s="64">
        <f t="shared" si="39"/>
        <v>78.64500000000001</v>
      </c>
      <c r="BO293" s="64">
        <f t="shared" si="40"/>
        <v>0.10937499999999999</v>
      </c>
      <c r="BP293" s="64">
        <f t="shared" si="41"/>
        <v>0.109375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20</v>
      </c>
      <c r="Y294" s="560">
        <f t="shared" si="37"/>
        <v>20</v>
      </c>
      <c r="Z294" s="36">
        <f>IFERROR(IF(Y294=0,"",ROUNDUP(Y294/H294,0)*0.00902),"")</f>
        <v>4.5100000000000001E-2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21.05</v>
      </c>
      <c r="BN294" s="64">
        <f t="shared" si="39"/>
        <v>21.05</v>
      </c>
      <c r="BO294" s="64">
        <f t="shared" si="40"/>
        <v>3.787878787878788E-2</v>
      </c>
      <c r="BP294" s="64">
        <f t="shared" si="41"/>
        <v>3.787878787878788E-2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20</v>
      </c>
      <c r="Y295" s="560">
        <f t="shared" si="37"/>
        <v>20</v>
      </c>
      <c r="Z295" s="36">
        <f>IFERROR(IF(Y295=0,"",ROUNDUP(Y295/H295,0)*0.00902),"")</f>
        <v>4.5100000000000001E-2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21.05</v>
      </c>
      <c r="BN295" s="64">
        <f t="shared" si="39"/>
        <v>21.05</v>
      </c>
      <c r="BO295" s="64">
        <f t="shared" si="40"/>
        <v>3.787878787878788E-2</v>
      </c>
      <c r="BP295" s="64">
        <f t="shared" si="41"/>
        <v>3.787878787878788E-2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91</v>
      </c>
      <c r="Y296" s="561">
        <f>IFERROR(Y289/H289,"0")+IFERROR(Y290/H290,"0")+IFERROR(Y291/H291,"0")+IFERROR(Y292/H292,"0")+IFERROR(Y293/H293,"0")+IFERROR(Y294/H294,"0")+IFERROR(Y295/H295,"0")</f>
        <v>91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1.6275799999999998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914.80000000000007</v>
      </c>
      <c r="Y297" s="561">
        <f>IFERROR(SUM(Y289:Y295),"0")</f>
        <v>914.80000000000007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168</v>
      </c>
      <c r="Y299" s="560">
        <f t="shared" ref="Y299:Y305" si="42">IFERROR(IF(X299="",0,CEILING((X299/$H299),1)*$H299),"")</f>
        <v>168</v>
      </c>
      <c r="Z299" s="36">
        <f>IFERROR(IF(Y299=0,"",ROUNDUP(Y299/H299,0)*0.00902),"")</f>
        <v>0.36080000000000001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178.79999999999998</v>
      </c>
      <c r="BN299" s="64">
        <f t="shared" ref="BN299:BN305" si="44">IFERROR(Y299*I299/H299,"0")</f>
        <v>178.79999999999998</v>
      </c>
      <c r="BO299" s="64">
        <f t="shared" ref="BO299:BO305" si="45">IFERROR(1/J299*(X299/H299),"0")</f>
        <v>0.30303030303030304</v>
      </c>
      <c r="BP299" s="64">
        <f t="shared" ref="BP299:BP305" si="46">IFERROR(1/J299*(Y299/H299),"0")</f>
        <v>0.30303030303030304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84</v>
      </c>
      <c r="Y300" s="560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89.399999999999991</v>
      </c>
      <c r="BN300" s="64">
        <f t="shared" si="44"/>
        <v>89.399999999999991</v>
      </c>
      <c r="BO300" s="64">
        <f t="shared" si="45"/>
        <v>0.15151515151515152</v>
      </c>
      <c r="BP300" s="64">
        <f t="shared" si="46"/>
        <v>0.15151515151515152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43.8</v>
      </c>
      <c r="Y301" s="560">
        <f t="shared" si="42"/>
        <v>43.8</v>
      </c>
      <c r="Z301" s="36">
        <f>IFERROR(IF(Y301=0,"",ROUNDUP(Y301/H301,0)*0.00902),"")</f>
        <v>9.0200000000000002E-2</v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46.500000000000007</v>
      </c>
      <c r="BN301" s="64">
        <f t="shared" si="44"/>
        <v>46.500000000000007</v>
      </c>
      <c r="BO301" s="64">
        <f t="shared" si="45"/>
        <v>7.575757575757576E-2</v>
      </c>
      <c r="BP301" s="64">
        <f t="shared" si="46"/>
        <v>7.575757575757576E-2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10.5</v>
      </c>
      <c r="Y302" s="560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10.5</v>
      </c>
      <c r="Y303" s="560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80</v>
      </c>
      <c r="Y306" s="561">
        <f>IFERROR(Y299/H299,"0")+IFERROR(Y300/H300,"0")+IFERROR(Y301/H301,"0")+IFERROR(Y302/H302,"0")+IFERROR(Y303/H303,"0")+IFERROR(Y304/H304,"0")+IFERROR(Y305/H305,"0")</f>
        <v>80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0.68159999999999998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316.8</v>
      </c>
      <c r="Y307" s="561">
        <f>IFERROR(SUM(Y299:Y305),"0")</f>
        <v>316.8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 t="s">
        <v>497</v>
      </c>
      <c r="Y309" s="560" t="str">
        <f>IFERROR(IF(X309="",0,CEILING((X309/$H309),1)*$H309),"")</f>
        <v/>
      </c>
      <c r="Z309" s="36" t="str">
        <f>IFERROR(IF(Y309=0,"",ROUNDUP(Y309/H309,0)*0.01898),"")</f>
        <v/>
      </c>
      <c r="AA309" s="56"/>
      <c r="AB309" s="57"/>
      <c r="AC309" s="357" t="s">
        <v>498</v>
      </c>
      <c r="AG309" s="64"/>
      <c r="AJ309" s="68"/>
      <c r="AK309" s="68">
        <v>0</v>
      </c>
      <c r="BB309" s="358" t="s">
        <v>1</v>
      </c>
      <c r="BM309" s="64" t="str">
        <f>IFERROR(X309*I309/H309,"0")</f>
        <v>0</v>
      </c>
      <c r="BN309" s="64" t="str">
        <f>IFERROR(Y309*I309/H309,"0")</f>
        <v>0</v>
      </c>
      <c r="BO309" s="64" t="str">
        <f>IFERROR(1/J309*(X309/H309),"0")</f>
        <v>0</v>
      </c>
      <c r="BP309" s="64" t="str">
        <f>IFERROR(1/J309*(Y309/H309),"0")</f>
        <v>0</v>
      </c>
    </row>
    <row r="310" spans="1:68" ht="27" customHeight="1" x14ac:dyDescent="0.25">
      <c r="A310" s="54" t="s">
        <v>499</v>
      </c>
      <c r="B310" s="54" t="s">
        <v>500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7.8</v>
      </c>
      <c r="Y310" s="560">
        <f>IFERROR(IF(X310="",0,CEILING((X310/$H310),1)*$H310),"")</f>
        <v>7.8</v>
      </c>
      <c r="Z310" s="36">
        <f>IFERROR(IF(Y310=0,"",ROUNDUP(Y310/H310,0)*0.01898),"")</f>
        <v>1.898E-2</v>
      </c>
      <c r="AA310" s="56"/>
      <c r="AB310" s="57"/>
      <c r="AC310" s="359" t="s">
        <v>501</v>
      </c>
      <c r="AG310" s="64"/>
      <c r="AJ310" s="68"/>
      <c r="AK310" s="68">
        <v>0</v>
      </c>
      <c r="BB310" s="360" t="s">
        <v>1</v>
      </c>
      <c r="BM310" s="64">
        <f>IFERROR(X310*I310/H310,"0")</f>
        <v>8.3190000000000008</v>
      </c>
      <c r="BN310" s="64">
        <f>IFERROR(Y310*I310/H310,"0")</f>
        <v>8.3190000000000008</v>
      </c>
      <c r="BO310" s="64">
        <f>IFERROR(1/J310*(X310/H310),"0")</f>
        <v>1.5625E-2</v>
      </c>
      <c r="BP310" s="64">
        <f>IFERROR(1/J310*(Y310/H310),"0")</f>
        <v>1.5625E-2</v>
      </c>
    </row>
    <row r="311" spans="1:68" ht="27" customHeight="1" x14ac:dyDescent="0.25">
      <c r="A311" s="54" t="s">
        <v>502</v>
      </c>
      <c r="B311" s="54" t="s">
        <v>503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16.2</v>
      </c>
      <c r="Y311" s="560">
        <f>IFERROR(IF(X311="",0,CEILING((X311/$H311),1)*$H311),"")</f>
        <v>16.2</v>
      </c>
      <c r="Z311" s="36">
        <f>IFERROR(IF(Y311=0,"",ROUNDUP(Y311/H311,0)*0.01898),"")</f>
        <v>3.7960000000000001E-2</v>
      </c>
      <c r="AA311" s="56"/>
      <c r="AB311" s="57"/>
      <c r="AC311" s="361" t="s">
        <v>504</v>
      </c>
      <c r="AG311" s="64"/>
      <c r="AJ311" s="68"/>
      <c r="AK311" s="68">
        <v>0</v>
      </c>
      <c r="BB311" s="362" t="s">
        <v>1</v>
      </c>
      <c r="BM311" s="64">
        <f>IFERROR(X311*I311/H311,"0")</f>
        <v>17.202000000000002</v>
      </c>
      <c r="BN311" s="64">
        <f>IFERROR(Y311*I311/H311,"0")</f>
        <v>17.202000000000002</v>
      </c>
      <c r="BO311" s="64">
        <f>IFERROR(1/J311*(X311/H311),"0")</f>
        <v>3.125E-2</v>
      </c>
      <c r="BP311" s="64">
        <f>IFERROR(1/J311*(Y311/H311),"0")</f>
        <v>3.125E-2</v>
      </c>
    </row>
    <row r="312" spans="1:68" ht="27" customHeight="1" x14ac:dyDescent="0.25">
      <c r="A312" s="54" t="s">
        <v>505</v>
      </c>
      <c r="B312" s="54" t="s">
        <v>506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9</v>
      </c>
      <c r="Y312" s="560">
        <f>IFERROR(IF(X312="",0,CEILING((X312/$H312),1)*$H312),"")</f>
        <v>9</v>
      </c>
      <c r="Z312" s="36">
        <f>IFERROR(IF(Y312=0,"",ROUNDUP(Y312/H312,0)*0.00651),"")</f>
        <v>1.9529999999999999E-2</v>
      </c>
      <c r="AA312" s="56"/>
      <c r="AB312" s="57"/>
      <c r="AC312" s="363" t="s">
        <v>507</v>
      </c>
      <c r="AG312" s="64"/>
      <c r="AJ312" s="68"/>
      <c r="AK312" s="68">
        <v>0</v>
      </c>
      <c r="BB312" s="364" t="s">
        <v>1</v>
      </c>
      <c r="BM312" s="64">
        <f>IFERROR(X312*I312/H312,"0")</f>
        <v>9.7379999999999995</v>
      </c>
      <c r="BN312" s="64">
        <f>IFERROR(Y312*I312/H312,"0")</f>
        <v>9.7379999999999995</v>
      </c>
      <c r="BO312" s="64">
        <f>IFERROR(1/J312*(X312/H312),"0")</f>
        <v>1.6483516483516484E-2</v>
      </c>
      <c r="BP312" s="64">
        <f>IFERROR(1/J312*(Y312/H312),"0")</f>
        <v>1.6483516483516484E-2</v>
      </c>
    </row>
    <row r="313" spans="1:68" ht="27" customHeight="1" x14ac:dyDescent="0.25">
      <c r="A313" s="54" t="s">
        <v>508</v>
      </c>
      <c r="B313" s="54" t="s">
        <v>509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2.7</v>
      </c>
      <c r="Y313" s="560">
        <f>IFERROR(IF(X313="",0,CEILING((X313/$H313),1)*$H313),"")</f>
        <v>2.7</v>
      </c>
      <c r="Z313" s="36">
        <f>IFERROR(IF(Y313=0,"",ROUNDUP(Y313/H313,0)*0.00651),"")</f>
        <v>6.5100000000000002E-3</v>
      </c>
      <c r="AA313" s="56"/>
      <c r="AB313" s="57"/>
      <c r="AC313" s="365" t="s">
        <v>510</v>
      </c>
      <c r="AG313" s="64"/>
      <c r="AJ313" s="68"/>
      <c r="AK313" s="68">
        <v>0</v>
      </c>
      <c r="BB313" s="366" t="s">
        <v>1</v>
      </c>
      <c r="BM313" s="64">
        <f>IFERROR(X313*I313/H313,"0")</f>
        <v>2.9580000000000002</v>
      </c>
      <c r="BN313" s="64">
        <f>IFERROR(Y313*I313/H313,"0")</f>
        <v>2.9580000000000002</v>
      </c>
      <c r="BO313" s="64">
        <f>IFERROR(1/J313*(X313/H313),"0")</f>
        <v>5.4945054945054949E-3</v>
      </c>
      <c r="BP313" s="64">
        <f>IFERROR(1/J313*(Y313/H313),"0")</f>
        <v>5.4945054945054949E-3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7</v>
      </c>
      <c r="Y314" s="561">
        <f>IFERROR(Y309/H309,"0")+IFERROR(Y310/H310,"0")+IFERROR(Y311/H311,"0")+IFERROR(Y312/H312,"0")+IFERROR(Y313/H313,"0")</f>
        <v>7</v>
      </c>
      <c r="Z314" s="561">
        <f>IFERROR(IF(Z309="",0,Z309),"0")+IFERROR(IF(Z310="",0,Z310),"0")+IFERROR(IF(Z311="",0,Z311),"0")+IFERROR(IF(Z312="",0,Z312),"0")+IFERROR(IF(Z313="",0,Z313),"0")</f>
        <v>8.2980000000000012E-2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35.700000000000003</v>
      </c>
      <c r="Y315" s="561">
        <f>IFERROR(SUM(Y309:Y313),"0")</f>
        <v>35.700000000000003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511</v>
      </c>
      <c r="B317" s="54" t="s">
        <v>512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25.2</v>
      </c>
      <c r="Y317" s="560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513</v>
      </c>
      <c r="AG317" s="64"/>
      <c r="AJ317" s="68"/>
      <c r="AK317" s="68">
        <v>0</v>
      </c>
      <c r="BB317" s="368" t="s">
        <v>1</v>
      </c>
      <c r="BM317" s="64">
        <f>IFERROR(X317*I317/H317,"0")</f>
        <v>26.757000000000001</v>
      </c>
      <c r="BN317" s="64">
        <f>IFERROR(Y317*I317/H317,"0")</f>
        <v>26.757000000000001</v>
      </c>
      <c r="BO317" s="64">
        <f>IFERROR(1/J317*(X317/H317),"0")</f>
        <v>4.6875E-2</v>
      </c>
      <c r="BP317" s="64">
        <f>IFERROR(1/J317*(Y317/H317),"0")</f>
        <v>4.6875E-2</v>
      </c>
    </row>
    <row r="318" spans="1:68" ht="27" customHeight="1" x14ac:dyDescent="0.25">
      <c r="A318" s="54" t="s">
        <v>514</v>
      </c>
      <c r="B318" s="54" t="s">
        <v>515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39</v>
      </c>
      <c r="Y318" s="560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516</v>
      </c>
      <c r="AG318" s="64"/>
      <c r="AJ318" s="68"/>
      <c r="AK318" s="68">
        <v>0</v>
      </c>
      <c r="BB318" s="370" t="s">
        <v>1</v>
      </c>
      <c r="BM318" s="64">
        <f>IFERROR(X318*I318/H318,"0")</f>
        <v>41.595000000000006</v>
      </c>
      <c r="BN318" s="64">
        <f>IFERROR(Y318*I318/H318,"0")</f>
        <v>41.595000000000006</v>
      </c>
      <c r="BO318" s="64">
        <f>IFERROR(1/J318*(X318/H318),"0")</f>
        <v>7.8125E-2</v>
      </c>
      <c r="BP318" s="64">
        <f>IFERROR(1/J318*(Y318/H318),"0")</f>
        <v>7.8125E-2</v>
      </c>
    </row>
    <row r="319" spans="1:68" ht="16.5" customHeight="1" x14ac:dyDescent="0.25">
      <c r="A319" s="54" t="s">
        <v>517</v>
      </c>
      <c r="B319" s="54" t="s">
        <v>518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42</v>
      </c>
      <c r="Y319" s="560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519</v>
      </c>
      <c r="AG319" s="64"/>
      <c r="AJ319" s="68"/>
      <c r="AK319" s="68">
        <v>0</v>
      </c>
      <c r="BB319" s="372" t="s">
        <v>1</v>
      </c>
      <c r="BM319" s="64">
        <f>IFERROR(X319*I319/H319,"0")</f>
        <v>44.594999999999999</v>
      </c>
      <c r="BN319" s="64">
        <f>IFERROR(Y319*I319/H319,"0")</f>
        <v>44.594999999999999</v>
      </c>
      <c r="BO319" s="64">
        <f>IFERROR(1/J319*(X319/H319),"0")</f>
        <v>7.8125E-2</v>
      </c>
      <c r="BP319" s="64">
        <f>IFERROR(1/J319*(Y319/H319),"0")</f>
        <v>7.8125E-2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13</v>
      </c>
      <c r="Y320" s="561">
        <f>IFERROR(Y317/H317,"0")+IFERROR(Y318/H318,"0")+IFERROR(Y319/H319,"0")</f>
        <v>13</v>
      </c>
      <c r="Z320" s="561">
        <f>IFERROR(IF(Z317="",0,Z317),"0")+IFERROR(IF(Z318="",0,Z318),"0")+IFERROR(IF(Z319="",0,Z319),"0")</f>
        <v>0.24674000000000001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106.2</v>
      </c>
      <c r="Y321" s="561">
        <f>IFERROR(SUM(Y317:Y319),"0")</f>
        <v>106.2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520</v>
      </c>
      <c r="B323" s="54" t="s">
        <v>521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9" t="s">
        <v>522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6.08</v>
      </c>
      <c r="Y323" s="560">
        <f>IFERROR(IF(X323="",0,CEILING((X323/$H323),1)*$H323),"")</f>
        <v>6.08</v>
      </c>
      <c r="Z323" s="36">
        <f>IFERROR(IF(Y323=0,"",ROUNDUP(Y323/H323,0)*0.00902),"")</f>
        <v>1.804E-2</v>
      </c>
      <c r="AA323" s="56"/>
      <c r="AB323" s="57"/>
      <c r="AC323" s="373" t="s">
        <v>523</v>
      </c>
      <c r="AG323" s="64"/>
      <c r="AJ323" s="68"/>
      <c r="AK323" s="68">
        <v>0</v>
      </c>
      <c r="BB323" s="374" t="s">
        <v>1</v>
      </c>
      <c r="BM323" s="64">
        <f>IFERROR(X323*I323/H323,"0")</f>
        <v>6.66</v>
      </c>
      <c r="BN323" s="64">
        <f>IFERROR(Y323*I323/H323,"0")</f>
        <v>6.66</v>
      </c>
      <c r="BO323" s="64">
        <f>IFERROR(1/J323*(X323/H323),"0")</f>
        <v>1.5151515151515152E-2</v>
      </c>
      <c r="BP323" s="64">
        <f>IFERROR(1/J323*(Y323/H323),"0")</f>
        <v>1.5151515151515152E-2</v>
      </c>
    </row>
    <row r="324" spans="1:68" ht="27" customHeight="1" x14ac:dyDescent="0.25">
      <c r="A324" s="54" t="s">
        <v>524</v>
      </c>
      <c r="B324" s="54" t="s">
        <v>525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2" t="s">
        <v>526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6.08</v>
      </c>
      <c r="Y324" s="560">
        <f>IFERROR(IF(X324="",0,CEILING((X324/$H324),1)*$H324),"")</f>
        <v>6.08</v>
      </c>
      <c r="Z324" s="36">
        <f>IFERROR(IF(Y324=0,"",ROUNDUP(Y324/H324,0)*0.00902),"")</f>
        <v>1.804E-2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6.58</v>
      </c>
      <c r="BN324" s="64">
        <f>IFERROR(Y324*I324/H324,"0")</f>
        <v>6.58</v>
      </c>
      <c r="BO324" s="64">
        <f>IFERROR(1/J324*(X324/H324),"0")</f>
        <v>1.5151515151515152E-2</v>
      </c>
      <c r="BP324" s="64">
        <f>IFERROR(1/J324*(Y324/H324),"0")</f>
        <v>1.5151515151515152E-2</v>
      </c>
    </row>
    <row r="325" spans="1:68" ht="27" customHeight="1" x14ac:dyDescent="0.25">
      <c r="A325" s="54" t="s">
        <v>527</v>
      </c>
      <c r="B325" s="54" t="s">
        <v>528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5.0999999999999996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529</v>
      </c>
      <c r="AG325" s="64"/>
      <c r="AJ325" s="68"/>
      <c r="AK325" s="68">
        <v>0</v>
      </c>
      <c r="BB325" s="378" t="s">
        <v>1</v>
      </c>
      <c r="BM325" s="64">
        <f>IFERROR(X325*I325/H325,"0")</f>
        <v>5.91</v>
      </c>
      <c r="BN325" s="64">
        <f>IFERROR(Y325*I325/H325,"0")</f>
        <v>5.91</v>
      </c>
      <c r="BO325" s="64">
        <f>IFERROR(1/J325*(X325/H325),"0")</f>
        <v>1.098901098901099E-2</v>
      </c>
      <c r="BP325" s="64">
        <f>IFERROR(1/J325*(Y325/H325),"0")</f>
        <v>1.098901098901099E-2</v>
      </c>
    </row>
    <row r="326" spans="1:68" ht="27" customHeight="1" x14ac:dyDescent="0.25">
      <c r="A326" s="54" t="s">
        <v>530</v>
      </c>
      <c r="B326" s="54" t="s">
        <v>531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5.0999999999999996</v>
      </c>
      <c r="Y326" s="560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523</v>
      </c>
      <c r="AG326" s="64"/>
      <c r="AJ326" s="68"/>
      <c r="AK326" s="68">
        <v>0</v>
      </c>
      <c r="BB326" s="380" t="s">
        <v>1</v>
      </c>
      <c r="BM326" s="64">
        <f>IFERROR(X326*I326/H326,"0")</f>
        <v>5.76</v>
      </c>
      <c r="BN326" s="64">
        <f>IFERROR(Y326*I326/H326,"0")</f>
        <v>5.76</v>
      </c>
      <c r="BO326" s="64">
        <f>IFERROR(1/J326*(X326/H326),"0")</f>
        <v>1.098901098901099E-2</v>
      </c>
      <c r="BP326" s="64">
        <f>IFERROR(1/J326*(Y326/H326),"0")</f>
        <v>1.098901098901099E-2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8</v>
      </c>
      <c r="Y327" s="561">
        <f>IFERROR(Y323/H323,"0")+IFERROR(Y324/H324,"0")+IFERROR(Y325/H325,"0")+IFERROR(Y326/H326,"0")</f>
        <v>8</v>
      </c>
      <c r="Z327" s="561">
        <f>IFERROR(IF(Z323="",0,Z323),"0")+IFERROR(IF(Z324="",0,Z324),"0")+IFERROR(IF(Z325="",0,Z325),"0")+IFERROR(IF(Z326="",0,Z326),"0")</f>
        <v>6.2120000000000009E-2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22.36</v>
      </c>
      <c r="Y328" s="561">
        <f>IFERROR(SUM(Y323:Y326),"0")</f>
        <v>22.36</v>
      </c>
      <c r="Z328" s="37"/>
      <c r="AA328" s="562"/>
      <c r="AB328" s="562"/>
      <c r="AC328" s="562"/>
    </row>
    <row r="329" spans="1:68" ht="14.25" customHeight="1" x14ac:dyDescent="0.25">
      <c r="A329" s="571" t="s">
        <v>532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533</v>
      </c>
      <c r="B330" s="54" t="s">
        <v>534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535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4</v>
      </c>
      <c r="Y330" s="560">
        <f>IFERROR(IF(X330="",0,CEILING((X330/$H330),1)*$H330),"")</f>
        <v>4</v>
      </c>
      <c r="Z330" s="36">
        <f>IFERROR(IF(Y330=0,"",ROUNDUP(Y330/H330,0)*0.00474),"")</f>
        <v>9.4800000000000006E-3</v>
      </c>
      <c r="AA330" s="56"/>
      <c r="AB330" s="57"/>
      <c r="AC330" s="381" t="s">
        <v>536</v>
      </c>
      <c r="AG330" s="64"/>
      <c r="AJ330" s="68"/>
      <c r="AK330" s="68">
        <v>0</v>
      </c>
      <c r="BB330" s="382" t="s">
        <v>1</v>
      </c>
      <c r="BM330" s="64">
        <f>IFERROR(X330*I330/H330,"0")</f>
        <v>4.4800000000000004</v>
      </c>
      <c r="BN330" s="64">
        <f>IFERROR(Y330*I330/H330,"0")</f>
        <v>4.4800000000000004</v>
      </c>
      <c r="BO330" s="64">
        <f>IFERROR(1/J330*(X330/H330),"0")</f>
        <v>8.4033613445378148E-3</v>
      </c>
      <c r="BP330" s="64">
        <f>IFERROR(1/J330*(Y330/H330),"0")</f>
        <v>8.4033613445378148E-3</v>
      </c>
    </row>
    <row r="331" spans="1:68" ht="27" customHeight="1" x14ac:dyDescent="0.25">
      <c r="A331" s="54" t="s">
        <v>537</v>
      </c>
      <c r="B331" s="54" t="s">
        <v>538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535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4</v>
      </c>
      <c r="Y331" s="560">
        <f>IFERROR(IF(X331="",0,CEILING((X331/$H331),1)*$H331),"")</f>
        <v>4</v>
      </c>
      <c r="Z331" s="36">
        <f>IFERROR(IF(Y331=0,"",ROUNDUP(Y331/H331,0)*0.00474),"")</f>
        <v>9.4800000000000006E-3</v>
      </c>
      <c r="AA331" s="56"/>
      <c r="AB331" s="57"/>
      <c r="AC331" s="383" t="s">
        <v>536</v>
      </c>
      <c r="AG331" s="64"/>
      <c r="AJ331" s="68"/>
      <c r="AK331" s="68">
        <v>0</v>
      </c>
      <c r="BB331" s="384" t="s">
        <v>1</v>
      </c>
      <c r="BM331" s="64">
        <f>IFERROR(X331*I331/H331,"0")</f>
        <v>4.4800000000000004</v>
      </c>
      <c r="BN331" s="64">
        <f>IFERROR(Y331*I331/H331,"0")</f>
        <v>4.4800000000000004</v>
      </c>
      <c r="BO331" s="64">
        <f>IFERROR(1/J331*(X331/H331),"0")</f>
        <v>8.4033613445378148E-3</v>
      </c>
      <c r="BP331" s="64">
        <f>IFERROR(1/J331*(Y331/H331),"0")</f>
        <v>8.4033613445378148E-3</v>
      </c>
    </row>
    <row r="332" spans="1:68" ht="27" customHeight="1" x14ac:dyDescent="0.25">
      <c r="A332" s="54" t="s">
        <v>539</v>
      </c>
      <c r="B332" s="54" t="s">
        <v>540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535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4</v>
      </c>
      <c r="Y332" s="560">
        <f>IFERROR(IF(X332="",0,CEILING((X332/$H332),1)*$H332),"")</f>
        <v>4</v>
      </c>
      <c r="Z332" s="36">
        <f>IFERROR(IF(Y332=0,"",ROUNDUP(Y332/H332,0)*0.00474),"")</f>
        <v>9.4800000000000006E-3</v>
      </c>
      <c r="AA332" s="56"/>
      <c r="AB332" s="57"/>
      <c r="AC332" s="385" t="s">
        <v>536</v>
      </c>
      <c r="AG332" s="64"/>
      <c r="AJ332" s="68"/>
      <c r="AK332" s="68">
        <v>0</v>
      </c>
      <c r="BB332" s="386" t="s">
        <v>1</v>
      </c>
      <c r="BM332" s="64">
        <f>IFERROR(X332*I332/H332,"0")</f>
        <v>4.4800000000000004</v>
      </c>
      <c r="BN332" s="64">
        <f>IFERROR(Y332*I332/H332,"0")</f>
        <v>4.4800000000000004</v>
      </c>
      <c r="BO332" s="64">
        <f>IFERROR(1/J332*(X332/H332),"0")</f>
        <v>8.4033613445378148E-3</v>
      </c>
      <c r="BP332" s="64">
        <f>IFERROR(1/J332*(Y332/H332),"0")</f>
        <v>8.4033613445378148E-3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6</v>
      </c>
      <c r="Y333" s="561">
        <f>IFERROR(Y330/H330,"0")+IFERROR(Y331/H331,"0")+IFERROR(Y332/H332,"0")</f>
        <v>6</v>
      </c>
      <c r="Z333" s="561">
        <f>IFERROR(IF(Z330="",0,Z330),"0")+IFERROR(IF(Z331="",0,Z331),"0")+IFERROR(IF(Z332="",0,Z332),"0")</f>
        <v>2.844E-2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12</v>
      </c>
      <c r="Y334" s="561">
        <f>IFERROR(SUM(Y330:Y332),"0")</f>
        <v>12</v>
      </c>
      <c r="Z334" s="37"/>
      <c r="AA334" s="562"/>
      <c r="AB334" s="562"/>
      <c r="AC334" s="562"/>
    </row>
    <row r="335" spans="1:68" ht="16.5" customHeight="1" x14ac:dyDescent="0.25">
      <c r="A335" s="573" t="s">
        <v>541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542</v>
      </c>
      <c r="B337" s="54" t="s">
        <v>543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97.2</v>
      </c>
      <c r="Y337" s="560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544</v>
      </c>
      <c r="AG337" s="64"/>
      <c r="AJ337" s="68"/>
      <c r="AK337" s="68">
        <v>0</v>
      </c>
      <c r="BB337" s="388" t="s">
        <v>1</v>
      </c>
      <c r="BM337" s="64">
        <f>IFERROR(X337*I337/H337,"0")</f>
        <v>103.428</v>
      </c>
      <c r="BN337" s="64">
        <f>IFERROR(Y337*I337/H337,"0")</f>
        <v>103.42799999999998</v>
      </c>
      <c r="BO337" s="64">
        <f>IFERROR(1/J337*(X337/H337),"0")</f>
        <v>0.1875</v>
      </c>
      <c r="BP337" s="64">
        <f>IFERROR(1/J337*(Y337/H337),"0")</f>
        <v>0.1875</v>
      </c>
    </row>
    <row r="338" spans="1:68" ht="27" customHeight="1" x14ac:dyDescent="0.25">
      <c r="A338" s="54" t="s">
        <v>545</v>
      </c>
      <c r="B338" s="54" t="s">
        <v>546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6.3</v>
      </c>
      <c r="Y338" s="560">
        <f>IFERROR(IF(X338="",0,CEILING((X338/$H338),1)*$H338),"")</f>
        <v>6.3000000000000007</v>
      </c>
      <c r="Z338" s="36">
        <f>IFERROR(IF(Y338=0,"",ROUNDUP(Y338/H338,0)*0.00651),"")</f>
        <v>1.9529999999999999E-2</v>
      </c>
      <c r="AA338" s="56"/>
      <c r="AB338" s="57"/>
      <c r="AC338" s="389" t="s">
        <v>547</v>
      </c>
      <c r="AG338" s="64"/>
      <c r="AJ338" s="68"/>
      <c r="AK338" s="68">
        <v>0</v>
      </c>
      <c r="BB338" s="390" t="s">
        <v>1</v>
      </c>
      <c r="BM338" s="64">
        <f>IFERROR(X338*I338/H338,"0")</f>
        <v>7.0559999999999992</v>
      </c>
      <c r="BN338" s="64">
        <f>IFERROR(Y338*I338/H338,"0")</f>
        <v>7.056</v>
      </c>
      <c r="BO338" s="64">
        <f>IFERROR(1/J338*(X338/H338),"0")</f>
        <v>1.6483516483516484E-2</v>
      </c>
      <c r="BP338" s="64">
        <f>IFERROR(1/J338*(Y338/H338),"0")</f>
        <v>1.6483516483516484E-2</v>
      </c>
    </row>
    <row r="339" spans="1:68" ht="27" customHeight="1" x14ac:dyDescent="0.25">
      <c r="A339" s="54" t="s">
        <v>548</v>
      </c>
      <c r="B339" s="54" t="s">
        <v>549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6.3</v>
      </c>
      <c r="Y339" s="560">
        <f>IFERROR(IF(X339="",0,CEILING((X339/$H339),1)*$H339),"")</f>
        <v>6.3000000000000007</v>
      </c>
      <c r="Z339" s="36">
        <f>IFERROR(IF(Y339=0,"",ROUNDUP(Y339/H339,0)*0.00651),"")</f>
        <v>1.9529999999999999E-2</v>
      </c>
      <c r="AA339" s="56"/>
      <c r="AB339" s="57"/>
      <c r="AC339" s="391" t="s">
        <v>550</v>
      </c>
      <c r="AG339" s="64"/>
      <c r="AJ339" s="68"/>
      <c r="AK339" s="68">
        <v>0</v>
      </c>
      <c r="BB339" s="392" t="s">
        <v>1</v>
      </c>
      <c r="BM339" s="64">
        <f>IFERROR(X339*I339/H339,"0")</f>
        <v>7.02</v>
      </c>
      <c r="BN339" s="64">
        <f>IFERROR(Y339*I339/H339,"0")</f>
        <v>7.0200000000000005</v>
      </c>
      <c r="BO339" s="64">
        <f>IFERROR(1/J339*(X339/H339),"0")</f>
        <v>1.6483516483516484E-2</v>
      </c>
      <c r="BP339" s="64">
        <f>IFERROR(1/J339*(Y339/H339),"0")</f>
        <v>1.6483516483516484E-2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18</v>
      </c>
      <c r="Y340" s="561">
        <f>IFERROR(Y337/H337,"0")+IFERROR(Y338/H338,"0")+IFERROR(Y339/H339,"0")</f>
        <v>18</v>
      </c>
      <c r="Z340" s="561">
        <f>IFERROR(IF(Z337="",0,Z337),"0")+IFERROR(IF(Z338="",0,Z338),"0")+IFERROR(IF(Z339="",0,Z339),"0")</f>
        <v>0.26682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109.8</v>
      </c>
      <c r="Y341" s="561">
        <f>IFERROR(SUM(Y337:Y339),"0")</f>
        <v>109.79999999999998</v>
      </c>
      <c r="Z341" s="37"/>
      <c r="AA341" s="562"/>
      <c r="AB341" s="562"/>
      <c r="AC341" s="562"/>
    </row>
    <row r="342" spans="1:68" ht="27.75" customHeight="1" x14ac:dyDescent="0.2">
      <c r="A342" s="651" t="s">
        <v>551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552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553</v>
      </c>
      <c r="B345" s="54" t="s">
        <v>554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720</v>
      </c>
      <c r="Y345" s="560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555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customHeight="1" x14ac:dyDescent="0.25">
      <c r="A346" s="54" t="s">
        <v>556</v>
      </c>
      <c r="B346" s="54" t="s">
        <v>557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558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559</v>
      </c>
      <c r="B347" s="54" t="s">
        <v>560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720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561</v>
      </c>
      <c r="AG347" s="64"/>
      <c r="AJ347" s="68"/>
      <c r="AK347" s="68">
        <v>0</v>
      </c>
      <c r="BB347" s="398" t="s">
        <v>1</v>
      </c>
      <c r="BM347" s="64">
        <f t="shared" si="48"/>
        <v>743.04000000000008</v>
      </c>
      <c r="BN347" s="64">
        <f t="shared" si="49"/>
        <v>743.04000000000008</v>
      </c>
      <c r="BO347" s="64">
        <f t="shared" si="50"/>
        <v>1</v>
      </c>
      <c r="BP347" s="64">
        <f t="shared" si="51"/>
        <v>1</v>
      </c>
    </row>
    <row r="348" spans="1:68" ht="37.5" customHeight="1" x14ac:dyDescent="0.25">
      <c r="A348" s="54" t="s">
        <v>562</v>
      </c>
      <c r="B348" s="54" t="s">
        <v>563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564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565</v>
      </c>
      <c r="B349" s="54" t="s">
        <v>566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8</v>
      </c>
      <c r="Y349" s="560">
        <f t="shared" si="47"/>
        <v>8</v>
      </c>
      <c r="Z349" s="36">
        <f>IFERROR(IF(Y349=0,"",ROUNDUP(Y349/H349,0)*0.00902),"")</f>
        <v>1.804E-2</v>
      </c>
      <c r="AA349" s="56"/>
      <c r="AB349" s="57"/>
      <c r="AC349" s="401" t="s">
        <v>567</v>
      </c>
      <c r="AG349" s="64"/>
      <c r="AJ349" s="68"/>
      <c r="AK349" s="68">
        <v>0</v>
      </c>
      <c r="BB349" s="402" t="s">
        <v>1</v>
      </c>
      <c r="BM349" s="64">
        <f t="shared" si="48"/>
        <v>8.42</v>
      </c>
      <c r="BN349" s="64">
        <f t="shared" si="49"/>
        <v>8.42</v>
      </c>
      <c r="BO349" s="64">
        <f t="shared" si="50"/>
        <v>1.5151515151515152E-2</v>
      </c>
      <c r="BP349" s="64">
        <f t="shared" si="51"/>
        <v>1.5151515151515152E-2</v>
      </c>
    </row>
    <row r="350" spans="1:68" ht="27" customHeight="1" x14ac:dyDescent="0.25">
      <c r="A350" s="54" t="s">
        <v>568</v>
      </c>
      <c r="B350" s="54" t="s">
        <v>569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10</v>
      </c>
      <c r="Y350" s="560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ht="37.5" customHeight="1" x14ac:dyDescent="0.25">
      <c r="A351" s="54" t="s">
        <v>570</v>
      </c>
      <c r="B351" s="54" t="s">
        <v>571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10</v>
      </c>
      <c r="Y351" s="560">
        <f t="shared" si="47"/>
        <v>10</v>
      </c>
      <c r="Z351" s="36">
        <f>IFERROR(IF(Y351=0,"",ROUNDUP(Y351/H351,0)*0.00902),"")</f>
        <v>1.804E-2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48"/>
        <v>10.42</v>
      </c>
      <c r="BN351" s="64">
        <f t="shared" si="49"/>
        <v>10.42</v>
      </c>
      <c r="BO351" s="64">
        <f t="shared" si="50"/>
        <v>1.5151515151515152E-2</v>
      </c>
      <c r="BP351" s="64">
        <f t="shared" si="51"/>
        <v>1.5151515151515152E-2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102</v>
      </c>
      <c r="Y352" s="561">
        <f>IFERROR(Y345/H345,"0")+IFERROR(Y346/H346,"0")+IFERROR(Y347/H347,"0")+IFERROR(Y348/H348,"0")+IFERROR(Y349/H349,"0")+IFERROR(Y350/H350,"0")+IFERROR(Y351/H351,"0")</f>
        <v>102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2.1421200000000002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1468</v>
      </c>
      <c r="Y353" s="561">
        <f>IFERROR(SUM(Y345:Y351),"0")</f>
        <v>1468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572</v>
      </c>
      <c r="B355" s="54" t="s">
        <v>573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574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575</v>
      </c>
      <c r="B356" s="54" t="s">
        <v>576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8</v>
      </c>
      <c r="Y356" s="560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574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50</v>
      </c>
      <c r="Y357" s="561">
        <f>IFERROR(Y355/H355,"0")+IFERROR(Y356/H356,"0")</f>
        <v>50</v>
      </c>
      <c r="Z357" s="561">
        <f>IFERROR(IF(Z355="",0,Z355),"0")+IFERROR(IF(Z356="",0,Z356),"0")</f>
        <v>1.0620400000000001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728</v>
      </c>
      <c r="Y358" s="561">
        <f>IFERROR(SUM(Y355:Y356),"0")</f>
        <v>728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577</v>
      </c>
      <c r="B360" s="54" t="s">
        <v>578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90</v>
      </c>
      <c r="Y360" s="560">
        <f>IFERROR(IF(X360="",0,CEILING((X360/$H360),1)*$H360),"")</f>
        <v>90</v>
      </c>
      <c r="Z360" s="36">
        <f>IFERROR(IF(Y360=0,"",ROUNDUP(Y360/H360,0)*0.01898),"")</f>
        <v>0.1898</v>
      </c>
      <c r="AA360" s="56"/>
      <c r="AB360" s="57"/>
      <c r="AC360" s="411" t="s">
        <v>579</v>
      </c>
      <c r="AG360" s="64"/>
      <c r="AJ360" s="68"/>
      <c r="AK360" s="68">
        <v>0</v>
      </c>
      <c r="BB360" s="412" t="s">
        <v>1</v>
      </c>
      <c r="BM360" s="64">
        <f>IFERROR(X360*I360/H360,"0")</f>
        <v>95.25</v>
      </c>
      <c r="BN360" s="64">
        <f>IFERROR(Y360*I360/H360,"0")</f>
        <v>95.25</v>
      </c>
      <c r="BO360" s="64">
        <f>IFERROR(1/J360*(X360/H360),"0")</f>
        <v>0.15625</v>
      </c>
      <c r="BP360" s="64">
        <f>IFERROR(1/J360*(Y360/H360),"0")</f>
        <v>0.15625</v>
      </c>
    </row>
    <row r="361" spans="1:68" ht="27" customHeight="1" x14ac:dyDescent="0.25">
      <c r="A361" s="54" t="s">
        <v>580</v>
      </c>
      <c r="B361" s="54" t="s">
        <v>581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9</v>
      </c>
      <c r="Y361" s="560">
        <f>IFERROR(IF(X361="",0,CEILING((X361/$H361),1)*$H361),"")</f>
        <v>9</v>
      </c>
      <c r="Z361" s="36">
        <f>IFERROR(IF(Y361=0,"",ROUNDUP(Y361/H361,0)*0.01898),"")</f>
        <v>1.898E-2</v>
      </c>
      <c r="AA361" s="56"/>
      <c r="AB361" s="57"/>
      <c r="AC361" s="413" t="s">
        <v>582</v>
      </c>
      <c r="AG361" s="64"/>
      <c r="AJ361" s="68"/>
      <c r="AK361" s="68">
        <v>0</v>
      </c>
      <c r="BB361" s="414" t="s">
        <v>1</v>
      </c>
      <c r="BM361" s="64">
        <f>IFERROR(X361*I361/H361,"0")</f>
        <v>9.5190000000000001</v>
      </c>
      <c r="BN361" s="64">
        <f>IFERROR(Y361*I361/H361,"0")</f>
        <v>9.5190000000000001</v>
      </c>
      <c r="BO361" s="64">
        <f>IFERROR(1/J361*(X361/H361),"0")</f>
        <v>1.5625E-2</v>
      </c>
      <c r="BP361" s="64">
        <f>IFERROR(1/J361*(Y361/H361),"0")</f>
        <v>1.5625E-2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11</v>
      </c>
      <c r="Y362" s="561">
        <f>IFERROR(Y360/H360,"0")+IFERROR(Y361/H361,"0")</f>
        <v>11</v>
      </c>
      <c r="Z362" s="561">
        <f>IFERROR(IF(Z360="",0,Z360),"0")+IFERROR(IF(Z361="",0,Z361),"0")</f>
        <v>0.20877999999999999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99</v>
      </c>
      <c r="Y363" s="561">
        <f>IFERROR(SUM(Y360:Y361),"0")</f>
        <v>99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583</v>
      </c>
      <c r="B365" s="54" t="s">
        <v>584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18</v>
      </c>
      <c r="Y365" s="560">
        <f>IFERROR(IF(X365="",0,CEILING((X365/$H365),1)*$H365),"")</f>
        <v>18</v>
      </c>
      <c r="Z365" s="36">
        <f>IFERROR(IF(Y365=0,"",ROUNDUP(Y365/H365,0)*0.01898),"")</f>
        <v>3.7960000000000001E-2</v>
      </c>
      <c r="AA365" s="56"/>
      <c r="AB365" s="57"/>
      <c r="AC365" s="415" t="s">
        <v>585</v>
      </c>
      <c r="AG365" s="64"/>
      <c r="AJ365" s="68"/>
      <c r="AK365" s="68">
        <v>0</v>
      </c>
      <c r="BB365" s="416" t="s">
        <v>1</v>
      </c>
      <c r="BM365" s="64">
        <f>IFERROR(X365*I365/H365,"0")</f>
        <v>19.038</v>
      </c>
      <c r="BN365" s="64">
        <f>IFERROR(Y365*I365/H365,"0")</f>
        <v>19.038</v>
      </c>
      <c r="BO365" s="64">
        <f>IFERROR(1/J365*(X365/H365),"0")</f>
        <v>3.125E-2</v>
      </c>
      <c r="BP365" s="64">
        <f>IFERROR(1/J365*(Y365/H365),"0")</f>
        <v>3.125E-2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2</v>
      </c>
      <c r="Y366" s="561">
        <f>IFERROR(Y365/H365,"0")</f>
        <v>2</v>
      </c>
      <c r="Z366" s="561">
        <f>IFERROR(IF(Z365="",0,Z365),"0")</f>
        <v>3.7960000000000001E-2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18</v>
      </c>
      <c r="Y367" s="561">
        <f>IFERROR(SUM(Y365:Y365),"0")</f>
        <v>18</v>
      </c>
      <c r="Z367" s="37"/>
      <c r="AA367" s="562"/>
      <c r="AB367" s="562"/>
      <c r="AC367" s="562"/>
    </row>
    <row r="368" spans="1:68" ht="16.5" customHeight="1" x14ac:dyDescent="0.25">
      <c r="A368" s="573" t="s">
        <v>586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587</v>
      </c>
      <c r="B370" s="54" t="s">
        <v>588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589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590</v>
      </c>
      <c r="B371" s="54" t="s">
        <v>591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593</v>
      </c>
      <c r="B372" s="54" t="s">
        <v>594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592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595</v>
      </c>
      <c r="B376" s="54" t="s">
        <v>596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17.52</v>
      </c>
      <c r="Y376" s="560">
        <f>IFERROR(IF(X376="",0,CEILING((X376/$H376),1)*$H376),"")</f>
        <v>17.52</v>
      </c>
      <c r="Z376" s="36">
        <f>IFERROR(IF(Y376=0,"",ROUNDUP(Y376/H376,0)*0.00902),"")</f>
        <v>3.6080000000000001E-2</v>
      </c>
      <c r="AA376" s="56"/>
      <c r="AB376" s="57"/>
      <c r="AC376" s="423" t="s">
        <v>597</v>
      </c>
      <c r="AG376" s="64"/>
      <c r="AJ376" s="68"/>
      <c r="AK376" s="68">
        <v>0</v>
      </c>
      <c r="BB376" s="424" t="s">
        <v>1</v>
      </c>
      <c r="BM376" s="64">
        <f>IFERROR(X376*I376/H376,"0")</f>
        <v>18.600000000000001</v>
      </c>
      <c r="BN376" s="64">
        <f>IFERROR(Y376*I376/H376,"0")</f>
        <v>18.600000000000001</v>
      </c>
      <c r="BO376" s="64">
        <f>IFERROR(1/J376*(X376/H376),"0")</f>
        <v>3.0303030303030304E-2</v>
      </c>
      <c r="BP376" s="64">
        <f>IFERROR(1/J376*(Y376/H376),"0")</f>
        <v>3.0303030303030304E-2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4</v>
      </c>
      <c r="Y377" s="561">
        <f>IFERROR(Y376/H376,"0")</f>
        <v>4</v>
      </c>
      <c r="Z377" s="561">
        <f>IFERROR(IF(Z376="",0,Z376),"0")</f>
        <v>3.6080000000000001E-2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17.52</v>
      </c>
      <c r="Y378" s="561">
        <f>IFERROR(SUM(Y376:Y376),"0")</f>
        <v>17.52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598</v>
      </c>
      <c r="B380" s="54" t="s">
        <v>599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18</v>
      </c>
      <c r="Y380" s="560">
        <f>IFERROR(IF(X380="",0,CEILING((X380/$H380),1)*$H380),"")</f>
        <v>18</v>
      </c>
      <c r="Z380" s="36">
        <f>IFERROR(IF(Y380=0,"",ROUNDUP(Y380/H380,0)*0.01898),"")</f>
        <v>3.7960000000000001E-2</v>
      </c>
      <c r="AA380" s="56"/>
      <c r="AB380" s="57"/>
      <c r="AC380" s="425" t="s">
        <v>600</v>
      </c>
      <c r="AG380" s="64"/>
      <c r="AJ380" s="68"/>
      <c r="AK380" s="68">
        <v>0</v>
      </c>
      <c r="BB380" s="426" t="s">
        <v>1</v>
      </c>
      <c r="BM380" s="64">
        <f>IFERROR(X380*I380/H380,"0")</f>
        <v>19.038</v>
      </c>
      <c r="BN380" s="64">
        <f>IFERROR(Y380*I380/H380,"0")</f>
        <v>19.038</v>
      </c>
      <c r="BO380" s="64">
        <f>IFERROR(1/J380*(X380/H380),"0")</f>
        <v>3.125E-2</v>
      </c>
      <c r="BP380" s="64">
        <f>IFERROR(1/J380*(Y380/H380),"0")</f>
        <v>3.125E-2</v>
      </c>
    </row>
    <row r="381" spans="1:68" ht="27" customHeight="1" x14ac:dyDescent="0.25">
      <c r="A381" s="54" t="s">
        <v>601</v>
      </c>
      <c r="B381" s="54" t="s">
        <v>602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600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2</v>
      </c>
      <c r="Y382" s="561">
        <f>IFERROR(Y380/H380,"0")+IFERROR(Y381/H381,"0")</f>
        <v>2</v>
      </c>
      <c r="Z382" s="561">
        <f>IFERROR(IF(Z380="",0,Z380),"0")+IFERROR(IF(Z381="",0,Z381),"0")</f>
        <v>3.7960000000000001E-2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18</v>
      </c>
      <c r="Y383" s="561">
        <f>IFERROR(SUM(Y380:Y381),"0")</f>
        <v>18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603</v>
      </c>
      <c r="B385" s="54" t="s">
        <v>604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18</v>
      </c>
      <c r="Y385" s="560">
        <f>IFERROR(IF(X385="",0,CEILING((X385/$H385),1)*$H385),"")</f>
        <v>18</v>
      </c>
      <c r="Z385" s="36">
        <f>IFERROR(IF(Y385=0,"",ROUNDUP(Y385/H385,0)*0.01898),"")</f>
        <v>3.7960000000000001E-2</v>
      </c>
      <c r="AA385" s="56"/>
      <c r="AB385" s="57"/>
      <c r="AC385" s="429" t="s">
        <v>605</v>
      </c>
      <c r="AG385" s="64"/>
      <c r="AJ385" s="68"/>
      <c r="AK385" s="68">
        <v>0</v>
      </c>
      <c r="BB385" s="430" t="s">
        <v>1</v>
      </c>
      <c r="BM385" s="64">
        <f>IFERROR(X385*I385/H385,"0")</f>
        <v>18.87</v>
      </c>
      <c r="BN385" s="64">
        <f>IFERROR(Y385*I385/H385,"0")</f>
        <v>18.87</v>
      </c>
      <c r="BO385" s="64">
        <f>IFERROR(1/J385*(X385/H385),"0")</f>
        <v>3.125E-2</v>
      </c>
      <c r="BP385" s="64">
        <f>IFERROR(1/J385*(Y385/H385),"0")</f>
        <v>3.125E-2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2</v>
      </c>
      <c r="Y386" s="561">
        <f>IFERROR(Y385/H385,"0")</f>
        <v>2</v>
      </c>
      <c r="Z386" s="561">
        <f>IFERROR(IF(Z385="",0,Z385),"0")</f>
        <v>3.7960000000000001E-2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18</v>
      </c>
      <c r="Y387" s="561">
        <f>IFERROR(SUM(Y385:Y385),"0")</f>
        <v>18</v>
      </c>
      <c r="Z387" s="37"/>
      <c r="AA387" s="562"/>
      <c r="AB387" s="562"/>
      <c r="AC387" s="562"/>
    </row>
    <row r="388" spans="1:68" ht="27.75" customHeight="1" x14ac:dyDescent="0.2">
      <c r="A388" s="651" t="s">
        <v>606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607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608</v>
      </c>
      <c r="B391" s="54" t="s">
        <v>609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27</v>
      </c>
      <c r="Y391" s="560">
        <f t="shared" ref="Y391:Y400" si="52">IFERROR(IF(X391="",0,CEILING((X391/$H391),1)*$H391),"")</f>
        <v>27</v>
      </c>
      <c r="Z391" s="36">
        <f>IFERROR(IF(Y391=0,"",ROUNDUP(Y391/H391,0)*0.00902),"")</f>
        <v>4.5100000000000001E-2</v>
      </c>
      <c r="AA391" s="56"/>
      <c r="AB391" s="57"/>
      <c r="AC391" s="431" t="s">
        <v>610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28.049999999999997</v>
      </c>
      <c r="BN391" s="64">
        <f t="shared" ref="BN391:BN400" si="54">IFERROR(Y391*I391/H391,"0")</f>
        <v>28.049999999999997</v>
      </c>
      <c r="BO391" s="64">
        <f t="shared" ref="BO391:BO400" si="55">IFERROR(1/J391*(X391/H391),"0")</f>
        <v>3.787878787878788E-2</v>
      </c>
      <c r="BP391" s="64">
        <f t="shared" ref="BP391:BP400" si="56">IFERROR(1/J391*(Y391/H391),"0")</f>
        <v>3.787878787878788E-2</v>
      </c>
    </row>
    <row r="392" spans="1:68" ht="27" customHeight="1" x14ac:dyDescent="0.25">
      <c r="A392" s="54" t="s">
        <v>611</v>
      </c>
      <c r="B392" s="54" t="s">
        <v>612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10.8</v>
      </c>
      <c r="Y392" s="560">
        <f t="shared" si="52"/>
        <v>10.8</v>
      </c>
      <c r="Z392" s="36">
        <f>IFERROR(IF(Y392=0,"",ROUNDUP(Y392/H392,0)*0.00902),"")</f>
        <v>1.804E-2</v>
      </c>
      <c r="AA392" s="56"/>
      <c r="AB392" s="57"/>
      <c r="AC392" s="433" t="s">
        <v>613</v>
      </c>
      <c r="AG392" s="64"/>
      <c r="AJ392" s="68"/>
      <c r="AK392" s="68">
        <v>0</v>
      </c>
      <c r="BB392" s="434" t="s">
        <v>1</v>
      </c>
      <c r="BM392" s="64">
        <f t="shared" si="53"/>
        <v>11.22</v>
      </c>
      <c r="BN392" s="64">
        <f t="shared" si="54"/>
        <v>11.22</v>
      </c>
      <c r="BO392" s="64">
        <f t="shared" si="55"/>
        <v>1.5151515151515152E-2</v>
      </c>
      <c r="BP392" s="64">
        <f t="shared" si="56"/>
        <v>1.5151515151515152E-2</v>
      </c>
    </row>
    <row r="393" spans="1:68" ht="27" customHeight="1" x14ac:dyDescent="0.25">
      <c r="A393" s="54" t="s">
        <v>611</v>
      </c>
      <c r="B393" s="54" t="s">
        <v>614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615</v>
      </c>
      <c r="B394" s="54" t="s">
        <v>616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27</v>
      </c>
      <c r="Y394" s="560">
        <f t="shared" si="52"/>
        <v>27</v>
      </c>
      <c r="Z394" s="36">
        <f>IFERROR(IF(Y394=0,"",ROUNDUP(Y394/H394,0)*0.00902),"")</f>
        <v>4.5100000000000001E-2</v>
      </c>
      <c r="AA394" s="56"/>
      <c r="AB394" s="57"/>
      <c r="AC394" s="437" t="s">
        <v>617</v>
      </c>
      <c r="AG394" s="64"/>
      <c r="AJ394" s="68"/>
      <c r="AK394" s="68">
        <v>0</v>
      </c>
      <c r="BB394" s="438" t="s">
        <v>1</v>
      </c>
      <c r="BM394" s="64">
        <f t="shared" si="53"/>
        <v>28.049999999999997</v>
      </c>
      <c r="BN394" s="64">
        <f t="shared" si="54"/>
        <v>28.049999999999997</v>
      </c>
      <c r="BO394" s="64">
        <f t="shared" si="55"/>
        <v>3.787878787878788E-2</v>
      </c>
      <c r="BP394" s="64">
        <f t="shared" si="56"/>
        <v>3.787878787878788E-2</v>
      </c>
    </row>
    <row r="395" spans="1:68" ht="27" customHeight="1" x14ac:dyDescent="0.25">
      <c r="A395" s="54" t="s">
        <v>618</v>
      </c>
      <c r="B395" s="54" t="s">
        <v>619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620</v>
      </c>
      <c r="B396" s="54" t="s">
        <v>621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10.5</v>
      </c>
      <c r="Y396" s="560">
        <f t="shared" si="52"/>
        <v>10.5</v>
      </c>
      <c r="Z396" s="36">
        <f t="shared" si="57"/>
        <v>2.5100000000000001E-2</v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3"/>
        <v>11.149999999999999</v>
      </c>
      <c r="BN396" s="64">
        <f t="shared" si="54"/>
        <v>11.149999999999999</v>
      </c>
      <c r="BO396" s="64">
        <f t="shared" si="55"/>
        <v>2.1367521367521368E-2</v>
      </c>
      <c r="BP396" s="64">
        <f t="shared" si="56"/>
        <v>2.1367521367521368E-2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10.5</v>
      </c>
      <c r="Y397" s="560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27" customHeight="1" x14ac:dyDescent="0.25">
      <c r="A398" s="54" t="s">
        <v>625</v>
      </c>
      <c r="B398" s="54" t="s">
        <v>626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6.72</v>
      </c>
      <c r="Y398" s="560">
        <f t="shared" si="52"/>
        <v>6.72</v>
      </c>
      <c r="Z398" s="36">
        <f t="shared" si="57"/>
        <v>2.0080000000000001E-2</v>
      </c>
      <c r="AA398" s="56"/>
      <c r="AB398" s="57"/>
      <c r="AC398" s="445" t="s">
        <v>627</v>
      </c>
      <c r="AG398" s="64"/>
      <c r="AJ398" s="68"/>
      <c r="AK398" s="68">
        <v>0</v>
      </c>
      <c r="BB398" s="446" t="s">
        <v>1</v>
      </c>
      <c r="BM398" s="64">
        <f t="shared" si="53"/>
        <v>7.24</v>
      </c>
      <c r="BN398" s="64">
        <f t="shared" si="54"/>
        <v>7.24</v>
      </c>
      <c r="BO398" s="64">
        <f t="shared" si="55"/>
        <v>1.7094017094017096E-2</v>
      </c>
      <c r="BP398" s="64">
        <f t="shared" si="56"/>
        <v>1.7094017094017096E-2</v>
      </c>
    </row>
    <row r="399" spans="1:68" ht="27" customHeight="1" x14ac:dyDescent="0.25">
      <c r="A399" s="54" t="s">
        <v>628</v>
      </c>
      <c r="B399" s="54" t="s">
        <v>629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10.5</v>
      </c>
      <c r="Y399" s="560">
        <f t="shared" si="52"/>
        <v>10.5</v>
      </c>
      <c r="Z399" s="36">
        <f t="shared" si="57"/>
        <v>2.5100000000000001E-2</v>
      </c>
      <c r="AA399" s="56"/>
      <c r="AB399" s="57"/>
      <c r="AC399" s="447" t="s">
        <v>630</v>
      </c>
      <c r="AG399" s="64"/>
      <c r="AJ399" s="68"/>
      <c r="AK399" s="68">
        <v>0</v>
      </c>
      <c r="BB399" s="448" t="s">
        <v>1</v>
      </c>
      <c r="BM399" s="64">
        <f t="shared" si="53"/>
        <v>11.149999999999999</v>
      </c>
      <c r="BN399" s="64">
        <f t="shared" si="54"/>
        <v>11.149999999999999</v>
      </c>
      <c r="BO399" s="64">
        <f t="shared" si="55"/>
        <v>2.1367521367521368E-2</v>
      </c>
      <c r="BP399" s="64">
        <f t="shared" si="56"/>
        <v>2.1367521367521368E-2</v>
      </c>
    </row>
    <row r="400" spans="1:68" ht="37.5" customHeight="1" x14ac:dyDescent="0.25">
      <c r="A400" s="54" t="s">
        <v>631</v>
      </c>
      <c r="B400" s="54" t="s">
        <v>632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/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627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31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31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0.20362000000000002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103.02</v>
      </c>
      <c r="Y402" s="561">
        <f>IFERROR(SUM(Y391:Y400),"0")</f>
        <v>103.02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633</v>
      </c>
      <c r="B404" s="54" t="s">
        <v>634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12</v>
      </c>
      <c r="Y404" s="560">
        <f>IFERROR(IF(X404="",0,CEILING((X404/$H404),1)*$H404),"")</f>
        <v>12</v>
      </c>
      <c r="Z404" s="36">
        <f>IFERROR(IF(Y404=0,"",ROUNDUP(Y404/H404,0)*0.00902),"")</f>
        <v>4.5100000000000001E-2</v>
      </c>
      <c r="AA404" s="56"/>
      <c r="AB404" s="57"/>
      <c r="AC404" s="451" t="s">
        <v>635</v>
      </c>
      <c r="AG404" s="64"/>
      <c r="AJ404" s="68"/>
      <c r="AK404" s="68">
        <v>0</v>
      </c>
      <c r="BB404" s="452" t="s">
        <v>1</v>
      </c>
      <c r="BM404" s="64">
        <f>IFERROR(X404*I404/H404,"0")</f>
        <v>13.23</v>
      </c>
      <c r="BN404" s="64">
        <f>IFERROR(Y404*I404/H404,"0")</f>
        <v>13.23</v>
      </c>
      <c r="BO404" s="64">
        <f>IFERROR(1/J404*(X404/H404),"0")</f>
        <v>3.787878787878788E-2</v>
      </c>
      <c r="BP404" s="64">
        <f>IFERROR(1/J404*(Y404/H404),"0")</f>
        <v>3.787878787878788E-2</v>
      </c>
    </row>
    <row r="405" spans="1:68" ht="27" customHeight="1" x14ac:dyDescent="0.25">
      <c r="A405" s="54" t="s">
        <v>636</v>
      </c>
      <c r="B405" s="54" t="s">
        <v>637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638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5</v>
      </c>
      <c r="Y406" s="561">
        <f>IFERROR(Y404/H404,"0")+IFERROR(Y405/H405,"0")</f>
        <v>5</v>
      </c>
      <c r="Z406" s="561">
        <f>IFERROR(IF(Z404="",0,Z404),"0")+IFERROR(IF(Z405="",0,Z405),"0")</f>
        <v>4.5100000000000001E-2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12</v>
      </c>
      <c r="Y407" s="561">
        <f>IFERROR(SUM(Y404:Y405),"0")</f>
        <v>12</v>
      </c>
      <c r="Z407" s="37"/>
      <c r="AA407" s="562"/>
      <c r="AB407" s="562"/>
      <c r="AC407" s="562"/>
    </row>
    <row r="408" spans="1:68" ht="16.5" customHeight="1" x14ac:dyDescent="0.25">
      <c r="A408" s="573" t="s">
        <v>639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640</v>
      </c>
      <c r="B410" s="54" t="s">
        <v>641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6.3</v>
      </c>
      <c r="Y410" s="560">
        <f>IFERROR(IF(X410="",0,CEILING((X410/$H410),1)*$H410),"")</f>
        <v>6.3000000000000007</v>
      </c>
      <c r="Z410" s="36">
        <f>IFERROR(IF(Y410=0,"",ROUNDUP(Y410/H410,0)*0.00651),"")</f>
        <v>1.9529999999999999E-2</v>
      </c>
      <c r="AA410" s="56"/>
      <c r="AB410" s="57"/>
      <c r="AC410" s="455" t="s">
        <v>642</v>
      </c>
      <c r="AG410" s="64"/>
      <c r="AJ410" s="68"/>
      <c r="AK410" s="68">
        <v>0</v>
      </c>
      <c r="BB410" s="456" t="s">
        <v>1</v>
      </c>
      <c r="BM410" s="64">
        <f>IFERROR(X410*I410/H410,"0")</f>
        <v>6.9299999999999988</v>
      </c>
      <c r="BN410" s="64">
        <f>IFERROR(Y410*I410/H410,"0")</f>
        <v>6.9300000000000006</v>
      </c>
      <c r="BO410" s="64">
        <f>IFERROR(1/J410*(X410/H410),"0")</f>
        <v>1.6483516483516484E-2</v>
      </c>
      <c r="BP410" s="64">
        <f>IFERROR(1/J410*(Y410/H410),"0")</f>
        <v>1.6483516483516484E-2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3</v>
      </c>
      <c r="Y411" s="561">
        <f>IFERROR(Y410/H410,"0")</f>
        <v>3</v>
      </c>
      <c r="Z411" s="561">
        <f>IFERROR(IF(Z410="",0,Z410),"0")</f>
        <v>1.9529999999999999E-2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6.3</v>
      </c>
      <c r="Y412" s="561">
        <f>IFERROR(SUM(Y410:Y410),"0")</f>
        <v>6.3000000000000007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643</v>
      </c>
      <c r="B414" s="54" t="s">
        <v>644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37.799999999999997</v>
      </c>
      <c r="Y414" s="560">
        <f>IFERROR(IF(X414="",0,CEILING((X414/$H414),1)*$H414),"")</f>
        <v>37.800000000000004</v>
      </c>
      <c r="Z414" s="36">
        <f>IFERROR(IF(Y414=0,"",ROUNDUP(Y414/H414,0)*0.00902),"")</f>
        <v>6.3140000000000002E-2</v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39.269999999999996</v>
      </c>
      <c r="BN414" s="64">
        <f>IFERROR(Y414*I414/H414,"0")</f>
        <v>39.270000000000003</v>
      </c>
      <c r="BO414" s="64">
        <f>IFERROR(1/J414*(X414/H414),"0")</f>
        <v>5.3030303030303025E-2</v>
      </c>
      <c r="BP414" s="64">
        <f>IFERROR(1/J414*(Y414/H414),"0")</f>
        <v>5.3030303030303032E-2</v>
      </c>
    </row>
    <row r="415" spans="1:68" ht="27" customHeight="1" x14ac:dyDescent="0.25">
      <c r="A415" s="54" t="s">
        <v>646</v>
      </c>
      <c r="B415" s="54" t="s">
        <v>647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8.4</v>
      </c>
      <c r="Y415" s="560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648</v>
      </c>
      <c r="AG415" s="64"/>
      <c r="AJ415" s="68"/>
      <c r="AK415" s="68">
        <v>0</v>
      </c>
      <c r="BB415" s="460" t="s">
        <v>1</v>
      </c>
      <c r="BM415" s="64">
        <f>IFERROR(X415*I415/H415,"0")</f>
        <v>8.92</v>
      </c>
      <c r="BN415" s="64">
        <f>IFERROR(Y415*I415/H415,"0")</f>
        <v>8.92</v>
      </c>
      <c r="BO415" s="64">
        <f>IFERROR(1/J415*(X415/H415),"0")</f>
        <v>1.7094017094017096E-2</v>
      </c>
      <c r="BP415" s="64">
        <f>IFERROR(1/J415*(Y415/H415),"0")</f>
        <v>1.7094017094017096E-2</v>
      </c>
    </row>
    <row r="416" spans="1:68" ht="27" customHeight="1" x14ac:dyDescent="0.25">
      <c r="A416" s="54" t="s">
        <v>649</v>
      </c>
      <c r="B416" s="54" t="s">
        <v>650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8.4</v>
      </c>
      <c r="Y417" s="560">
        <f>IFERROR(IF(X417="",0,CEILING((X417/$H417),1)*$H417),"")</f>
        <v>8.4</v>
      </c>
      <c r="Z417" s="36">
        <f>IFERROR(IF(Y417=0,"",ROUNDUP(Y417/H417,0)*0.00502),"")</f>
        <v>2.0080000000000001E-2</v>
      </c>
      <c r="AA417" s="56"/>
      <c r="AB417" s="57"/>
      <c r="AC417" s="463" t="s">
        <v>651</v>
      </c>
      <c r="AG417" s="64"/>
      <c r="AJ417" s="68"/>
      <c r="AK417" s="68">
        <v>0</v>
      </c>
      <c r="BB417" s="464" t="s">
        <v>1</v>
      </c>
      <c r="BM417" s="64">
        <f>IFERROR(X417*I417/H417,"0")</f>
        <v>8.92</v>
      </c>
      <c r="BN417" s="64">
        <f>IFERROR(Y417*I417/H417,"0")</f>
        <v>8.92</v>
      </c>
      <c r="BO417" s="64">
        <f>IFERROR(1/J417*(X417/H417),"0")</f>
        <v>1.7094017094017096E-2</v>
      </c>
      <c r="BP417" s="64">
        <f>IFERROR(1/J417*(Y417/H417),"0")</f>
        <v>1.7094017094017096E-2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15</v>
      </c>
      <c r="Y418" s="561">
        <f>IFERROR(Y414/H414,"0")+IFERROR(Y415/H415,"0")+IFERROR(Y416/H416,"0")+IFERROR(Y417/H417,"0")</f>
        <v>15</v>
      </c>
      <c r="Z418" s="561">
        <f>IFERROR(IF(Z414="",0,Z414),"0")+IFERROR(IF(Z415="",0,Z415),"0")+IFERROR(IF(Z416="",0,Z416),"0")+IFERROR(IF(Z417="",0,Z417),"0")</f>
        <v>0.1033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54.599999999999994</v>
      </c>
      <c r="Y419" s="561">
        <f>IFERROR(SUM(Y414:Y417),"0")</f>
        <v>54.6</v>
      </c>
      <c r="Z419" s="37"/>
      <c r="AA419" s="562"/>
      <c r="AB419" s="562"/>
      <c r="AC419" s="562"/>
    </row>
    <row r="420" spans="1:68" ht="16.5" customHeight="1" x14ac:dyDescent="0.25">
      <c r="A420" s="573" t="s">
        <v>654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655</v>
      </c>
      <c r="B422" s="54" t="s">
        <v>656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657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658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659</v>
      </c>
      <c r="B427" s="54" t="s">
        <v>660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661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662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662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663</v>
      </c>
      <c r="B433" s="54" t="s">
        <v>664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10.56</v>
      </c>
      <c r="Y433" s="560">
        <f t="shared" ref="Y433:Y446" si="58">IFERROR(IF(X433="",0,CEILING((X433/$H433),1)*$H433),"")</f>
        <v>10.56</v>
      </c>
      <c r="Z433" s="36">
        <f t="shared" ref="Z433:Z439" si="59">IFERROR(IF(Y433=0,"",ROUNDUP(Y433/H433,0)*0.01196),"")</f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11.28</v>
      </c>
      <c r="BN433" s="64">
        <f t="shared" ref="BN433:BN446" si="61">IFERROR(Y433*I433/H433,"0")</f>
        <v>11.28</v>
      </c>
      <c r="BO433" s="64">
        <f t="shared" ref="BO433:BO446" si="62">IFERROR(1/J433*(X433/H433),"0")</f>
        <v>1.9230769230769232E-2</v>
      </c>
      <c r="BP433" s="64">
        <f t="shared" ref="BP433:BP446" si="63">IFERROR(1/J433*(Y433/H433),"0")</f>
        <v>1.9230769230769232E-2</v>
      </c>
    </row>
    <row r="434" spans="1:68" ht="27" customHeight="1" x14ac:dyDescent="0.25">
      <c r="A434" s="54" t="s">
        <v>666</v>
      </c>
      <c r="B434" s="54" t="s">
        <v>667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674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/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10.56</v>
      </c>
      <c r="Y438" s="560">
        <f t="shared" si="58"/>
        <v>10.56</v>
      </c>
      <c r="Z438" s="36">
        <f t="shared" si="59"/>
        <v>2.392E-2</v>
      </c>
      <c r="AA438" s="56"/>
      <c r="AB438" s="57"/>
      <c r="AC438" s="479" t="s">
        <v>681</v>
      </c>
      <c r="AG438" s="64"/>
      <c r="AJ438" s="68"/>
      <c r="AK438" s="68">
        <v>0</v>
      </c>
      <c r="BB438" s="480" t="s">
        <v>1</v>
      </c>
      <c r="BM438" s="64">
        <f t="shared" si="60"/>
        <v>11.28</v>
      </c>
      <c r="BN438" s="64">
        <f t="shared" si="61"/>
        <v>11.28</v>
      </c>
      <c r="BO438" s="64">
        <f t="shared" si="62"/>
        <v>1.9230769230769232E-2</v>
      </c>
      <c r="BP438" s="64">
        <f t="shared" si="63"/>
        <v>1.9230769230769232E-2</v>
      </c>
    </row>
    <row r="439" spans="1:68" ht="16.5" customHeight="1" x14ac:dyDescent="0.25">
      <c r="A439" s="54" t="s">
        <v>682</v>
      </c>
      <c r="B439" s="54" t="s">
        <v>683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10.56</v>
      </c>
      <c r="Y439" s="560">
        <f t="shared" si="58"/>
        <v>10.56</v>
      </c>
      <c r="Z439" s="36">
        <f t="shared" si="59"/>
        <v>2.392E-2</v>
      </c>
      <c r="AA439" s="56"/>
      <c r="AB439" s="57"/>
      <c r="AC439" s="481" t="s">
        <v>684</v>
      </c>
      <c r="AG439" s="64"/>
      <c r="AJ439" s="68"/>
      <c r="AK439" s="68">
        <v>0</v>
      </c>
      <c r="BB439" s="482" t="s">
        <v>1</v>
      </c>
      <c r="BM439" s="64">
        <f t="shared" si="60"/>
        <v>11.28</v>
      </c>
      <c r="BN439" s="64">
        <f t="shared" si="61"/>
        <v>11.28</v>
      </c>
      <c r="BO439" s="64">
        <f t="shared" si="62"/>
        <v>1.9230769230769232E-2</v>
      </c>
      <c r="BP439" s="64">
        <f t="shared" si="63"/>
        <v>1.9230769230769232E-2</v>
      </c>
    </row>
    <row r="440" spans="1:68" ht="27" customHeight="1" x14ac:dyDescent="0.25">
      <c r="A440" s="54" t="s">
        <v>685</v>
      </c>
      <c r="B440" s="54" t="s">
        <v>686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4.8</v>
      </c>
      <c r="Y440" s="560">
        <f t="shared" si="58"/>
        <v>4.8</v>
      </c>
      <c r="Z440" s="36">
        <f>IFERROR(IF(Y440=0,"",ROUNDUP(Y440/H440,0)*0.00651),"")</f>
        <v>1.302E-2</v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60"/>
        <v>5.16</v>
      </c>
      <c r="BN440" s="64">
        <f t="shared" si="61"/>
        <v>5.16</v>
      </c>
      <c r="BO440" s="64">
        <f t="shared" si="62"/>
        <v>1.098901098901099E-2</v>
      </c>
      <c r="BP440" s="64">
        <f t="shared" si="63"/>
        <v>1.098901098901099E-2</v>
      </c>
    </row>
    <row r="441" spans="1:68" ht="27" customHeight="1" x14ac:dyDescent="0.25">
      <c r="A441" s="54" t="s">
        <v>687</v>
      </c>
      <c r="B441" s="54" t="s">
        <v>688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6" t="s">
        <v>691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668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4.8</v>
      </c>
      <c r="Y444" s="560">
        <f t="shared" si="58"/>
        <v>4.8</v>
      </c>
      <c r="Z444" s="36">
        <f>IFERROR(IF(Y444=0,"",ROUNDUP(Y444/H444,0)*0.00651),"")</f>
        <v>1.302E-2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60"/>
        <v>5.16</v>
      </c>
      <c r="BN444" s="64">
        <f t="shared" si="61"/>
        <v>5.16</v>
      </c>
      <c r="BO444" s="64">
        <f t="shared" si="62"/>
        <v>1.098901098901099E-2</v>
      </c>
      <c r="BP444" s="64">
        <f t="shared" si="63"/>
        <v>1.098901098901099E-2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681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9.7800000000000012E-2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41.279999999999994</v>
      </c>
      <c r="Y448" s="561">
        <f>IFERROR(SUM(Y433:Y446),"0")</f>
        <v>41.279999999999994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10.56</v>
      </c>
      <c r="Y450" s="560">
        <f>IFERROR(IF(X450="",0,CEILING((X450/$H450),1)*$H450),"")</f>
        <v>10.56</v>
      </c>
      <c r="Z450" s="36">
        <f>IFERROR(IF(Y450=0,"",ROUNDUP(Y450/H450,0)*0.01196),"")</f>
        <v>2.392E-2</v>
      </c>
      <c r="AA450" s="56"/>
      <c r="AB450" s="57"/>
      <c r="AC450" s="497" t="s">
        <v>701</v>
      </c>
      <c r="AG450" s="64"/>
      <c r="AJ450" s="68"/>
      <c r="AK450" s="68">
        <v>0</v>
      </c>
      <c r="BB450" s="498" t="s">
        <v>1</v>
      </c>
      <c r="BM450" s="64">
        <f>IFERROR(X450*I450/H450,"0")</f>
        <v>11.28</v>
      </c>
      <c r="BN450" s="64">
        <f>IFERROR(Y450*I450/H450,"0")</f>
        <v>11.28</v>
      </c>
      <c r="BO450" s="64">
        <f>IFERROR(1/J450*(X450/H450),"0")</f>
        <v>1.9230769230769232E-2</v>
      </c>
      <c r="BP450" s="64">
        <f>IFERROR(1/J450*(Y450/H450),"0")</f>
        <v>1.9230769230769232E-2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4.8</v>
      </c>
      <c r="Y451" s="560">
        <f>IFERROR(IF(X451="",0,CEILING((X451/$H451),1)*$H451),"")</f>
        <v>4.8</v>
      </c>
      <c r="Z451" s="36">
        <f>IFERROR(IF(Y451=0,"",ROUNDUP(Y451/H451,0)*0.00651),"")</f>
        <v>1.302E-2</v>
      </c>
      <c r="AA451" s="56"/>
      <c r="AB451" s="57"/>
      <c r="AC451" s="499" t="s">
        <v>701</v>
      </c>
      <c r="AG451" s="64"/>
      <c r="AJ451" s="68"/>
      <c r="AK451" s="68">
        <v>0</v>
      </c>
      <c r="BB451" s="500" t="s">
        <v>1</v>
      </c>
      <c r="BM451" s="64">
        <f>IFERROR(X451*I451/H451,"0")</f>
        <v>5.16</v>
      </c>
      <c r="BN451" s="64">
        <f>IFERROR(Y451*I451/H451,"0")</f>
        <v>5.16</v>
      </c>
      <c r="BO451" s="64">
        <f>IFERROR(1/J451*(X451/H451),"0")</f>
        <v>1.098901098901099E-2</v>
      </c>
      <c r="BP451" s="64">
        <f>IFERROR(1/J451*(Y451/H451),"0")</f>
        <v>1.098901098901099E-2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701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4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3.6940000000000001E-2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15.36</v>
      </c>
      <c r="Y454" s="561">
        <f>IFERROR(SUM(Y450:Y452),"0")</f>
        <v>15.36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10.56</v>
      </c>
      <c r="Y456" s="560">
        <f t="shared" ref="Y456:Y462" si="64">IFERROR(IF(X456="",0,CEILING((X456/$H456),1)*$H456),"")</f>
        <v>10.56</v>
      </c>
      <c r="Z456" s="36">
        <f>IFERROR(IF(Y456=0,"",ROUNDUP(Y456/H456,0)*0.01196),"")</f>
        <v>2.392E-2</v>
      </c>
      <c r="AA456" s="56"/>
      <c r="AB456" s="57"/>
      <c r="AC456" s="503" t="s">
        <v>708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11.28</v>
      </c>
      <c r="BN456" s="64">
        <f t="shared" ref="BN456:BN462" si="66">IFERROR(Y456*I456/H456,"0")</f>
        <v>11.28</v>
      </c>
      <c r="BO456" s="64">
        <f t="shared" ref="BO456:BO462" si="67">IFERROR(1/J456*(X456/H456),"0")</f>
        <v>1.9230769230769232E-2</v>
      </c>
      <c r="BP456" s="64">
        <f t="shared" ref="BP456:BP462" si="68">IFERROR(1/J456*(Y456/H456),"0")</f>
        <v>1.9230769230769232E-2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10.56</v>
      </c>
      <c r="Y457" s="560">
        <f t="shared" si="64"/>
        <v>10.56</v>
      </c>
      <c r="Z457" s="36">
        <f>IFERROR(IF(Y457=0,"",ROUNDUP(Y457/H457,0)*0.01196),"")</f>
        <v>2.392E-2</v>
      </c>
      <c r="AA457" s="56"/>
      <c r="AB457" s="57"/>
      <c r="AC457" s="505" t="s">
        <v>711</v>
      </c>
      <c r="AG457" s="64"/>
      <c r="AJ457" s="68"/>
      <c r="AK457" s="68">
        <v>0</v>
      </c>
      <c r="BB457" s="506" t="s">
        <v>1</v>
      </c>
      <c r="BM457" s="64">
        <f t="shared" si="65"/>
        <v>11.28</v>
      </c>
      <c r="BN457" s="64">
        <f t="shared" si="66"/>
        <v>11.28</v>
      </c>
      <c r="BO457" s="64">
        <f t="shared" si="67"/>
        <v>1.9230769230769232E-2</v>
      </c>
      <c r="BP457" s="64">
        <f t="shared" si="68"/>
        <v>1.9230769230769232E-2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10.56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714</v>
      </c>
      <c r="AG458" s="64"/>
      <c r="AJ458" s="68"/>
      <c r="AK458" s="68">
        <v>0</v>
      </c>
      <c r="BB458" s="508" t="s">
        <v>1</v>
      </c>
      <c r="BM458" s="64">
        <f t="shared" si="65"/>
        <v>11.28</v>
      </c>
      <c r="BN458" s="64">
        <f t="shared" si="66"/>
        <v>11.28</v>
      </c>
      <c r="BO458" s="64">
        <f t="shared" si="67"/>
        <v>1.9230769230769232E-2</v>
      </c>
      <c r="BP458" s="64">
        <f t="shared" si="68"/>
        <v>1.9230769230769232E-2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708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711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714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31.68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7.8</v>
      </c>
      <c r="Y466" s="560">
        <f>IFERROR(IF(X466="",0,CEILING((X466/$H466),1)*$H466),"")</f>
        <v>7.8</v>
      </c>
      <c r="Z466" s="36">
        <f>IFERROR(IF(Y466=0,"",ROUNDUP(Y466/H466,0)*0.01898),"")</f>
        <v>1.898E-2</v>
      </c>
      <c r="AA466" s="56"/>
      <c r="AB466" s="57"/>
      <c r="AC466" s="517" t="s">
        <v>724</v>
      </c>
      <c r="AG466" s="64"/>
      <c r="AJ466" s="68"/>
      <c r="AK466" s="68">
        <v>0</v>
      </c>
      <c r="BB466" s="518" t="s">
        <v>1</v>
      </c>
      <c r="BM466" s="64">
        <f>IFERROR(X466*I466/H466,"0")</f>
        <v>8.3010000000000002</v>
      </c>
      <c r="BN466" s="64">
        <f>IFERROR(Y466*I466/H466,"0")</f>
        <v>8.3010000000000002</v>
      </c>
      <c r="BO466" s="64">
        <f>IFERROR(1/J466*(X466/H466),"0")</f>
        <v>1.5625E-2</v>
      </c>
      <c r="BP466" s="64">
        <f>IFERROR(1/J466*(Y466/H466),"0")</f>
        <v>1.5625E-2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7.8</v>
      </c>
      <c r="Y467" s="560">
        <f>IFERROR(IF(X467="",0,CEILING((X467/$H467),1)*$H467),"")</f>
        <v>7.8</v>
      </c>
      <c r="Z467" s="36">
        <f>IFERROR(IF(Y467=0,"",ROUNDUP(Y467/H467,0)*0.01898),"")</f>
        <v>1.898E-2</v>
      </c>
      <c r="AA467" s="56"/>
      <c r="AB467" s="57"/>
      <c r="AC467" s="519" t="s">
        <v>727</v>
      </c>
      <c r="AG467" s="64"/>
      <c r="AJ467" s="68"/>
      <c r="AK467" s="68">
        <v>0</v>
      </c>
      <c r="BB467" s="520" t="s">
        <v>1</v>
      </c>
      <c r="BM467" s="64">
        <f>IFERROR(X467*I467/H467,"0")</f>
        <v>8.3010000000000002</v>
      </c>
      <c r="BN467" s="64">
        <f>IFERROR(Y467*I467/H467,"0")</f>
        <v>8.3010000000000002</v>
      </c>
      <c r="BO467" s="64">
        <f>IFERROR(1/J467*(X467/H467),"0")</f>
        <v>1.5625E-2</v>
      </c>
      <c r="BP467" s="64">
        <f>IFERROR(1/J467*(Y467/H467),"0")</f>
        <v>1.5625E-2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1.8</v>
      </c>
      <c r="Y468" s="560">
        <f>IFERROR(IF(X468="",0,CEILING((X468/$H468),1)*$H468),"")</f>
        <v>1.8</v>
      </c>
      <c r="Z468" s="36">
        <f>IFERROR(IF(Y468=0,"",ROUNDUP(Y468/H468,0)*0.00651),"")</f>
        <v>6.5100000000000002E-3</v>
      </c>
      <c r="AA468" s="56"/>
      <c r="AB468" s="57"/>
      <c r="AC468" s="521" t="s">
        <v>730</v>
      </c>
      <c r="AG468" s="64"/>
      <c r="AJ468" s="68"/>
      <c r="AK468" s="68">
        <v>0</v>
      </c>
      <c r="BB468" s="522" t="s">
        <v>1</v>
      </c>
      <c r="BM468" s="64">
        <f>IFERROR(X468*I468/H468,"0")</f>
        <v>2.0459999999999998</v>
      </c>
      <c r="BN468" s="64">
        <f>IFERROR(Y468*I468/H468,"0")</f>
        <v>2.0459999999999998</v>
      </c>
      <c r="BO468" s="64">
        <f>IFERROR(1/J468*(X468/H468),"0")</f>
        <v>5.4945054945054949E-3</v>
      </c>
      <c r="BP468" s="64">
        <f>IFERROR(1/J468*(Y468/H468),"0")</f>
        <v>5.4945054945054949E-3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3</v>
      </c>
      <c r="Y469" s="561">
        <f>IFERROR(Y466/H466,"0")+IFERROR(Y467/H467,"0")+IFERROR(Y468/H468,"0")</f>
        <v>3</v>
      </c>
      <c r="Z469" s="561">
        <f>IFERROR(IF(Z466="",0,Z466),"0")+IFERROR(IF(Z467="",0,Z467),"0")+IFERROR(IF(Z468="",0,Z468),"0")</f>
        <v>4.4470000000000003E-2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17.399999999999999</v>
      </c>
      <c r="Y470" s="561">
        <f>IFERROR(SUM(Y466:Y468),"0")</f>
        <v>17.399999999999999</v>
      </c>
      <c r="Z470" s="37"/>
      <c r="AA470" s="562"/>
      <c r="AB470" s="562"/>
      <c r="AC470" s="562"/>
    </row>
    <row r="471" spans="1:68" ht="27.75" customHeight="1" x14ac:dyDescent="0.2">
      <c r="A471" s="651" t="s">
        <v>731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731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734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3" t="s">
        <v>738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742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735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746</v>
      </c>
      <c r="B481" s="54" t="s">
        <v>747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5" t="s">
        <v>748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752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4" t="s">
        <v>756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757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758</v>
      </c>
      <c r="B487" s="54" t="s">
        <v>759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760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29.4</v>
      </c>
      <c r="Y487" s="560">
        <f>IFERROR(IF(X487="",0,CEILING((X487/$H487),1)*$H487),"")</f>
        <v>29.400000000000002</v>
      </c>
      <c r="Z487" s="36">
        <f>IFERROR(IF(Y487=0,"",ROUNDUP(Y487/H487,0)*0.00902),"")</f>
        <v>6.3140000000000002E-2</v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31.289999999999992</v>
      </c>
      <c r="BN487" s="64">
        <f>IFERROR(Y487*I487/H487,"0")</f>
        <v>31.29</v>
      </c>
      <c r="BO487" s="64">
        <f>IFERROR(1/J487*(X487/H487),"0")</f>
        <v>5.3030303030303025E-2</v>
      </c>
      <c r="BP487" s="64">
        <f>IFERROR(1/J487*(Y487/H487),"0")</f>
        <v>5.3030303030303032E-2</v>
      </c>
    </row>
    <row r="488" spans="1:68" ht="27" customHeight="1" x14ac:dyDescent="0.25">
      <c r="A488" s="54" t="s">
        <v>762</v>
      </c>
      <c r="B488" s="54" t="s">
        <v>763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764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29.4</v>
      </c>
      <c r="Y488" s="560">
        <f>IFERROR(IF(X488="",0,CEILING((X488/$H488),1)*$H488),"")</f>
        <v>29.400000000000002</v>
      </c>
      <c r="Z488" s="36">
        <f>IFERROR(IF(Y488=0,"",ROUNDUP(Y488/H488,0)*0.00902),"")</f>
        <v>6.3140000000000002E-2</v>
      </c>
      <c r="AA488" s="56"/>
      <c r="AB488" s="57"/>
      <c r="AC488" s="539" t="s">
        <v>765</v>
      </c>
      <c r="AG488" s="64"/>
      <c r="AJ488" s="68"/>
      <c r="AK488" s="68">
        <v>0</v>
      </c>
      <c r="BB488" s="540" t="s">
        <v>1</v>
      </c>
      <c r="BM488" s="64">
        <f>IFERROR(X488*I488/H488,"0")</f>
        <v>31.289999999999992</v>
      </c>
      <c r="BN488" s="64">
        <f>IFERROR(Y488*I488/H488,"0")</f>
        <v>31.29</v>
      </c>
      <c r="BO488" s="64">
        <f>IFERROR(1/J488*(X488/H488),"0")</f>
        <v>5.3030303030303025E-2</v>
      </c>
      <c r="BP488" s="64">
        <f>IFERROR(1/J488*(Y488/H488),"0")</f>
        <v>5.3030303030303032E-2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13.999999999999998</v>
      </c>
      <c r="Y489" s="561">
        <f>IFERROR(Y487/H487,"0")+IFERROR(Y488/H488,"0")</f>
        <v>14</v>
      </c>
      <c r="Z489" s="561">
        <f>IFERROR(IF(Z487="",0,Z487),"0")+IFERROR(IF(Z488="",0,Z488),"0")</f>
        <v>0.12628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58.8</v>
      </c>
      <c r="Y490" s="561">
        <f>IFERROR(SUM(Y487:Y488),"0")</f>
        <v>58.800000000000004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766</v>
      </c>
      <c r="B492" s="54" t="s">
        <v>767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1" t="s">
        <v>768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36</v>
      </c>
      <c r="Y492" s="560">
        <f>IFERROR(IF(X492="",0,CEILING((X492/$H492),1)*$H492),"")</f>
        <v>36</v>
      </c>
      <c r="Z492" s="36">
        <f>IFERROR(IF(Y492=0,"",ROUNDUP(Y492/H492,0)*0.01898),"")</f>
        <v>7.5920000000000001E-2</v>
      </c>
      <c r="AA492" s="56"/>
      <c r="AB492" s="57"/>
      <c r="AC492" s="541" t="s">
        <v>769</v>
      </c>
      <c r="AG492" s="64"/>
      <c r="AJ492" s="68"/>
      <c r="AK492" s="68">
        <v>0</v>
      </c>
      <c r="BB492" s="542" t="s">
        <v>1</v>
      </c>
      <c r="BM492" s="64">
        <f>IFERROR(X492*I492/H492,"0")</f>
        <v>38.076000000000001</v>
      </c>
      <c r="BN492" s="64">
        <f>IFERROR(Y492*I492/H492,"0")</f>
        <v>38.076000000000001</v>
      </c>
      <c r="BO492" s="64">
        <f>IFERROR(1/J492*(X492/H492),"0")</f>
        <v>6.25E-2</v>
      </c>
      <c r="BP492" s="64">
        <f>IFERROR(1/J492*(Y492/H492),"0")</f>
        <v>6.25E-2</v>
      </c>
    </row>
    <row r="493" spans="1:68" ht="27" customHeight="1" x14ac:dyDescent="0.25">
      <c r="A493" s="54" t="s">
        <v>770</v>
      </c>
      <c r="B493" s="54" t="s">
        <v>771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3" t="s">
        <v>772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4</v>
      </c>
      <c r="Y494" s="561">
        <f>IFERROR(Y492/H492,"0")+IFERROR(Y493/H493,"0")</f>
        <v>4</v>
      </c>
      <c r="Z494" s="561">
        <f>IFERROR(IF(Z492="",0,Z492),"0")+IFERROR(IF(Z493="",0,Z493),"0")</f>
        <v>7.5920000000000001E-2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36</v>
      </c>
      <c r="Y495" s="561">
        <f>IFERROR(SUM(Y492:Y493),"0")</f>
        <v>36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773</v>
      </c>
      <c r="B497" s="54" t="s">
        <v>774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775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18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18.87</v>
      </c>
      <c r="BN497" s="64">
        <f>IFERROR(Y497*I497/H497,"0")</f>
        <v>18.87</v>
      </c>
      <c r="BO497" s="64">
        <f>IFERROR(1/J497*(X497/H497),"0")</f>
        <v>3.125E-2</v>
      </c>
      <c r="BP497" s="64">
        <f>IFERROR(1/J497*(Y497/H497),"0")</f>
        <v>3.125E-2</v>
      </c>
    </row>
    <row r="498" spans="1:68" ht="27" customHeight="1" x14ac:dyDescent="0.25">
      <c r="A498" s="54" t="s">
        <v>777</v>
      </c>
      <c r="B498" s="54" t="s">
        <v>778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8" t="s">
        <v>779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780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18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customHeight="1" x14ac:dyDescent="0.25">
      <c r="A501" s="573" t="s">
        <v>781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782</v>
      </c>
      <c r="B503" s="54" t="s">
        <v>783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4" t="s">
        <v>784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785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786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6039.0800000000017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6039.0800000000017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787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6307.628999999999</v>
      </c>
      <c r="Y507" s="561">
        <f>IFERROR(SUM(BN22:BN503),"0")</f>
        <v>6307.628999999999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788</v>
      </c>
      <c r="Q508" s="585"/>
      <c r="R508" s="585"/>
      <c r="S508" s="585"/>
      <c r="T508" s="585"/>
      <c r="U508" s="585"/>
      <c r="V508" s="586"/>
      <c r="W508" s="37" t="s">
        <v>789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790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6557.628999999999</v>
      </c>
      <c r="Y509" s="561">
        <f>GrossWeightTotalR+PalletQtyTotalR*25</f>
        <v>6557.628999999999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791</v>
      </c>
      <c r="Q510" s="585"/>
      <c r="R510" s="585"/>
      <c r="S510" s="585"/>
      <c r="T510" s="585"/>
      <c r="U510" s="585"/>
      <c r="V510" s="586"/>
      <c r="W510" s="37" t="s">
        <v>789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788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788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792</v>
      </c>
      <c r="Q511" s="585"/>
      <c r="R511" s="585"/>
      <c r="S511" s="585"/>
      <c r="T511" s="585"/>
      <c r="U511" s="585"/>
      <c r="V511" s="586"/>
      <c r="W511" s="39" t="s">
        <v>793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10.932150000000002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794</v>
      </c>
      <c r="B513" s="551" t="s">
        <v>63</v>
      </c>
      <c r="C513" s="579" t="s">
        <v>101</v>
      </c>
      <c r="D513" s="768"/>
      <c r="E513" s="768"/>
      <c r="F513" s="768"/>
      <c r="G513" s="768"/>
      <c r="H513" s="769"/>
      <c r="I513" s="579" t="s">
        <v>260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551</v>
      </c>
      <c r="U513" s="769"/>
      <c r="V513" s="579" t="s">
        <v>606</v>
      </c>
      <c r="W513" s="768"/>
      <c r="X513" s="768"/>
      <c r="Y513" s="769"/>
      <c r="Z513" s="551" t="s">
        <v>662</v>
      </c>
      <c r="AA513" s="579" t="s">
        <v>731</v>
      </c>
      <c r="AB513" s="769"/>
      <c r="AC513" s="52"/>
      <c r="AF513" s="552"/>
    </row>
    <row r="514" spans="1:32" ht="14.25" customHeight="1" thickTop="1" x14ac:dyDescent="0.2">
      <c r="A514" s="732" t="s">
        <v>795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2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541</v>
      </c>
      <c r="T514" s="579" t="s">
        <v>552</v>
      </c>
      <c r="U514" s="579" t="s">
        <v>586</v>
      </c>
      <c r="V514" s="579" t="s">
        <v>607</v>
      </c>
      <c r="W514" s="579" t="s">
        <v>639</v>
      </c>
      <c r="X514" s="579" t="s">
        <v>654</v>
      </c>
      <c r="Y514" s="579" t="s">
        <v>658</v>
      </c>
      <c r="Z514" s="579" t="s">
        <v>662</v>
      </c>
      <c r="AA514" s="579" t="s">
        <v>731</v>
      </c>
      <c r="AB514" s="579" t="s">
        <v>781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796</v>
      </c>
      <c r="B516" s="46">
        <f>IFERROR(Y22*1,"0")+IFERROR(Y26*1,"0")+IFERROR(Y27*1,"0")+IFERROR(Y28*1,"0")+IFERROR(Y29*1,"0")+IFERROR(Y30*1,"0")+IFERROR(Y31*1,"0")+IFERROR(Y35*1,"0")</f>
        <v>5.04</v>
      </c>
      <c r="C516" s="46">
        <f>IFERROR(Y41*1,"0")+IFERROR(Y42*1,"0")+IFERROR(Y43*1,"0")+IFERROR(Y47*1,"0")</f>
        <v>157.80000000000001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476.42</v>
      </c>
      <c r="E516" s="46">
        <f>IFERROR(Y89*1,"0")+IFERROR(Y90*1,"0")+IFERROR(Y91*1,"0")+IFERROR(Y95*1,"0")+IFERROR(Y96*1,"0")+IFERROR(Y97*1,"0")+IFERROR(Y98*1,"0")+IFERROR(Y99*1,"0")</f>
        <v>163.19999999999999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154.80000000000001</v>
      </c>
      <c r="G516" s="46">
        <f>IFERROR(Y130*1,"0")+IFERROR(Y131*1,"0")+IFERROR(Y135*1,"0")+IFERROR(Y136*1,"0")+IFERROR(Y140*1,"0")+IFERROR(Y141*1,"0")</f>
        <v>13.68</v>
      </c>
      <c r="H516" s="46">
        <f>IFERROR(Y146*1,"0")+IFERROR(Y150*1,"0")+IFERROR(Y151*1,"0")+IFERROR(Y152*1,"0")</f>
        <v>64.400000000000006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108.06000000000002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205.49999999999994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3.96</v>
      </c>
      <c r="L516" s="46">
        <f>IFERROR(Y251*1,"0")+IFERROR(Y252*1,"0")+IFERROR(Y253*1,"0")+IFERROR(Y254*1,"0")+IFERROR(Y255*1,"0")</f>
        <v>377.6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21.6</v>
      </c>
      <c r="P516" s="46">
        <f>IFERROR(Y275*1,"0")+IFERROR(Y279*1,"0")</f>
        <v>8.4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1407.86</v>
      </c>
      <c r="S516" s="46">
        <f>IFERROR(Y337*1,"0")+IFERROR(Y338*1,"0")+IFERROR(Y339*1,"0")</f>
        <v>109.79999999999998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2313</v>
      </c>
      <c r="U516" s="46">
        <f>IFERROR(Y370*1,"0")+IFERROR(Y371*1,"0")+IFERROR(Y372*1,"0")+IFERROR(Y376*1,"0")+IFERROR(Y380*1,"0")+IFERROR(Y381*1,"0")+IFERROR(Y385*1,"0")</f>
        <v>53.519999999999996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115.02</v>
      </c>
      <c r="W516" s="46">
        <f>IFERROR(Y410*1,"0")+IFERROR(Y414*1,"0")+IFERROR(Y415*1,"0")+IFERROR(Y416*1,"0")+IFERROR(Y417*1,"0")</f>
        <v>60.900000000000006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105.71999999999998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112.80000000000001</v>
      </c>
      <c r="AB516" s="46">
        <f>IFERROR(Y503*1,"0")</f>
        <v>0</v>
      </c>
      <c r="AC516" s="52"/>
      <c r="AF516" s="552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