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C0DED6F-5162-48B6-8ED5-47393D4DAF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BO474" i="1"/>
  <c r="BM474" i="1"/>
  <c r="Y474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Y281" i="1"/>
  <c r="X281" i="1"/>
  <c r="X280" i="1"/>
  <c r="BO279" i="1"/>
  <c r="BM279" i="1"/>
  <c r="Y279" i="1"/>
  <c r="Z279" i="1" s="1"/>
  <c r="Z280" i="1" s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P261" i="1" s="1"/>
  <c r="BO260" i="1"/>
  <c r="BM260" i="1"/>
  <c r="Y260" i="1"/>
  <c r="M516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BP219" i="1" s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H516" i="1" s="1"/>
  <c r="P146" i="1"/>
  <c r="X143" i="1"/>
  <c r="X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X138" i="1"/>
  <c r="X137" i="1"/>
  <c r="BO136" i="1"/>
  <c r="BM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Y100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74" i="1" l="1"/>
  <c r="BN74" i="1"/>
  <c r="BP89" i="1"/>
  <c r="BN89" i="1"/>
  <c r="Z89" i="1"/>
  <c r="BP113" i="1"/>
  <c r="BN113" i="1"/>
  <c r="Z113" i="1"/>
  <c r="BP163" i="1"/>
  <c r="BN163" i="1"/>
  <c r="Z163" i="1"/>
  <c r="BP198" i="1"/>
  <c r="BN198" i="1"/>
  <c r="Z198" i="1"/>
  <c r="BP218" i="1"/>
  <c r="BN218" i="1"/>
  <c r="Z218" i="1"/>
  <c r="BP270" i="1"/>
  <c r="BN270" i="1"/>
  <c r="Z270" i="1"/>
  <c r="BP304" i="1"/>
  <c r="BN304" i="1"/>
  <c r="Z304" i="1"/>
  <c r="BP337" i="1"/>
  <c r="BN337" i="1"/>
  <c r="Z337" i="1"/>
  <c r="Y378" i="1"/>
  <c r="Y377" i="1"/>
  <c r="BP376" i="1"/>
  <c r="BN376" i="1"/>
  <c r="Z376" i="1"/>
  <c r="Z377" i="1" s="1"/>
  <c r="BP380" i="1"/>
  <c r="BN380" i="1"/>
  <c r="Z380" i="1"/>
  <c r="BP417" i="1"/>
  <c r="BN417" i="1"/>
  <c r="Z417" i="1"/>
  <c r="BP442" i="1"/>
  <c r="BN442" i="1"/>
  <c r="Z442" i="1"/>
  <c r="BP462" i="1"/>
  <c r="BN462" i="1"/>
  <c r="Z462" i="1"/>
  <c r="BP498" i="1"/>
  <c r="BN498" i="1"/>
  <c r="Z498" i="1"/>
  <c r="X507" i="1"/>
  <c r="X510" i="1"/>
  <c r="Z27" i="1"/>
  <c r="BN27" i="1"/>
  <c r="Z43" i="1"/>
  <c r="BN43" i="1"/>
  <c r="Y58" i="1"/>
  <c r="Z62" i="1"/>
  <c r="BN62" i="1"/>
  <c r="Z74" i="1"/>
  <c r="BP98" i="1"/>
  <c r="BN98" i="1"/>
  <c r="Z98" i="1"/>
  <c r="BP130" i="1"/>
  <c r="BN130" i="1"/>
  <c r="Z130" i="1"/>
  <c r="BP175" i="1"/>
  <c r="BN175" i="1"/>
  <c r="Z175" i="1"/>
  <c r="BP208" i="1"/>
  <c r="BN208" i="1"/>
  <c r="Z208" i="1"/>
  <c r="BP245" i="1"/>
  <c r="BN245" i="1"/>
  <c r="Z245" i="1"/>
  <c r="BP292" i="1"/>
  <c r="BN292" i="1"/>
  <c r="Z292" i="1"/>
  <c r="BP326" i="1"/>
  <c r="BN326" i="1"/>
  <c r="Z326" i="1"/>
  <c r="BP351" i="1"/>
  <c r="BN351" i="1"/>
  <c r="Z351" i="1"/>
  <c r="BP398" i="1"/>
  <c r="BN398" i="1"/>
  <c r="Z398" i="1"/>
  <c r="BP440" i="1"/>
  <c r="BN440" i="1"/>
  <c r="Z440" i="1"/>
  <c r="BP441" i="1"/>
  <c r="BN441" i="1"/>
  <c r="Z441" i="1"/>
  <c r="BP452" i="1"/>
  <c r="BN452" i="1"/>
  <c r="Z452" i="1"/>
  <c r="Y500" i="1"/>
  <c r="Y499" i="1"/>
  <c r="BP497" i="1"/>
  <c r="BN497" i="1"/>
  <c r="Z497" i="1"/>
  <c r="F516" i="1"/>
  <c r="J9" i="1"/>
  <c r="Y115" i="1"/>
  <c r="BP111" i="1"/>
  <c r="BN111" i="1"/>
  <c r="Z111" i="1"/>
  <c r="BP169" i="1"/>
  <c r="BN169" i="1"/>
  <c r="Z169" i="1"/>
  <c r="BP196" i="1"/>
  <c r="BN196" i="1"/>
  <c r="Z196" i="1"/>
  <c r="Y216" i="1"/>
  <c r="BP206" i="1"/>
  <c r="BN206" i="1"/>
  <c r="Z206" i="1"/>
  <c r="BP214" i="1"/>
  <c r="BN214" i="1"/>
  <c r="Z214" i="1"/>
  <c r="BP229" i="1"/>
  <c r="BN229" i="1"/>
  <c r="Z229" i="1"/>
  <c r="BP243" i="1"/>
  <c r="BN243" i="1"/>
  <c r="Z243" i="1"/>
  <c r="BP268" i="1"/>
  <c r="BN268" i="1"/>
  <c r="Z268" i="1"/>
  <c r="BP290" i="1"/>
  <c r="BN290" i="1"/>
  <c r="Z290" i="1"/>
  <c r="BP302" i="1"/>
  <c r="BN302" i="1"/>
  <c r="Z302" i="1"/>
  <c r="BP318" i="1"/>
  <c r="BN318" i="1"/>
  <c r="Z318" i="1"/>
  <c r="BP324" i="1"/>
  <c r="BN324" i="1"/>
  <c r="Z324" i="1"/>
  <c r="BP105" i="1"/>
  <c r="BN105" i="1"/>
  <c r="BP125" i="1"/>
  <c r="BN125" i="1"/>
  <c r="Z125" i="1"/>
  <c r="BP151" i="1"/>
  <c r="BN151" i="1"/>
  <c r="Z151" i="1"/>
  <c r="F9" i="1"/>
  <c r="F10" i="1"/>
  <c r="B516" i="1"/>
  <c r="X508" i="1"/>
  <c r="X509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BP52" i="1"/>
  <c r="Z56" i="1"/>
  <c r="BN56" i="1"/>
  <c r="Y66" i="1"/>
  <c r="Z64" i="1"/>
  <c r="BN64" i="1"/>
  <c r="Y72" i="1"/>
  <c r="Z70" i="1"/>
  <c r="BN70" i="1"/>
  <c r="Y80" i="1"/>
  <c r="Z76" i="1"/>
  <c r="BN76" i="1"/>
  <c r="Z84" i="1"/>
  <c r="BN84" i="1"/>
  <c r="Z91" i="1"/>
  <c r="BN91" i="1"/>
  <c r="Z96" i="1"/>
  <c r="BN96" i="1"/>
  <c r="Z105" i="1"/>
  <c r="Y121" i="1"/>
  <c r="BP117" i="1"/>
  <c r="BN117" i="1"/>
  <c r="Z117" i="1"/>
  <c r="BP136" i="1"/>
  <c r="BN136" i="1"/>
  <c r="Z136" i="1"/>
  <c r="BP165" i="1"/>
  <c r="BN165" i="1"/>
  <c r="Z165" i="1"/>
  <c r="J516" i="1"/>
  <c r="BP186" i="1"/>
  <c r="BN186" i="1"/>
  <c r="Z186" i="1"/>
  <c r="BP200" i="1"/>
  <c r="BN200" i="1"/>
  <c r="Z200" i="1"/>
  <c r="BP210" i="1"/>
  <c r="BN210" i="1"/>
  <c r="Z210" i="1"/>
  <c r="K516" i="1"/>
  <c r="BP225" i="1"/>
  <c r="BN225" i="1"/>
  <c r="Z225" i="1"/>
  <c r="Y240" i="1"/>
  <c r="Y239" i="1"/>
  <c r="BP238" i="1"/>
  <c r="BN238" i="1"/>
  <c r="Z238" i="1"/>
  <c r="Z239" i="1" s="1"/>
  <c r="Y247" i="1"/>
  <c r="BP242" i="1"/>
  <c r="BN242" i="1"/>
  <c r="Z242" i="1"/>
  <c r="Y256" i="1"/>
  <c r="BP252" i="1"/>
  <c r="BN252" i="1"/>
  <c r="Z252" i="1"/>
  <c r="P516" i="1"/>
  <c r="Y276" i="1"/>
  <c r="BP275" i="1"/>
  <c r="BN275" i="1"/>
  <c r="Z275" i="1"/>
  <c r="Z276" i="1" s="1"/>
  <c r="BP294" i="1"/>
  <c r="BN294" i="1"/>
  <c r="Z294" i="1"/>
  <c r="BP339" i="1"/>
  <c r="BN339" i="1"/>
  <c r="Z339" i="1"/>
  <c r="BP345" i="1"/>
  <c r="BN345" i="1"/>
  <c r="Z345" i="1"/>
  <c r="Y357" i="1"/>
  <c r="BP355" i="1"/>
  <c r="BN355" i="1"/>
  <c r="Z355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429" i="1"/>
  <c r="Y516" i="1"/>
  <c r="Y428" i="1"/>
  <c r="BP427" i="1"/>
  <c r="BN427" i="1"/>
  <c r="Z427" i="1"/>
  <c r="Z428" i="1" s="1"/>
  <c r="BP433" i="1"/>
  <c r="BN433" i="1"/>
  <c r="Z433" i="1"/>
  <c r="BP444" i="1"/>
  <c r="BN444" i="1"/>
  <c r="Z444" i="1"/>
  <c r="Y464" i="1"/>
  <c r="BP456" i="1"/>
  <c r="BN456" i="1"/>
  <c r="Z456" i="1"/>
  <c r="BP466" i="1"/>
  <c r="BN466" i="1"/>
  <c r="Z466" i="1"/>
  <c r="BP488" i="1"/>
  <c r="BN488" i="1"/>
  <c r="Z488" i="1"/>
  <c r="Y142" i="1"/>
  <c r="I516" i="1"/>
  <c r="Y171" i="1"/>
  <c r="Y177" i="1"/>
  <c r="Y192" i="1"/>
  <c r="Y220" i="1"/>
  <c r="BP310" i="1"/>
  <c r="BN310" i="1"/>
  <c r="Z310" i="1"/>
  <c r="Y328" i="1"/>
  <c r="BP323" i="1"/>
  <c r="BN323" i="1"/>
  <c r="Z323" i="1"/>
  <c r="Y327" i="1"/>
  <c r="BP332" i="1"/>
  <c r="BN332" i="1"/>
  <c r="Z332" i="1"/>
  <c r="BP349" i="1"/>
  <c r="BN349" i="1"/>
  <c r="Z349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0" i="1"/>
  <c r="BN450" i="1"/>
  <c r="Z450" i="1"/>
  <c r="BP460" i="1"/>
  <c r="BN460" i="1"/>
  <c r="Z460" i="1"/>
  <c r="Y490" i="1"/>
  <c r="Y489" i="1"/>
  <c r="BP487" i="1"/>
  <c r="BN487" i="1"/>
  <c r="Z487" i="1"/>
  <c r="S516" i="1"/>
  <c r="Y340" i="1"/>
  <c r="Y382" i="1"/>
  <c r="Y24" i="1"/>
  <c r="Y32" i="1"/>
  <c r="Y44" i="1"/>
  <c r="Y59" i="1"/>
  <c r="Y65" i="1"/>
  <c r="Y71" i="1"/>
  <c r="Y81" i="1"/>
  <c r="Y85" i="1"/>
  <c r="Y92" i="1"/>
  <c r="Y101" i="1"/>
  <c r="Y108" i="1"/>
  <c r="Y114" i="1"/>
  <c r="Y122" i="1"/>
  <c r="Y126" i="1"/>
  <c r="Y133" i="1"/>
  <c r="Y137" i="1"/>
  <c r="Y143" i="1"/>
  <c r="Y148" i="1"/>
  <c r="Y154" i="1"/>
  <c r="Y160" i="1"/>
  <c r="Y172" i="1"/>
  <c r="Y178" i="1"/>
  <c r="Y182" i="1"/>
  <c r="Y187" i="1"/>
  <c r="Y193" i="1"/>
  <c r="Y203" i="1"/>
  <c r="Y215" i="1"/>
  <c r="Y221" i="1"/>
  <c r="Y232" i="1"/>
  <c r="Y236" i="1"/>
  <c r="Y248" i="1"/>
  <c r="Y257" i="1"/>
  <c r="Y264" i="1"/>
  <c r="Y271" i="1"/>
  <c r="Y285" i="1"/>
  <c r="BP284" i="1"/>
  <c r="BN284" i="1"/>
  <c r="Z284" i="1"/>
  <c r="Z285" i="1" s="1"/>
  <c r="Y286" i="1"/>
  <c r="R516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07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BP331" i="1"/>
  <c r="BN331" i="1"/>
  <c r="Z331" i="1"/>
  <c r="Z333" i="1" s="1"/>
  <c r="BP346" i="1"/>
  <c r="BN346" i="1"/>
  <c r="Z346" i="1"/>
  <c r="BP350" i="1"/>
  <c r="BN350" i="1"/>
  <c r="Z350" i="1"/>
  <c r="BP371" i="1"/>
  <c r="BN371" i="1"/>
  <c r="Z371" i="1"/>
  <c r="Z373" i="1" s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W516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59" i="1"/>
  <c r="BN459" i="1"/>
  <c r="Z459" i="1"/>
  <c r="Y463" i="1"/>
  <c r="BP467" i="1"/>
  <c r="BN467" i="1"/>
  <c r="Z467" i="1"/>
  <c r="Z469" i="1" s="1"/>
  <c r="Y469" i="1"/>
  <c r="D516" i="1"/>
  <c r="L516" i="1"/>
  <c r="U516" i="1"/>
  <c r="H9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C516" i="1"/>
  <c r="Z42" i="1"/>
  <c r="Z44" i="1" s="1"/>
  <c r="BN42" i="1"/>
  <c r="Y45" i="1"/>
  <c r="Z53" i="1"/>
  <c r="BN53" i="1"/>
  <c r="Z55" i="1"/>
  <c r="BN55" i="1"/>
  <c r="Z57" i="1"/>
  <c r="BN57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16" i="1"/>
  <c r="Z90" i="1"/>
  <c r="Z92" i="1" s="1"/>
  <c r="BN90" i="1"/>
  <c r="Y93" i="1"/>
  <c r="Z95" i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4" i="1"/>
  <c r="Z126" i="1" s="1"/>
  <c r="BN124" i="1"/>
  <c r="BP124" i="1"/>
  <c r="G516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Z207" i="1"/>
  <c r="BN207" i="1"/>
  <c r="Z209" i="1"/>
  <c r="BN209" i="1"/>
  <c r="Z211" i="1"/>
  <c r="BN211" i="1"/>
  <c r="Z213" i="1"/>
  <c r="BN213" i="1"/>
  <c r="Z219" i="1"/>
  <c r="Z220" i="1" s="1"/>
  <c r="BN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Z244" i="1"/>
  <c r="BN244" i="1"/>
  <c r="Z246" i="1"/>
  <c r="BN246" i="1"/>
  <c r="Z251" i="1"/>
  <c r="BN251" i="1"/>
  <c r="BP251" i="1"/>
  <c r="Z253" i="1"/>
  <c r="BN253" i="1"/>
  <c r="Z255" i="1"/>
  <c r="BN255" i="1"/>
  <c r="Z260" i="1"/>
  <c r="BN260" i="1"/>
  <c r="BP260" i="1"/>
  <c r="Z261" i="1"/>
  <c r="BN261" i="1"/>
  <c r="Y265" i="1"/>
  <c r="O516" i="1"/>
  <c r="Z269" i="1"/>
  <c r="Z271" i="1" s="1"/>
  <c r="BN269" i="1"/>
  <c r="Y272" i="1"/>
  <c r="Y277" i="1"/>
  <c r="Y280" i="1"/>
  <c r="BP279" i="1"/>
  <c r="BN279" i="1"/>
  <c r="BP291" i="1"/>
  <c r="BN291" i="1"/>
  <c r="Z291" i="1"/>
  <c r="BP295" i="1"/>
  <c r="BN295" i="1"/>
  <c r="Z295" i="1"/>
  <c r="Y297" i="1"/>
  <c r="Y306" i="1"/>
  <c r="BP299" i="1"/>
  <c r="BN299" i="1"/>
  <c r="Z299" i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Z327" i="1" s="1"/>
  <c r="Y334" i="1"/>
  <c r="Y333" i="1"/>
  <c r="BP338" i="1"/>
  <c r="BN338" i="1"/>
  <c r="Z338" i="1"/>
  <c r="Z340" i="1" s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Z362" i="1" s="1"/>
  <c r="Y374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3" i="1"/>
  <c r="BN443" i="1"/>
  <c r="Z443" i="1"/>
  <c r="Y447" i="1"/>
  <c r="BP451" i="1"/>
  <c r="BN451" i="1"/>
  <c r="Z451" i="1"/>
  <c r="Z453" i="1" s="1"/>
  <c r="Y453" i="1"/>
  <c r="BP475" i="1"/>
  <c r="BN475" i="1"/>
  <c r="Z475" i="1"/>
  <c r="Y47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Y495" i="1"/>
  <c r="Q516" i="1"/>
  <c r="Y341" i="1"/>
  <c r="T516" i="1"/>
  <c r="Y353" i="1"/>
  <c r="Y424" i="1"/>
  <c r="Z516" i="1"/>
  <c r="Y448" i="1"/>
  <c r="BP445" i="1"/>
  <c r="BN445" i="1"/>
  <c r="Z445" i="1"/>
  <c r="Y454" i="1"/>
  <c r="BP457" i="1"/>
  <c r="BN457" i="1"/>
  <c r="Z457" i="1"/>
  <c r="BP461" i="1"/>
  <c r="BN461" i="1"/>
  <c r="Z461" i="1"/>
  <c r="Y470" i="1"/>
  <c r="Y479" i="1"/>
  <c r="BP474" i="1"/>
  <c r="BN474" i="1"/>
  <c r="Z474" i="1"/>
  <c r="BP476" i="1"/>
  <c r="BN476" i="1"/>
  <c r="Z476" i="1"/>
  <c r="BP482" i="1"/>
  <c r="BN482" i="1"/>
  <c r="Z482" i="1"/>
  <c r="BP493" i="1"/>
  <c r="BN493" i="1"/>
  <c r="Z493" i="1"/>
  <c r="AB516" i="1"/>
  <c r="Y504" i="1"/>
  <c r="BP503" i="1"/>
  <c r="BN503" i="1"/>
  <c r="Z503" i="1"/>
  <c r="Z504" i="1" s="1"/>
  <c r="Y505" i="1"/>
  <c r="AA516" i="1"/>
  <c r="Z215" i="1" l="1"/>
  <c r="Z352" i="1"/>
  <c r="Z489" i="1"/>
  <c r="Z499" i="1"/>
  <c r="Z58" i="1"/>
  <c r="Z463" i="1"/>
  <c r="Z256" i="1"/>
  <c r="Z247" i="1"/>
  <c r="Z203" i="1"/>
  <c r="Z177" i="1"/>
  <c r="Z153" i="1"/>
  <c r="Z121" i="1"/>
  <c r="Z108" i="1"/>
  <c r="Z80" i="1"/>
  <c r="Z32" i="1"/>
  <c r="Z447" i="1"/>
  <c r="Y510" i="1"/>
  <c r="Y507" i="1"/>
  <c r="Y506" i="1"/>
  <c r="Z478" i="1"/>
  <c r="Z494" i="1"/>
  <c r="Z484" i="1"/>
  <c r="Z401" i="1"/>
  <c r="Z306" i="1"/>
  <c r="Z264" i="1"/>
  <c r="Z231" i="1"/>
  <c r="Z171" i="1"/>
  <c r="Z100" i="1"/>
  <c r="Z65" i="1"/>
  <c r="Y508" i="1"/>
  <c r="Z418" i="1"/>
  <c r="Z320" i="1"/>
  <c r="Z314" i="1"/>
  <c r="Z296" i="1"/>
  <c r="Z511" i="1" l="1"/>
  <c r="Y509" i="1"/>
</calcChain>
</file>

<file path=xl/sharedStrings.xml><?xml version="1.0" encoding="utf-8"?>
<sst xmlns="http://schemas.openxmlformats.org/spreadsheetml/2006/main" count="2256" uniqueCount="813">
  <si>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</si>
  <si>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</si>
  <si>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</si>
  <si>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</si>
  <si>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</si>
  <si>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</si>
  <si>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</si>
  <si>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</si>
  <si>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</si>
  <si>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</si>
  <si>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</si>
  <si>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</si>
  <si>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</si>
  <si>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</si>
  <si>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</si>
  <si>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</si>
  <si>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</si>
  <si>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</si>
  <si>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</si>
  <si>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</si>
  <si>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</si>
  <si>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</si>
  <si>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</si>
  <si>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</si>
  <si>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</si>
  <si>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</si>
  <si>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</si>
  <si>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</si>
  <si>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</si>
  <si>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</si>
  <si>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</si>
  <si>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</si>
  <si>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</si>
  <si>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</si>
  <si>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</si>
  <si>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</si>
  <si>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</si>
  <si>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</si>
  <si>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</si>
  <si>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</si>
  <si>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</si>
  <si>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</si>
  <si>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</si>
  <si>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</si>
  <si>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</si>
  <si>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</si>
  <si>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</si>
  <si>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</si>
  <si>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</si>
  <si>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</si>
  <si>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</si>
  <si>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</si>
  <si>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</si>
  <si>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</si>
  <si>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</si>
  <si>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</si>
  <si>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</si>
  <si>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</si>
  <si>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</si>
  <si>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</si>
  <si>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</si>
  <si>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</si>
  <si>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</si>
  <si>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</si>
  <si>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</si>
  <si>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</si>
  <si>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</si>
  <si>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</si>
  <si>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</si>
  <si>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</si>
  <si>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</si>
  <si>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</si>
  <si>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</si>
  <si>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</si>
  <si>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</si>
  <si>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</si>
  <si>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</si>
  <si>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</si>
  <si>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</si>
  <si>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</si>
  <si>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</si>
  <si>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</si>
  <si>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</si>
  <si>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</si>
  <si>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</si>
  <si>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</si>
  <si>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</si>
  <si>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</si>
  <si>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</si>
  <si>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</si>
  <si>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</si>
  <si>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</si>
  <si>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</si>
  <si>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</si>
  <si>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</si>
  <si>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</si>
  <si>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</si>
  <si>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</si>
  <si>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</si>
  <si>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</si>
  <si>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</si>
  <si>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</si>
  <si>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</si>
  <si>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</si>
  <si>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</si>
  <si>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</si>
  <si>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</si>
  <si>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</si>
  <si>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</si>
  <si>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</si>
  <si>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</si>
  <si>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</si>
  <si>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</si>
  <si>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</si>
  <si>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</si>
  <si>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</si>
  <si>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</si>
  <si>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</si>
  <si>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</si>
  <si>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</si>
  <si>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</si>
  <si>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</si>
  <si>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</si>
  <si>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</si>
  <si>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</si>
  <si>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</si>
  <si>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</si>
  <si>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</si>
  <si>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</si>
  <si>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</si>
  <si>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</si>
  <si>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</si>
  <si>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</si>
  <si>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</si>
  <si>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</si>
  <si>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</si>
  <si>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</si>
  <si>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</si>
  <si>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</si>
  <si>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</si>
  <si>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</si>
  <si>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</si>
  <si>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</si>
  <si>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</si>
  <si>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</si>
  <si>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</si>
  <si>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</si>
  <si>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</si>
  <si>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</si>
  <si>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</si>
  <si>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</si>
  <si>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</si>
  <si>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</si>
  <si>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</si>
  <si>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</si>
  <si>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</si>
  <si>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</si>
  <si>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</si>
  <si>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</si>
  <si>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</si>
  <si>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</si>
  <si>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</si>
  <si>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</si>
  <si>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</si>
  <si>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</si>
  <si>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</si>
  <si>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</si>
  <si>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</si>
  <si>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</si>
  <si>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</si>
  <si>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</si>
  <si>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</si>
  <si>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</si>
  <si>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</si>
  <si>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</si>
  <si>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</si>
  <si>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</si>
  <si>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</si>
  <si>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</si>
  <si>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</si>
  <si>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</si>
  <si>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</si>
  <si>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</si>
  <si>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</si>
  <si>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</si>
  <si>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</si>
  <si>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</si>
  <si>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</si>
  <si>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</si>
  <si>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</si>
  <si>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</si>
  <si>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</si>
  <si>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</si>
  <si>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</si>
  <si>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</si>
  <si>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</si>
  <si>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</si>
  <si>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</si>
  <si>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</si>
  <si>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</si>
  <si>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</si>
  <si>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</si>
  <si>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</si>
  <si>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</si>
  <si>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</si>
  <si>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</si>
  <si>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</si>
  <si>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</si>
  <si>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</si>
  <si>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</si>
  <si>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</si>
  <si>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</si>
  <si>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</si>
  <si>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</si>
  <si>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</si>
  <si>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</si>
  <si>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</si>
  <si>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</si>
  <si>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</si>
  <si>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</si>
  <si>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</si>
  <si>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</si>
  <si>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</si>
  <si>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</si>
  <si>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</si>
  <si>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</si>
  <si>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</si>
  <si>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</si>
  <si>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</si>
  <si>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</si>
  <si>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</si>
  <si>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</si>
  <si>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</si>
  <si>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</si>
  <si>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</si>
  <si>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</si>
  <si>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</si>
  <si>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</si>
  <si>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</si>
  <si>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</si>
  <si>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</si>
  <si>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</si>
  <si>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</si>
  <si>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</si>
  <si>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</si>
  <si>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</si>
  <si>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</si>
  <si>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</si>
  <si>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</si>
  <si>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</si>
  <si>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</si>
  <si>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</si>
  <si>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</si>
  <si>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</si>
  <si>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</si>
  <si>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</si>
  <si>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</si>
  <si>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</si>
  <si>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</si>
  <si>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</si>
  <si>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</si>
  <si>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</si>
  <si>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</si>
  <si>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</si>
  <si>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</si>
  <si>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</si>
  <si>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</si>
  <si>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</si>
  <si>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</si>
  <si>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</si>
  <si>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</si>
  <si>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</si>
  <si>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</si>
  <si>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</si>
  <si>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</si>
  <si>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</si>
  <si>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</si>
  <si>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</si>
  <si>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</si>
  <si>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</si>
  <si>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</si>
  <si>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</si>
  <si>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</si>
  <si>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</si>
  <si>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</si>
  <si>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</si>
  <si>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</si>
  <si>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</si>
  <si>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</si>
  <si>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</si>
  <si>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</si>
  <si>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</si>
  <si>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</si>
  <si>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</si>
  <si>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</si>
  <si>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</si>
  <si>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</si>
  <si>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</si>
  <si>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</si>
  <si>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</si>
  <si>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</si>
  <si>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</si>
  <si>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</si>
  <si>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</si>
  <si>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</si>
  <si>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</si>
  <si>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</si>
  <si>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</si>
  <si>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</si>
  <si>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</si>
  <si>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</si>
  <si>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</si>
  <si>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</si>
  <si>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</si>
  <si>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</si>
  <si>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</si>
  <si>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</si>
  <si>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</si>
  <si>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</si>
  <si>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</si>
  <si>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</si>
  <si>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</si>
  <si>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</si>
  <si>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</si>
  <si>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</si>
  <si>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</si>
  <si>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</si>
  <si>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</si>
  <si>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</si>
  <si>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</si>
  <si>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</si>
  <si>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</si>
  <si>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</si>
  <si>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</si>
  <si>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</si>
  <si>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</si>
  <si>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</si>
  <si>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</si>
  <si>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</si>
  <si>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</si>
  <si>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</si>
  <si>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</si>
  <si>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</si>
  <si>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</si>
  <si>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</si>
  <si>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</si>
  <si>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</si>
  <si>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</si>
  <si>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</si>
  <si>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</si>
  <si>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</si>
  <si>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</si>
  <si>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</si>
  <si>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</si>
  <si>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</si>
  <si>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</si>
  <si>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</si>
  <si>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</si>
  <si>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</si>
  <si>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</si>
  <si>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</si>
  <si>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</si>
  <si>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</si>
  <si>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</si>
  <si>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</si>
  <si>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</si>
  <si>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</si>
  <si>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</si>
  <si>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</si>
  <si>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</si>
  <si>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</si>
  <si>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</si>
  <si>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</si>
  <si>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</si>
  <si>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</si>
  <si>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</si>
  <si>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</si>
  <si>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</si>
  <si>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</si>
  <si>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</si>
  <si>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</si>
  <si>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</si>
  <si>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</si>
  <si>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</si>
  <si>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</si>
  <si>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</si>
  <si>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</si>
  <si>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</si>
  <si>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</si>
  <si>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</si>
  <si>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</si>
  <si>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</si>
  <si>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</si>
  <si>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</si>
  <si>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</si>
  <si>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</si>
  <si>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</si>
  <si>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</si>
  <si>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</si>
  <si>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</si>
  <si>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</si>
  <si>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</si>
  <si>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</si>
  <si>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</si>
  <si>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</si>
  <si>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</si>
  <si>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</si>
  <si>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</si>
  <si>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</si>
  <si>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</si>
  <si>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</si>
  <si>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</si>
  <si>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</si>
  <si>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</si>
  <si>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</si>
  <si>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</si>
  <si>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</si>
  <si>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</si>
  <si>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</si>
  <si>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</si>
  <si>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</si>
  <si>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</si>
  <si>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</si>
  <si>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</si>
  <si>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</si>
  <si>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</si>
  <si>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</si>
  <si>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</si>
  <si>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</si>
  <si>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</si>
  <si>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</si>
  <si>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</si>
  <si>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</si>
  <si>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</si>
  <si>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</si>
  <si>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</si>
  <si>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</si>
  <si>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</si>
  <si>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</si>
  <si>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</si>
  <si>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</si>
  <si>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</si>
  <si>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</si>
  <si>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</si>
  <si>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</si>
  <si>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</si>
  <si>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</si>
  <si>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</si>
  <si>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</si>
  <si>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</si>
  <si>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</si>
  <si>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</si>
  <si>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</si>
  <si>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</si>
  <si>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</si>
  <si>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</si>
  <si>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</si>
  <si>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</si>
  <si>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</si>
  <si>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</si>
  <si>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</si>
  <si>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</si>
  <si>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</si>
  <si>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</si>
  <si>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</si>
  <si>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</si>
  <si>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</si>
  <si>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</si>
  <si>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</si>
  <si>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</si>
  <si>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</si>
  <si>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</si>
  <si>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</si>
  <si>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</si>
  <si>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</si>
  <si>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</si>
  <si>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</si>
  <si>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</si>
  <si>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</si>
  <si>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</si>
  <si>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</si>
  <si>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</si>
  <si>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</si>
  <si>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</si>
  <si>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</si>
  <si>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</si>
  <si>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</si>
  <si>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</si>
  <si>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</si>
  <si>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</si>
  <si>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</si>
  <si>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</si>
  <si>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</si>
  <si>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</si>
  <si>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</si>
  <si>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</si>
  <si>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</si>
  <si>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1,497,6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</si>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</sst>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38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25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27" sqref="AA27"/>
    </sheetView>
  </sheetViews>
  <sheetFormatPr defaultColWidth="9.140625" defaultRowHeight="12.75" x14ac:dyDescent="0.2"/>
  <cols>
    <col min="1" max="1" width="9.140625" style="55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2" customWidth="1"/>
    <col min="19" max="19" width="6.140625" style="55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2" customWidth="1"/>
    <col min="25" max="25" width="11" style="552" customWidth="1"/>
    <col min="26" max="26" width="10" style="552" customWidth="1"/>
    <col min="27" max="27" width="11.5703125" style="552" customWidth="1"/>
    <col min="28" max="28" width="10.42578125" style="552" customWidth="1"/>
    <col min="29" max="29" width="30" style="55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2" customWidth="1"/>
    <col min="34" max="34" width="9.140625" style="552" customWidth="1"/>
    <col min="35" max="16384" width="9.140625" style="552"/>
  </cols>
  <sheetData>
    <row r="1" spans="1:32" s="556" customFormat="1" ht="45" customHeight="1" x14ac:dyDescent="0.2">
      <c r="A1" s="41"/>
      <c r="B1" s="41"/>
      <c r="C1" s="41"/>
      <c r="D1" s="646" t="s">
        <v>0</v>
      </c>
      <c r="E1" s="592"/>
      <c r="F1" s="592"/>
      <c r="G1" s="12" t="s">
        <v>1</v>
      </c>
      <c r="H1" s="646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6" customFormat="1" ht="23.45" customHeight="1" x14ac:dyDescent="0.2">
      <c r="A5" s="676" t="s">
        <v>8</v>
      </c>
      <c r="B5" s="588"/>
      <c r="C5" s="589"/>
      <c r="D5" s="654"/>
      <c r="E5" s="655"/>
      <c r="F5" s="844" t="s">
        <v>9</v>
      </c>
      <c r="G5" s="589"/>
      <c r="H5" s="654" t="s">
        <v>812</v>
      </c>
      <c r="I5" s="801"/>
      <c r="J5" s="801"/>
      <c r="K5" s="801"/>
      <c r="L5" s="801"/>
      <c r="M5" s="655"/>
      <c r="N5" s="58"/>
      <c r="P5" s="24" t="s">
        <v>10</v>
      </c>
      <c r="Q5" s="856">
        <v>45890</v>
      </c>
      <c r="R5" s="665"/>
      <c r="T5" s="719" t="s">
        <v>11</v>
      </c>
      <c r="U5" s="720"/>
      <c r="V5" s="722" t="s">
        <v>12</v>
      </c>
      <c r="W5" s="665"/>
      <c r="AB5" s="51"/>
      <c r="AC5" s="51"/>
      <c r="AD5" s="51"/>
      <c r="AE5" s="51"/>
    </row>
    <row r="6" spans="1:32" s="556" customFormat="1" ht="24" customHeight="1" x14ac:dyDescent="0.2">
      <c r="A6" s="676" t="s">
        <v>13</v>
      </c>
      <c r="B6" s="588"/>
      <c r="C6" s="589"/>
      <c r="D6" s="804" t="s">
        <v>14</v>
      </c>
      <c r="E6" s="805"/>
      <c r="F6" s="805"/>
      <c r="G6" s="805"/>
      <c r="H6" s="805"/>
      <c r="I6" s="805"/>
      <c r="J6" s="805"/>
      <c r="K6" s="805"/>
      <c r="L6" s="805"/>
      <c r="M6" s="665"/>
      <c r="N6" s="59"/>
      <c r="P6" s="24" t="s">
        <v>15</v>
      </c>
      <c r="Q6" s="861" t="str">
        <f>IF(Q5=0," ",CHOOSE(WEEKDAY(Q5,2),"Понедельник","Вторник","Среда","Четверг","Пятница","Суббота","Воскресенье"))</f>
        <v>Четверг</v>
      </c>
      <c r="R6" s="566"/>
      <c r="T6" s="728" t="s">
        <v>16</v>
      </c>
      <c r="U6" s="720"/>
      <c r="V6" s="791" t="s">
        <v>17</v>
      </c>
      <c r="W6" s="609"/>
      <c r="AB6" s="51"/>
      <c r="AC6" s="51"/>
      <c r="AD6" s="51"/>
      <c r="AE6" s="51"/>
    </row>
    <row r="7" spans="1:32" s="556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4"/>
      <c r="U7" s="720"/>
      <c r="V7" s="792"/>
      <c r="W7" s="793"/>
      <c r="AB7" s="51"/>
      <c r="AC7" s="51"/>
      <c r="AD7" s="51"/>
      <c r="AE7" s="51"/>
    </row>
    <row r="8" spans="1:32" s="556" customFormat="1" ht="25.5" customHeight="1" x14ac:dyDescent="0.2">
      <c r="A8" s="885" t="s">
        <v>18</v>
      </c>
      <c r="B8" s="571"/>
      <c r="C8" s="572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83">
        <v>0.625</v>
      </c>
      <c r="R8" s="623"/>
      <c r="T8" s="564"/>
      <c r="U8" s="720"/>
      <c r="V8" s="792"/>
      <c r="W8" s="793"/>
      <c r="AB8" s="51"/>
      <c r="AC8" s="51"/>
      <c r="AD8" s="51"/>
      <c r="AE8" s="51"/>
    </row>
    <row r="9" spans="1:32" s="556" customFormat="1" ht="39.950000000000003" customHeight="1" x14ac:dyDescent="0.2">
      <c r="A9" s="6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91"/>
      <c r="E9" s="569"/>
      <c r="F9" s="6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57"/>
      <c r="P9" s="26" t="s">
        <v>21</v>
      </c>
      <c r="Q9" s="660"/>
      <c r="R9" s="661"/>
      <c r="T9" s="564"/>
      <c r="U9" s="720"/>
      <c r="V9" s="794"/>
      <c r="W9" s="795"/>
      <c r="X9" s="43"/>
      <c r="Y9" s="43"/>
      <c r="Z9" s="43"/>
      <c r="AA9" s="43"/>
      <c r="AB9" s="51"/>
      <c r="AC9" s="51"/>
      <c r="AD9" s="51"/>
      <c r="AE9" s="51"/>
    </row>
    <row r="10" spans="1:32" s="556" customFormat="1" ht="26.45" customHeight="1" x14ac:dyDescent="0.2">
      <c r="A10" s="6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91"/>
      <c r="E10" s="569"/>
      <c r="F10" s="6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80" t="str">
        <f>IFERROR(VLOOKUP($D$10,Proxy,2,FALSE),"")</f>
        <v/>
      </c>
      <c r="I10" s="564"/>
      <c r="J10" s="564"/>
      <c r="K10" s="564"/>
      <c r="L10" s="564"/>
      <c r="M10" s="564"/>
      <c r="N10" s="555"/>
      <c r="P10" s="26" t="s">
        <v>22</v>
      </c>
      <c r="Q10" s="729"/>
      <c r="R10" s="730"/>
      <c r="U10" s="24" t="s">
        <v>23</v>
      </c>
      <c r="V10" s="608" t="s">
        <v>24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825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56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3"/>
      <c r="R12" s="623"/>
      <c r="S12" s="23"/>
      <c r="U12" s="24"/>
      <c r="V12" s="592"/>
      <c r="W12" s="564"/>
      <c r="AB12" s="51"/>
      <c r="AC12" s="51"/>
      <c r="AD12" s="51"/>
      <c r="AE12" s="51"/>
    </row>
    <row r="13" spans="1:32" s="556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25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6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6" customFormat="1" ht="22.5" customHeight="1" x14ac:dyDescent="0.2">
      <c r="A15" s="749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5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8" t="s">
        <v>36</v>
      </c>
      <c r="B17" s="578" t="s">
        <v>37</v>
      </c>
      <c r="C17" s="687" t="s">
        <v>38</v>
      </c>
      <c r="D17" s="578" t="s">
        <v>39</v>
      </c>
      <c r="E17" s="580"/>
      <c r="F17" s="578" t="s">
        <v>40</v>
      </c>
      <c r="G17" s="578" t="s">
        <v>41</v>
      </c>
      <c r="H17" s="578" t="s">
        <v>42</v>
      </c>
      <c r="I17" s="578" t="s">
        <v>43</v>
      </c>
      <c r="J17" s="578" t="s">
        <v>44</v>
      </c>
      <c r="K17" s="578" t="s">
        <v>45</v>
      </c>
      <c r="L17" s="578" t="s">
        <v>46</v>
      </c>
      <c r="M17" s="578" t="s">
        <v>47</v>
      </c>
      <c r="N17" s="578" t="s">
        <v>48</v>
      </c>
      <c r="O17" s="578" t="s">
        <v>49</v>
      </c>
      <c r="P17" s="578" t="s">
        <v>50</v>
      </c>
      <c r="Q17" s="579"/>
      <c r="R17" s="579"/>
      <c r="S17" s="579"/>
      <c r="T17" s="580"/>
      <c r="U17" s="882" t="s">
        <v>51</v>
      </c>
      <c r="V17" s="589"/>
      <c r="W17" s="578" t="s">
        <v>52</v>
      </c>
      <c r="X17" s="578" t="s">
        <v>53</v>
      </c>
      <c r="Y17" s="883" t="s">
        <v>54</v>
      </c>
      <c r="Z17" s="799" t="s">
        <v>55</v>
      </c>
      <c r="AA17" s="781" t="s">
        <v>56</v>
      </c>
      <c r="AB17" s="781" t="s">
        <v>57</v>
      </c>
      <c r="AC17" s="781" t="s">
        <v>58</v>
      </c>
      <c r="AD17" s="781" t="s">
        <v>59</v>
      </c>
      <c r="AE17" s="839"/>
      <c r="AF17" s="840"/>
      <c r="AG17" s="66"/>
      <c r="BD17" s="65" t="s">
        <v>60</v>
      </c>
    </row>
    <row r="18" spans="1:68" ht="14.25" customHeight="1" x14ac:dyDescent="0.2">
      <c r="A18" s="605"/>
      <c r="B18" s="605"/>
      <c r="C18" s="605"/>
      <c r="D18" s="581"/>
      <c r="E18" s="583"/>
      <c r="F18" s="605"/>
      <c r="G18" s="605"/>
      <c r="H18" s="605"/>
      <c r="I18" s="605"/>
      <c r="J18" s="605"/>
      <c r="K18" s="605"/>
      <c r="L18" s="605"/>
      <c r="M18" s="605"/>
      <c r="N18" s="605"/>
      <c r="O18" s="605"/>
      <c r="P18" s="581"/>
      <c r="Q18" s="582"/>
      <c r="R18" s="582"/>
      <c r="S18" s="582"/>
      <c r="T18" s="583"/>
      <c r="U18" s="67" t="s">
        <v>61</v>
      </c>
      <c r="V18" s="67" t="s">
        <v>62</v>
      </c>
      <c r="W18" s="605"/>
      <c r="X18" s="605"/>
      <c r="Y18" s="884"/>
      <c r="Z18" s="800"/>
      <c r="AA18" s="782"/>
      <c r="AB18" s="782"/>
      <c r="AC18" s="782"/>
      <c r="AD18" s="841"/>
      <c r="AE18" s="842"/>
      <c r="AF18" s="843"/>
      <c r="AG18" s="66"/>
      <c r="BD18" s="65"/>
    </row>
    <row r="19" spans="1:68" ht="27.75" hidden="1" customHeight="1" x14ac:dyDescent="0.2">
      <c r="A19" s="638" t="s">
        <v>63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67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63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5">
        <v>4680115886643</v>
      </c>
      <c r="E22" s="566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8" t="s">
        <v>69</v>
      </c>
      <c r="Q22" s="576"/>
      <c r="R22" s="576"/>
      <c r="S22" s="576"/>
      <c r="T22" s="577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3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4"/>
      <c r="P23" s="570" t="s">
        <v>72</v>
      </c>
      <c r="Q23" s="571"/>
      <c r="R23" s="571"/>
      <c r="S23" s="571"/>
      <c r="T23" s="571"/>
      <c r="U23" s="571"/>
      <c r="V23" s="572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4"/>
      <c r="P24" s="570" t="s">
        <v>72</v>
      </c>
      <c r="Q24" s="571"/>
      <c r="R24" s="571"/>
      <c r="S24" s="571"/>
      <c r="T24" s="571"/>
      <c r="U24" s="571"/>
      <c r="V24" s="572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63" t="s">
        <v>74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3"/>
      <c r="AB25" s="553"/>
      <c r="AC25" s="55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65">
        <v>4680115885912</v>
      </c>
      <c r="E26" s="566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6"/>
      <c r="R26" s="576"/>
      <c r="S26" s="576"/>
      <c r="T26" s="577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5">
        <v>4607091388237</v>
      </c>
      <c r="E27" s="566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6"/>
      <c r="R27" s="576"/>
      <c r="S27" s="576"/>
      <c r="T27" s="577"/>
      <c r="U27" s="34"/>
      <c r="V27" s="34"/>
      <c r="W27" s="35" t="s">
        <v>70</v>
      </c>
      <c r="X27" s="559">
        <v>2.52</v>
      </c>
      <c r="Y27" s="560">
        <f t="shared" si="0"/>
        <v>2.52</v>
      </c>
      <c r="Z27" s="36">
        <f t="shared" si="1"/>
        <v>6.5100000000000002E-3</v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2.766</v>
      </c>
      <c r="BN27" s="64">
        <f t="shared" si="3"/>
        <v>2.766</v>
      </c>
      <c r="BO27" s="64">
        <f t="shared" si="4"/>
        <v>5.4945054945054949E-3</v>
      </c>
      <c r="BP27" s="64">
        <f t="shared" si="5"/>
        <v>5.4945054945054949E-3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5">
        <v>4680115886230</v>
      </c>
      <c r="E28" s="566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6"/>
      <c r="R28" s="576"/>
      <c r="S28" s="576"/>
      <c r="T28" s="577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5">
        <v>4680115886247</v>
      </c>
      <c r="E29" s="566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6"/>
      <c r="R29" s="576"/>
      <c r="S29" s="576"/>
      <c r="T29" s="577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5">
        <v>4680115885905</v>
      </c>
      <c r="E30" s="566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6"/>
      <c r="R30" s="576"/>
      <c r="S30" s="576"/>
      <c r="T30" s="577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5">
        <v>4607091388244</v>
      </c>
      <c r="E31" s="566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6"/>
      <c r="R31" s="576"/>
      <c r="S31" s="576"/>
      <c r="T31" s="577"/>
      <c r="U31" s="34"/>
      <c r="V31" s="34"/>
      <c r="W31" s="35" t="s">
        <v>70</v>
      </c>
      <c r="X31" s="559">
        <v>2.52</v>
      </c>
      <c r="Y31" s="560">
        <f t="shared" si="0"/>
        <v>2.52</v>
      </c>
      <c r="Z31" s="36">
        <f t="shared" si="1"/>
        <v>6.5100000000000002E-3</v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2.766</v>
      </c>
      <c r="BN31" s="64">
        <f t="shared" si="3"/>
        <v>2.766</v>
      </c>
      <c r="BO31" s="64">
        <f t="shared" si="4"/>
        <v>5.4945054945054949E-3</v>
      </c>
      <c r="BP31" s="64">
        <f t="shared" si="5"/>
        <v>5.4945054945054949E-3</v>
      </c>
    </row>
    <row r="32" spans="1:68" x14ac:dyDescent="0.2">
      <c r="A32" s="573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4"/>
      <c r="P32" s="570" t="s">
        <v>72</v>
      </c>
      <c r="Q32" s="571"/>
      <c r="R32" s="571"/>
      <c r="S32" s="571"/>
      <c r="T32" s="571"/>
      <c r="U32" s="571"/>
      <c r="V32" s="572"/>
      <c r="W32" s="37" t="s">
        <v>73</v>
      </c>
      <c r="X32" s="561">
        <f>IFERROR(X26/H26,"0")+IFERROR(X27/H27,"0")+IFERROR(X28/H28,"0")+IFERROR(X29/H29,"0")+IFERROR(X30/H30,"0")+IFERROR(X31/H31,"0")</f>
        <v>2</v>
      </c>
      <c r="Y32" s="561">
        <f>IFERROR(Y26/H26,"0")+IFERROR(Y27/H27,"0")+IFERROR(Y28/H28,"0")+IFERROR(Y29/H29,"0")+IFERROR(Y30/H30,"0")+IFERROR(Y31/H31,"0")</f>
        <v>2</v>
      </c>
      <c r="Z32" s="561">
        <f>IFERROR(IF(Z26="",0,Z26),"0")+IFERROR(IF(Z27="",0,Z27),"0")+IFERROR(IF(Z28="",0,Z28),"0")+IFERROR(IF(Z29="",0,Z29),"0")+IFERROR(IF(Z30="",0,Z30),"0")+IFERROR(IF(Z31="",0,Z31),"0")</f>
        <v>1.302E-2</v>
      </c>
      <c r="AA32" s="562"/>
      <c r="AB32" s="562"/>
      <c r="AC32" s="562"/>
    </row>
    <row r="33" spans="1:68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74"/>
      <c r="P33" s="570" t="s">
        <v>72</v>
      </c>
      <c r="Q33" s="571"/>
      <c r="R33" s="571"/>
      <c r="S33" s="571"/>
      <c r="T33" s="571"/>
      <c r="U33" s="571"/>
      <c r="V33" s="572"/>
      <c r="W33" s="37" t="s">
        <v>70</v>
      </c>
      <c r="X33" s="561">
        <f>IFERROR(SUM(X26:X31),"0")</f>
        <v>5.04</v>
      </c>
      <c r="Y33" s="561">
        <f>IFERROR(SUM(Y26:Y31),"0")</f>
        <v>5.04</v>
      </c>
      <c r="Z33" s="37"/>
      <c r="AA33" s="562"/>
      <c r="AB33" s="562"/>
      <c r="AC33" s="562"/>
    </row>
    <row r="34" spans="1:68" ht="14.25" hidden="1" customHeight="1" x14ac:dyDescent="0.25">
      <c r="A34" s="563" t="s">
        <v>95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3"/>
      <c r="AB34" s="553"/>
      <c r="AC34" s="55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5">
        <v>4607091388503</v>
      </c>
      <c r="E35" s="566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6"/>
      <c r="R35" s="576"/>
      <c r="S35" s="576"/>
      <c r="T35" s="577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3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4"/>
      <c r="P36" s="570" t="s">
        <v>72</v>
      </c>
      <c r="Q36" s="571"/>
      <c r="R36" s="571"/>
      <c r="S36" s="571"/>
      <c r="T36" s="571"/>
      <c r="U36" s="571"/>
      <c r="V36" s="572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74"/>
      <c r="P37" s="570" t="s">
        <v>72</v>
      </c>
      <c r="Q37" s="571"/>
      <c r="R37" s="571"/>
      <c r="S37" s="571"/>
      <c r="T37" s="571"/>
      <c r="U37" s="571"/>
      <c r="V37" s="572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38" t="s">
        <v>101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67" t="s">
        <v>102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63" t="s">
        <v>103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5">
        <v>4607091385670</v>
      </c>
      <c r="E41" s="566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6"/>
      <c r="R41" s="576"/>
      <c r="S41" s="576"/>
      <c r="T41" s="577"/>
      <c r="U41" s="34"/>
      <c r="V41" s="34"/>
      <c r="W41" s="35" t="s">
        <v>70</v>
      </c>
      <c r="X41" s="559">
        <v>108</v>
      </c>
      <c r="Y41" s="56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112.34999999999998</v>
      </c>
      <c r="BN41" s="64">
        <f>IFERROR(Y41*I41/H41,"0")</f>
        <v>112.34999999999998</v>
      </c>
      <c r="BO41" s="64">
        <f>IFERROR(1/J41*(X41/H41),"0")</f>
        <v>0.15625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5">
        <v>4607091385687</v>
      </c>
      <c r="E42" s="566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6"/>
      <c r="R42" s="576"/>
      <c r="S42" s="576"/>
      <c r="T42" s="577"/>
      <c r="U42" s="34"/>
      <c r="V42" s="34"/>
      <c r="W42" s="35" t="s">
        <v>70</v>
      </c>
      <c r="X42" s="559">
        <v>48</v>
      </c>
      <c r="Y42" s="560">
        <f>IFERROR(IF(X42="",0,CEILING((X42/$H42),1)*$H42),"")</f>
        <v>48</v>
      </c>
      <c r="Z42" s="36">
        <f>IFERROR(IF(Y42=0,"",ROUNDUP(Y42/H42,0)*0.00902),"")</f>
        <v>0.10824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50.519999999999996</v>
      </c>
      <c r="BN42" s="64">
        <f>IFERROR(Y42*I42/H42,"0")</f>
        <v>50.519999999999996</v>
      </c>
      <c r="BO42" s="64">
        <f>IFERROR(1/J42*(X42/H42),"0")</f>
        <v>9.0909090909090912E-2</v>
      </c>
      <c r="BP42" s="64">
        <f>IFERROR(1/J42*(Y42/H42),"0")</f>
        <v>9.0909090909090912E-2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5">
        <v>4680115882539</v>
      </c>
      <c r="E43" s="566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6"/>
      <c r="R43" s="576"/>
      <c r="S43" s="576"/>
      <c r="T43" s="577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3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4"/>
      <c r="P44" s="570" t="s">
        <v>72</v>
      </c>
      <c r="Q44" s="571"/>
      <c r="R44" s="571"/>
      <c r="S44" s="571"/>
      <c r="T44" s="571"/>
      <c r="U44" s="571"/>
      <c r="V44" s="572"/>
      <c r="W44" s="37" t="s">
        <v>73</v>
      </c>
      <c r="X44" s="561">
        <f>IFERROR(X41/H41,"0")+IFERROR(X42/H42,"0")+IFERROR(X43/H43,"0")</f>
        <v>22</v>
      </c>
      <c r="Y44" s="561">
        <f>IFERROR(Y41/H41,"0")+IFERROR(Y42/H42,"0")+IFERROR(Y43/H43,"0")</f>
        <v>22</v>
      </c>
      <c r="Z44" s="561">
        <f>IFERROR(IF(Z41="",0,Z41),"0")+IFERROR(IF(Z42="",0,Z42),"0")+IFERROR(IF(Z43="",0,Z43),"0")</f>
        <v>0.29803999999999997</v>
      </c>
      <c r="AA44" s="562"/>
      <c r="AB44" s="562"/>
      <c r="AC44" s="562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74"/>
      <c r="P45" s="570" t="s">
        <v>72</v>
      </c>
      <c r="Q45" s="571"/>
      <c r="R45" s="571"/>
      <c r="S45" s="571"/>
      <c r="T45" s="571"/>
      <c r="U45" s="571"/>
      <c r="V45" s="572"/>
      <c r="W45" s="37" t="s">
        <v>70</v>
      </c>
      <c r="X45" s="561">
        <f>IFERROR(SUM(X41:X43),"0")</f>
        <v>156</v>
      </c>
      <c r="Y45" s="561">
        <f>IFERROR(SUM(Y41:Y43),"0")</f>
        <v>156</v>
      </c>
      <c r="Z45" s="37"/>
      <c r="AA45" s="562"/>
      <c r="AB45" s="562"/>
      <c r="AC45" s="562"/>
    </row>
    <row r="46" spans="1:68" ht="14.25" hidden="1" customHeight="1" x14ac:dyDescent="0.25">
      <c r="A46" s="563" t="s">
        <v>74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3"/>
      <c r="AB46" s="553"/>
      <c r="AC46" s="55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5">
        <v>4680115884915</v>
      </c>
      <c r="E47" s="566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6"/>
      <c r="R47" s="576"/>
      <c r="S47" s="576"/>
      <c r="T47" s="577"/>
      <c r="U47" s="34"/>
      <c r="V47" s="34"/>
      <c r="W47" s="35" t="s">
        <v>70</v>
      </c>
      <c r="X47" s="559">
        <v>1.8</v>
      </c>
      <c r="Y47" s="560">
        <f>IFERROR(IF(X47="",0,CEILING((X47/$H47),1)*$H47),"")</f>
        <v>1.8</v>
      </c>
      <c r="Z47" s="36">
        <f>IFERROR(IF(Y47=0,"",ROUNDUP(Y47/H47,0)*0.00651),"")</f>
        <v>6.5100000000000002E-3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1.98</v>
      </c>
      <c r="BN47" s="64">
        <f>IFERROR(Y47*I47/H47,"0")</f>
        <v>1.98</v>
      </c>
      <c r="BO47" s="64">
        <f>IFERROR(1/J47*(X47/H47),"0")</f>
        <v>5.4945054945054949E-3</v>
      </c>
      <c r="BP47" s="64">
        <f>IFERROR(1/J47*(Y47/H47),"0")</f>
        <v>5.4945054945054949E-3</v>
      </c>
    </row>
    <row r="48" spans="1:68" x14ac:dyDescent="0.2">
      <c r="A48" s="573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4"/>
      <c r="P48" s="570" t="s">
        <v>72</v>
      </c>
      <c r="Q48" s="571"/>
      <c r="R48" s="571"/>
      <c r="S48" s="571"/>
      <c r="T48" s="571"/>
      <c r="U48" s="571"/>
      <c r="V48" s="572"/>
      <c r="W48" s="37" t="s">
        <v>73</v>
      </c>
      <c r="X48" s="561">
        <f>IFERROR(X47/H47,"0")</f>
        <v>1</v>
      </c>
      <c r="Y48" s="561">
        <f>IFERROR(Y47/H47,"0")</f>
        <v>1</v>
      </c>
      <c r="Z48" s="561">
        <f>IFERROR(IF(Z47="",0,Z47),"0")</f>
        <v>6.5100000000000002E-3</v>
      </c>
      <c r="AA48" s="562"/>
      <c r="AB48" s="562"/>
      <c r="AC48" s="562"/>
    </row>
    <row r="49" spans="1:68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74"/>
      <c r="P49" s="570" t="s">
        <v>72</v>
      </c>
      <c r="Q49" s="571"/>
      <c r="R49" s="571"/>
      <c r="S49" s="571"/>
      <c r="T49" s="571"/>
      <c r="U49" s="571"/>
      <c r="V49" s="572"/>
      <c r="W49" s="37" t="s">
        <v>70</v>
      </c>
      <c r="X49" s="561">
        <f>IFERROR(SUM(X47:X47),"0")</f>
        <v>1.8</v>
      </c>
      <c r="Y49" s="561">
        <f>IFERROR(SUM(Y47:Y47),"0")</f>
        <v>1.8</v>
      </c>
      <c r="Z49" s="37"/>
      <c r="AA49" s="562"/>
      <c r="AB49" s="562"/>
      <c r="AC49" s="562"/>
    </row>
    <row r="50" spans="1:68" ht="16.5" hidden="1" customHeight="1" x14ac:dyDescent="0.25">
      <c r="A50" s="567" t="s">
        <v>119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63" t="s">
        <v>103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3"/>
      <c r="AB51" s="553"/>
      <c r="AC51" s="55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5">
        <v>4680115885882</v>
      </c>
      <c r="E52" s="566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6"/>
      <c r="R52" s="576"/>
      <c r="S52" s="576"/>
      <c r="T52" s="577"/>
      <c r="U52" s="34"/>
      <c r="V52" s="34"/>
      <c r="W52" s="35" t="s">
        <v>70</v>
      </c>
      <c r="X52" s="559">
        <v>44.8</v>
      </c>
      <c r="Y52" s="560">
        <f t="shared" ref="Y52:Y57" si="6">IFERROR(IF(X52="",0,CEILING((X52/$H52),1)*$H52),"")</f>
        <v>44.8</v>
      </c>
      <c r="Z52" s="36">
        <f>IFERROR(IF(Y52=0,"",ROUNDUP(Y52/H52,0)*0.01898),"")</f>
        <v>7.5920000000000001E-2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46.54</v>
      </c>
      <c r="BN52" s="64">
        <f t="shared" ref="BN52:BN57" si="8">IFERROR(Y52*I52/H52,"0")</f>
        <v>46.54</v>
      </c>
      <c r="BO52" s="64">
        <f t="shared" ref="BO52:BO57" si="9">IFERROR(1/J52*(X52/H52),"0")</f>
        <v>6.25E-2</v>
      </c>
      <c r="BP52" s="64">
        <f t="shared" ref="BP52:BP57" si="10">IFERROR(1/J52*(Y52/H52),"0")</f>
        <v>6.25E-2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5">
        <v>4680115881426</v>
      </c>
      <c r="E53" s="566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6"/>
      <c r="R53" s="576"/>
      <c r="S53" s="576"/>
      <c r="T53" s="577"/>
      <c r="U53" s="34"/>
      <c r="V53" s="34"/>
      <c r="W53" s="35" t="s">
        <v>70</v>
      </c>
      <c r="X53" s="559">
        <v>108</v>
      </c>
      <c r="Y53" s="560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112.34999999999998</v>
      </c>
      <c r="BN53" s="64">
        <f t="shared" si="8"/>
        <v>112.34999999999998</v>
      </c>
      <c r="BO53" s="64">
        <f t="shared" si="9"/>
        <v>0.15625</v>
      </c>
      <c r="BP53" s="64">
        <f t="shared" si="10"/>
        <v>0.15625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5">
        <v>4680115880283</v>
      </c>
      <c r="E54" s="566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6"/>
      <c r="R54" s="576"/>
      <c r="S54" s="576"/>
      <c r="T54" s="577"/>
      <c r="U54" s="34"/>
      <c r="V54" s="34"/>
      <c r="W54" s="35" t="s">
        <v>70</v>
      </c>
      <c r="X54" s="559">
        <v>14.4</v>
      </c>
      <c r="Y54" s="560">
        <f t="shared" si="6"/>
        <v>14.399999999999999</v>
      </c>
      <c r="Z54" s="36">
        <f>IFERROR(IF(Y54=0,"",ROUNDUP(Y54/H54,0)*0.00902),"")</f>
        <v>2.7060000000000001E-2</v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15.030000000000001</v>
      </c>
      <c r="BN54" s="64">
        <f t="shared" si="8"/>
        <v>15.03</v>
      </c>
      <c r="BO54" s="64">
        <f t="shared" si="9"/>
        <v>2.2727272727272728E-2</v>
      </c>
      <c r="BP54" s="64">
        <f t="shared" si="10"/>
        <v>2.2727272727272728E-2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5">
        <v>4680115881525</v>
      </c>
      <c r="E55" s="566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6"/>
      <c r="R55" s="576"/>
      <c r="S55" s="576"/>
      <c r="T55" s="577"/>
      <c r="U55" s="34"/>
      <c r="V55" s="34"/>
      <c r="W55" s="35" t="s">
        <v>70</v>
      </c>
      <c r="X55" s="559">
        <v>40</v>
      </c>
      <c r="Y55" s="560">
        <f t="shared" si="6"/>
        <v>40</v>
      </c>
      <c r="Z55" s="36">
        <f>IFERROR(IF(Y55=0,"",ROUNDUP(Y55/H55,0)*0.00902),"")</f>
        <v>9.0200000000000002E-2</v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42.1</v>
      </c>
      <c r="BN55" s="64">
        <f t="shared" si="8"/>
        <v>42.1</v>
      </c>
      <c r="BO55" s="64">
        <f t="shared" si="9"/>
        <v>7.575757575757576E-2</v>
      </c>
      <c r="BP55" s="64">
        <f t="shared" si="10"/>
        <v>7.575757575757576E-2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5">
        <v>4680115885899</v>
      </c>
      <c r="E56" s="566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6"/>
      <c r="R56" s="576"/>
      <c r="S56" s="576"/>
      <c r="T56" s="577"/>
      <c r="U56" s="34"/>
      <c r="V56" s="34"/>
      <c r="W56" s="35" t="s">
        <v>70</v>
      </c>
      <c r="X56" s="559">
        <v>6.3</v>
      </c>
      <c r="Y56" s="560">
        <f t="shared" si="6"/>
        <v>6.3000000000000007</v>
      </c>
      <c r="Z56" s="36">
        <f>IFERROR(IF(Y56=0,"",ROUNDUP(Y56/H56,0)*0.00651),"")</f>
        <v>1.9529999999999999E-2</v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6.839999999999999</v>
      </c>
      <c r="BN56" s="64">
        <f t="shared" si="8"/>
        <v>6.84</v>
      </c>
      <c r="BO56" s="64">
        <f t="shared" si="9"/>
        <v>1.6483516483516484E-2</v>
      </c>
      <c r="BP56" s="64">
        <f t="shared" si="10"/>
        <v>1.6483516483516484E-2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65">
        <v>4680115881419</v>
      </c>
      <c r="E57" s="566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6"/>
      <c r="R57" s="576"/>
      <c r="S57" s="576"/>
      <c r="T57" s="577"/>
      <c r="U57" s="34"/>
      <c r="V57" s="34"/>
      <c r="W57" s="35" t="s">
        <v>70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3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4"/>
      <c r="P58" s="570" t="s">
        <v>72</v>
      </c>
      <c r="Q58" s="571"/>
      <c r="R58" s="571"/>
      <c r="S58" s="571"/>
      <c r="T58" s="571"/>
      <c r="U58" s="571"/>
      <c r="V58" s="572"/>
      <c r="W58" s="37" t="s">
        <v>73</v>
      </c>
      <c r="X58" s="561">
        <f>IFERROR(X52/H52,"0")+IFERROR(X53/H53,"0")+IFERROR(X54/H54,"0")+IFERROR(X55/H55,"0")+IFERROR(X56/H56,"0")+IFERROR(X57/H57,"0")</f>
        <v>30</v>
      </c>
      <c r="Y58" s="561">
        <f>IFERROR(Y52/H52,"0")+IFERROR(Y53/H53,"0")+IFERROR(Y54/H54,"0")+IFERROR(Y55/H55,"0")+IFERROR(Y56/H56,"0")+IFERROR(Y57/H57,"0")</f>
        <v>30</v>
      </c>
      <c r="Z58" s="561">
        <f>IFERROR(IF(Z52="",0,Z52),"0")+IFERROR(IF(Z53="",0,Z53),"0")+IFERROR(IF(Z54="",0,Z54),"0")+IFERROR(IF(Z55="",0,Z55),"0")+IFERROR(IF(Z56="",0,Z56),"0")+IFERROR(IF(Z57="",0,Z57),"0")</f>
        <v>0.40251000000000003</v>
      </c>
      <c r="AA58" s="562"/>
      <c r="AB58" s="562"/>
      <c r="AC58" s="562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74"/>
      <c r="P59" s="570" t="s">
        <v>72</v>
      </c>
      <c r="Q59" s="571"/>
      <c r="R59" s="571"/>
      <c r="S59" s="571"/>
      <c r="T59" s="571"/>
      <c r="U59" s="571"/>
      <c r="V59" s="572"/>
      <c r="W59" s="37" t="s">
        <v>70</v>
      </c>
      <c r="X59" s="561">
        <f>IFERROR(SUM(X52:X57),"0")</f>
        <v>213.50000000000003</v>
      </c>
      <c r="Y59" s="561">
        <f>IFERROR(SUM(Y52:Y57),"0")</f>
        <v>213.50000000000003</v>
      </c>
      <c r="Z59" s="37"/>
      <c r="AA59" s="562"/>
      <c r="AB59" s="562"/>
      <c r="AC59" s="562"/>
    </row>
    <row r="60" spans="1:68" ht="14.25" hidden="1" customHeight="1" x14ac:dyDescent="0.25">
      <c r="A60" s="563" t="s">
        <v>139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3"/>
      <c r="AB60" s="553"/>
      <c r="AC60" s="55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5">
        <v>4680115881440</v>
      </c>
      <c r="E61" s="566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6"/>
      <c r="R61" s="576"/>
      <c r="S61" s="576"/>
      <c r="T61" s="577"/>
      <c r="U61" s="34"/>
      <c r="V61" s="34"/>
      <c r="W61" s="35" t="s">
        <v>70</v>
      </c>
      <c r="X61" s="559">
        <v>108</v>
      </c>
      <c r="Y61" s="560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112.34999999999998</v>
      </c>
      <c r="BN61" s="64">
        <f>IFERROR(Y61*I61/H61,"0")</f>
        <v>112.34999999999998</v>
      </c>
      <c r="BO61" s="64">
        <f>IFERROR(1/J61*(X61/H61),"0")</f>
        <v>0.15625</v>
      </c>
      <c r="BP61" s="64">
        <f>IFERROR(1/J61*(Y61/H61),"0")</f>
        <v>0.15625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65">
        <v>4680115882751</v>
      </c>
      <c r="E62" s="566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6"/>
      <c r="R62" s="576"/>
      <c r="S62" s="576"/>
      <c r="T62" s="577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65">
        <v>4680115885950</v>
      </c>
      <c r="E63" s="566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6"/>
      <c r="R63" s="576"/>
      <c r="S63" s="576"/>
      <c r="T63" s="577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5">
        <v>4680115881433</v>
      </c>
      <c r="E64" s="566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6"/>
      <c r="R64" s="576"/>
      <c r="S64" s="576"/>
      <c r="T64" s="577"/>
      <c r="U64" s="34"/>
      <c r="V64" s="34"/>
      <c r="W64" s="35" t="s">
        <v>70</v>
      </c>
      <c r="X64" s="559">
        <v>27</v>
      </c>
      <c r="Y64" s="560">
        <f>IFERROR(IF(X64="",0,CEILING((X64/$H64),1)*$H64),"")</f>
        <v>27</v>
      </c>
      <c r="Z64" s="36">
        <f>IFERROR(IF(Y64=0,"",ROUNDUP(Y64/H64,0)*0.00651),"")</f>
        <v>6.5100000000000005E-2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28.799999999999994</v>
      </c>
      <c r="BN64" s="64">
        <f>IFERROR(Y64*I64/H64,"0")</f>
        <v>28.799999999999994</v>
      </c>
      <c r="BO64" s="64">
        <f>IFERROR(1/J64*(X64/H64),"0")</f>
        <v>5.4945054945054951E-2</v>
      </c>
      <c r="BP64" s="64">
        <f>IFERROR(1/J64*(Y64/H64),"0")</f>
        <v>5.4945054945054951E-2</v>
      </c>
    </row>
    <row r="65" spans="1:68" x14ac:dyDescent="0.2">
      <c r="A65" s="573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74"/>
      <c r="P65" s="570" t="s">
        <v>72</v>
      </c>
      <c r="Q65" s="571"/>
      <c r="R65" s="571"/>
      <c r="S65" s="571"/>
      <c r="T65" s="571"/>
      <c r="U65" s="571"/>
      <c r="V65" s="572"/>
      <c r="W65" s="37" t="s">
        <v>73</v>
      </c>
      <c r="X65" s="561">
        <f>IFERROR(X61/H61,"0")+IFERROR(X62/H62,"0")+IFERROR(X63/H63,"0")+IFERROR(X64/H64,"0")</f>
        <v>20</v>
      </c>
      <c r="Y65" s="561">
        <f>IFERROR(Y61/H61,"0")+IFERROR(Y62/H62,"0")+IFERROR(Y63/H63,"0")+IFERROR(Y64/H64,"0")</f>
        <v>20</v>
      </c>
      <c r="Z65" s="561">
        <f>IFERROR(IF(Z61="",0,Z61),"0")+IFERROR(IF(Z62="",0,Z62),"0")+IFERROR(IF(Z63="",0,Z63),"0")+IFERROR(IF(Z64="",0,Z64),"0")</f>
        <v>0.25490000000000002</v>
      </c>
      <c r="AA65" s="562"/>
      <c r="AB65" s="562"/>
      <c r="AC65" s="562"/>
    </row>
    <row r="66" spans="1:68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74"/>
      <c r="P66" s="570" t="s">
        <v>72</v>
      </c>
      <c r="Q66" s="571"/>
      <c r="R66" s="571"/>
      <c r="S66" s="571"/>
      <c r="T66" s="571"/>
      <c r="U66" s="571"/>
      <c r="V66" s="572"/>
      <c r="W66" s="37" t="s">
        <v>70</v>
      </c>
      <c r="X66" s="561">
        <f>IFERROR(SUM(X61:X64),"0")</f>
        <v>135</v>
      </c>
      <c r="Y66" s="561">
        <f>IFERROR(SUM(Y61:Y64),"0")</f>
        <v>135</v>
      </c>
      <c r="Z66" s="37"/>
      <c r="AA66" s="562"/>
      <c r="AB66" s="562"/>
      <c r="AC66" s="562"/>
    </row>
    <row r="67" spans="1:68" ht="14.25" hidden="1" customHeight="1" x14ac:dyDescent="0.25">
      <c r="A67" s="563" t="s">
        <v>64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3"/>
      <c r="AB67" s="553"/>
      <c r="AC67" s="553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65">
        <v>4680115885073</v>
      </c>
      <c r="E68" s="566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6"/>
      <c r="R68" s="576"/>
      <c r="S68" s="576"/>
      <c r="T68" s="577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5">
        <v>4680115885059</v>
      </c>
      <c r="E69" s="566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6"/>
      <c r="R69" s="576"/>
      <c r="S69" s="576"/>
      <c r="T69" s="577"/>
      <c r="U69" s="34"/>
      <c r="V69" s="34"/>
      <c r="W69" s="35" t="s">
        <v>70</v>
      </c>
      <c r="X69" s="559">
        <v>5.4</v>
      </c>
      <c r="Y69" s="560">
        <f>IFERROR(IF(X69="",0,CEILING((X69/$H69),1)*$H69),"")</f>
        <v>5.4</v>
      </c>
      <c r="Z69" s="36">
        <f>IFERROR(IF(Y69=0,"",ROUNDUP(Y69/H69,0)*0.00502),"")</f>
        <v>1.506E-2</v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5.7</v>
      </c>
      <c r="BN69" s="64">
        <f>IFERROR(Y69*I69/H69,"0")</f>
        <v>5.7</v>
      </c>
      <c r="BO69" s="64">
        <f>IFERROR(1/J69*(X69/H69),"0")</f>
        <v>1.2820512820512822E-2</v>
      </c>
      <c r="BP69" s="64">
        <f>IFERROR(1/J69*(Y69/H69),"0")</f>
        <v>1.2820512820512822E-2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5">
        <v>4680115885097</v>
      </c>
      <c r="E70" s="566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6"/>
      <c r="R70" s="576"/>
      <c r="S70" s="576"/>
      <c r="T70" s="577"/>
      <c r="U70" s="34"/>
      <c r="V70" s="34"/>
      <c r="W70" s="35" t="s">
        <v>70</v>
      </c>
      <c r="X70" s="559">
        <v>5.4</v>
      </c>
      <c r="Y70" s="560">
        <f>IFERROR(IF(X70="",0,CEILING((X70/$H70),1)*$H70),"")</f>
        <v>5.4</v>
      </c>
      <c r="Z70" s="36">
        <f>IFERROR(IF(Y70=0,"",ROUNDUP(Y70/H70,0)*0.00502),"")</f>
        <v>1.506E-2</v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5.7</v>
      </c>
      <c r="BN70" s="64">
        <f>IFERROR(Y70*I70/H70,"0")</f>
        <v>5.7</v>
      </c>
      <c r="BO70" s="64">
        <f>IFERROR(1/J70*(X70/H70),"0")</f>
        <v>1.2820512820512822E-2</v>
      </c>
      <c r="BP70" s="64">
        <f>IFERROR(1/J70*(Y70/H70),"0")</f>
        <v>1.2820512820512822E-2</v>
      </c>
    </row>
    <row r="71" spans="1:68" x14ac:dyDescent="0.2">
      <c r="A71" s="573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74"/>
      <c r="P71" s="570" t="s">
        <v>72</v>
      </c>
      <c r="Q71" s="571"/>
      <c r="R71" s="571"/>
      <c r="S71" s="571"/>
      <c r="T71" s="571"/>
      <c r="U71" s="571"/>
      <c r="V71" s="572"/>
      <c r="W71" s="37" t="s">
        <v>73</v>
      </c>
      <c r="X71" s="561">
        <f>IFERROR(X68/H68,"0")+IFERROR(X69/H69,"0")+IFERROR(X70/H70,"0")</f>
        <v>6</v>
      </c>
      <c r="Y71" s="561">
        <f>IFERROR(Y68/H68,"0")+IFERROR(Y69/H69,"0")+IFERROR(Y70/H70,"0")</f>
        <v>6</v>
      </c>
      <c r="Z71" s="561">
        <f>IFERROR(IF(Z68="",0,Z68),"0")+IFERROR(IF(Z69="",0,Z69),"0")+IFERROR(IF(Z70="",0,Z70),"0")</f>
        <v>3.0120000000000001E-2</v>
      </c>
      <c r="AA71" s="562"/>
      <c r="AB71" s="562"/>
      <c r="AC71" s="562"/>
    </row>
    <row r="72" spans="1:68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74"/>
      <c r="P72" s="570" t="s">
        <v>72</v>
      </c>
      <c r="Q72" s="571"/>
      <c r="R72" s="571"/>
      <c r="S72" s="571"/>
      <c r="T72" s="571"/>
      <c r="U72" s="571"/>
      <c r="V72" s="572"/>
      <c r="W72" s="37" t="s">
        <v>70</v>
      </c>
      <c r="X72" s="561">
        <f>IFERROR(SUM(X68:X70),"0")</f>
        <v>10.8</v>
      </c>
      <c r="Y72" s="561">
        <f>IFERROR(SUM(Y68:Y70),"0")</f>
        <v>10.8</v>
      </c>
      <c r="Z72" s="37"/>
      <c r="AA72" s="562"/>
      <c r="AB72" s="562"/>
      <c r="AC72" s="562"/>
    </row>
    <row r="73" spans="1:68" ht="14.25" hidden="1" customHeight="1" x14ac:dyDescent="0.25">
      <c r="A73" s="563" t="s">
        <v>74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3"/>
      <c r="AB73" s="553"/>
      <c r="AC73" s="553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5">
        <v>4680115881891</v>
      </c>
      <c r="E74" s="566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6"/>
      <c r="R74" s="576"/>
      <c r="S74" s="576"/>
      <c r="T74" s="577"/>
      <c r="U74" s="34"/>
      <c r="V74" s="34"/>
      <c r="W74" s="35" t="s">
        <v>70</v>
      </c>
      <c r="X74" s="559">
        <v>33.6</v>
      </c>
      <c r="Y74" s="560">
        <f t="shared" ref="Y74:Y79" si="11">IFERROR(IF(X74="",0,CEILING((X74/$H74),1)*$H74),"")</f>
        <v>33.6</v>
      </c>
      <c r="Z74" s="36">
        <f>IFERROR(IF(Y74=0,"",ROUNDUP(Y74/H74,0)*0.01898),"")</f>
        <v>7.5920000000000001E-2</v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35.676000000000002</v>
      </c>
      <c r="BN74" s="64">
        <f t="shared" ref="BN74:BN79" si="13">IFERROR(Y74*I74/H74,"0")</f>
        <v>35.676000000000002</v>
      </c>
      <c r="BO74" s="64">
        <f t="shared" ref="BO74:BO79" si="14">IFERROR(1/J74*(X74/H74),"0")</f>
        <v>6.25E-2</v>
      </c>
      <c r="BP74" s="64">
        <f t="shared" ref="BP74:BP79" si="15">IFERROR(1/J74*(Y74/H74),"0")</f>
        <v>6.25E-2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5">
        <v>4680115885769</v>
      </c>
      <c r="E75" s="566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4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6"/>
      <c r="R75" s="576"/>
      <c r="S75" s="576"/>
      <c r="T75" s="577"/>
      <c r="U75" s="34"/>
      <c r="V75" s="34"/>
      <c r="W75" s="35" t="s">
        <v>70</v>
      </c>
      <c r="X75" s="559">
        <v>33.6</v>
      </c>
      <c r="Y75" s="560">
        <f t="shared" si="11"/>
        <v>33.6</v>
      </c>
      <c r="Z75" s="36">
        <f>IFERROR(IF(Y75=0,"",ROUNDUP(Y75/H75,0)*0.01898),"")</f>
        <v>7.5920000000000001E-2</v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35.340000000000003</v>
      </c>
      <c r="BN75" s="64">
        <f t="shared" si="13"/>
        <v>35.340000000000003</v>
      </c>
      <c r="BO75" s="64">
        <f t="shared" si="14"/>
        <v>6.25E-2</v>
      </c>
      <c r="BP75" s="64">
        <f t="shared" si="15"/>
        <v>6.25E-2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5">
        <v>4680115884410</v>
      </c>
      <c r="E76" s="566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6"/>
      <c r="R76" s="576"/>
      <c r="S76" s="576"/>
      <c r="T76" s="577"/>
      <c r="U76" s="34"/>
      <c r="V76" s="34"/>
      <c r="W76" s="35" t="s">
        <v>70</v>
      </c>
      <c r="X76" s="559">
        <v>33.6</v>
      </c>
      <c r="Y76" s="560">
        <f t="shared" si="11"/>
        <v>33.6</v>
      </c>
      <c r="Z76" s="36">
        <f>IFERROR(IF(Y76=0,"",ROUNDUP(Y76/H76,0)*0.01898),"")</f>
        <v>7.5920000000000001E-2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35.628</v>
      </c>
      <c r="BN76" s="64">
        <f t="shared" si="13"/>
        <v>35.628</v>
      </c>
      <c r="BO76" s="64">
        <f t="shared" si="14"/>
        <v>6.25E-2</v>
      </c>
      <c r="BP76" s="64">
        <f t="shared" si="15"/>
        <v>6.25E-2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5">
        <v>4680115884311</v>
      </c>
      <c r="E77" s="566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6"/>
      <c r="R77" s="576"/>
      <c r="S77" s="576"/>
      <c r="T77" s="577"/>
      <c r="U77" s="34"/>
      <c r="V77" s="34"/>
      <c r="W77" s="35" t="s">
        <v>70</v>
      </c>
      <c r="X77" s="559">
        <v>1.8</v>
      </c>
      <c r="Y77" s="560">
        <f t="shared" si="11"/>
        <v>1.8</v>
      </c>
      <c r="Z77" s="36">
        <f>IFERROR(IF(Y77=0,"",ROUNDUP(Y77/H77,0)*0.00651),"")</f>
        <v>6.5100000000000002E-3</v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2.0459999999999998</v>
      </c>
      <c r="BN77" s="64">
        <f t="shared" si="13"/>
        <v>2.0459999999999998</v>
      </c>
      <c r="BO77" s="64">
        <f t="shared" si="14"/>
        <v>5.4945054945054949E-3</v>
      </c>
      <c r="BP77" s="64">
        <f t="shared" si="15"/>
        <v>5.4945054945054949E-3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5">
        <v>4680115885929</v>
      </c>
      <c r="E78" s="566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6"/>
      <c r="R78" s="576"/>
      <c r="S78" s="576"/>
      <c r="T78" s="577"/>
      <c r="U78" s="34"/>
      <c r="V78" s="34"/>
      <c r="W78" s="35" t="s">
        <v>70</v>
      </c>
      <c r="X78" s="559">
        <v>2.52</v>
      </c>
      <c r="Y78" s="560">
        <f t="shared" si="11"/>
        <v>2.52</v>
      </c>
      <c r="Z78" s="36">
        <f>IFERROR(IF(Y78=0,"",ROUNDUP(Y78/H78,0)*0.00651),"")</f>
        <v>6.5100000000000002E-3</v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2.7</v>
      </c>
      <c r="BN78" s="64">
        <f t="shared" si="13"/>
        <v>2.7</v>
      </c>
      <c r="BO78" s="64">
        <f t="shared" si="14"/>
        <v>5.4945054945054949E-3</v>
      </c>
      <c r="BP78" s="64">
        <f t="shared" si="15"/>
        <v>5.4945054945054949E-3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5">
        <v>4680115884403</v>
      </c>
      <c r="E79" s="566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6"/>
      <c r="R79" s="576"/>
      <c r="S79" s="576"/>
      <c r="T79" s="577"/>
      <c r="U79" s="34"/>
      <c r="V79" s="34"/>
      <c r="W79" s="35" t="s">
        <v>70</v>
      </c>
      <c r="X79" s="559">
        <v>1.8</v>
      </c>
      <c r="Y79" s="560">
        <f t="shared" si="11"/>
        <v>1.8</v>
      </c>
      <c r="Z79" s="36">
        <f>IFERROR(IF(Y79=0,"",ROUNDUP(Y79/H79,0)*0.00651),"")</f>
        <v>6.5100000000000002E-3</v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1.98</v>
      </c>
      <c r="BN79" s="64">
        <f t="shared" si="13"/>
        <v>1.98</v>
      </c>
      <c r="BO79" s="64">
        <f t="shared" si="14"/>
        <v>5.4945054945054949E-3</v>
      </c>
      <c r="BP79" s="64">
        <f t="shared" si="15"/>
        <v>5.4945054945054949E-3</v>
      </c>
    </row>
    <row r="80" spans="1:68" x14ac:dyDescent="0.2">
      <c r="A80" s="573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74"/>
      <c r="P80" s="570" t="s">
        <v>72</v>
      </c>
      <c r="Q80" s="571"/>
      <c r="R80" s="571"/>
      <c r="S80" s="571"/>
      <c r="T80" s="571"/>
      <c r="U80" s="571"/>
      <c r="V80" s="572"/>
      <c r="W80" s="37" t="s">
        <v>73</v>
      </c>
      <c r="X80" s="561">
        <f>IFERROR(X74/H74,"0")+IFERROR(X75/H75,"0")+IFERROR(X76/H76,"0")+IFERROR(X77/H77,"0")+IFERROR(X78/H78,"0")+IFERROR(X79/H79,"0")</f>
        <v>15</v>
      </c>
      <c r="Y80" s="561">
        <f>IFERROR(Y74/H74,"0")+IFERROR(Y75/H75,"0")+IFERROR(Y76/H76,"0")+IFERROR(Y77/H77,"0")+IFERROR(Y78/H78,"0")+IFERROR(Y79/H79,"0")</f>
        <v>15</v>
      </c>
      <c r="Z80" s="561">
        <f>IFERROR(IF(Z74="",0,Z74),"0")+IFERROR(IF(Z75="",0,Z75),"0")+IFERROR(IF(Z76="",0,Z76),"0")+IFERROR(IF(Z77="",0,Z77),"0")+IFERROR(IF(Z78="",0,Z78),"0")+IFERROR(IF(Z79="",0,Z79),"0")</f>
        <v>0.24728999999999998</v>
      </c>
      <c r="AA80" s="562"/>
      <c r="AB80" s="562"/>
      <c r="AC80" s="562"/>
    </row>
    <row r="81" spans="1:68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74"/>
      <c r="P81" s="570" t="s">
        <v>72</v>
      </c>
      <c r="Q81" s="571"/>
      <c r="R81" s="571"/>
      <c r="S81" s="571"/>
      <c r="T81" s="571"/>
      <c r="U81" s="571"/>
      <c r="V81" s="572"/>
      <c r="W81" s="37" t="s">
        <v>70</v>
      </c>
      <c r="X81" s="561">
        <f>IFERROR(SUM(X74:X79),"0")</f>
        <v>106.92</v>
      </c>
      <c r="Y81" s="561">
        <f>IFERROR(SUM(Y74:Y79),"0")</f>
        <v>106.92</v>
      </c>
      <c r="Z81" s="37"/>
      <c r="AA81" s="562"/>
      <c r="AB81" s="562"/>
      <c r="AC81" s="562"/>
    </row>
    <row r="82" spans="1:68" ht="14.25" hidden="1" customHeight="1" x14ac:dyDescent="0.25">
      <c r="A82" s="563" t="s">
        <v>174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3"/>
      <c r="AB82" s="553"/>
      <c r="AC82" s="553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5">
        <v>4680115881532</v>
      </c>
      <c r="E83" s="566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6"/>
      <c r="R83" s="576"/>
      <c r="S83" s="576"/>
      <c r="T83" s="577"/>
      <c r="U83" s="34"/>
      <c r="V83" s="34"/>
      <c r="W83" s="35" t="s">
        <v>70</v>
      </c>
      <c r="X83" s="559">
        <v>7.8</v>
      </c>
      <c r="Y83" s="560">
        <f>IFERROR(IF(X83="",0,CEILING((X83/$H83),1)*$H83),"")</f>
        <v>7.8</v>
      </c>
      <c r="Z83" s="36">
        <f>IFERROR(IF(Y83=0,"",ROUNDUP(Y83/H83,0)*0.01898),"")</f>
        <v>1.898E-2</v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8.2349999999999994</v>
      </c>
      <c r="BN83" s="64">
        <f>IFERROR(Y83*I83/H83,"0")</f>
        <v>8.2349999999999994</v>
      </c>
      <c r="BO83" s="64">
        <f>IFERROR(1/J83*(X83/H83),"0")</f>
        <v>1.5625E-2</v>
      </c>
      <c r="BP83" s="64">
        <f>IFERROR(1/J83*(Y83/H83),"0")</f>
        <v>1.5625E-2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5">
        <v>4680115881464</v>
      </c>
      <c r="E84" s="566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6"/>
      <c r="R84" s="576"/>
      <c r="S84" s="576"/>
      <c r="T84" s="577"/>
      <c r="U84" s="34"/>
      <c r="V84" s="34"/>
      <c r="W84" s="35" t="s">
        <v>70</v>
      </c>
      <c r="X84" s="559">
        <v>2.4</v>
      </c>
      <c r="Y84" s="560">
        <f>IFERROR(IF(X84="",0,CEILING((X84/$H84),1)*$H84),"")</f>
        <v>2.4</v>
      </c>
      <c r="Z84" s="36">
        <f>IFERROR(IF(Y84=0,"",ROUNDUP(Y84/H84,0)*0.00902),"")</f>
        <v>9.0200000000000002E-3</v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2.61</v>
      </c>
      <c r="BN84" s="64">
        <f>IFERROR(Y84*I84/H84,"0")</f>
        <v>2.61</v>
      </c>
      <c r="BO84" s="64">
        <f>IFERROR(1/J84*(X84/H84),"0")</f>
        <v>7.575757575757576E-3</v>
      </c>
      <c r="BP84" s="64">
        <f>IFERROR(1/J84*(Y84/H84),"0")</f>
        <v>7.575757575757576E-3</v>
      </c>
    </row>
    <row r="85" spans="1:68" x14ac:dyDescent="0.2">
      <c r="A85" s="573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74"/>
      <c r="P85" s="570" t="s">
        <v>72</v>
      </c>
      <c r="Q85" s="571"/>
      <c r="R85" s="571"/>
      <c r="S85" s="571"/>
      <c r="T85" s="571"/>
      <c r="U85" s="571"/>
      <c r="V85" s="572"/>
      <c r="W85" s="37" t="s">
        <v>73</v>
      </c>
      <c r="X85" s="561">
        <f>IFERROR(X83/H83,"0")+IFERROR(X84/H84,"0")</f>
        <v>2</v>
      </c>
      <c r="Y85" s="561">
        <f>IFERROR(Y83/H83,"0")+IFERROR(Y84/H84,"0")</f>
        <v>2</v>
      </c>
      <c r="Z85" s="561">
        <f>IFERROR(IF(Z83="",0,Z83),"0")+IFERROR(IF(Z84="",0,Z84),"0")</f>
        <v>2.8000000000000001E-2</v>
      </c>
      <c r="AA85" s="562"/>
      <c r="AB85" s="562"/>
      <c r="AC85" s="562"/>
    </row>
    <row r="86" spans="1:68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74"/>
      <c r="P86" s="570" t="s">
        <v>72</v>
      </c>
      <c r="Q86" s="571"/>
      <c r="R86" s="571"/>
      <c r="S86" s="571"/>
      <c r="T86" s="571"/>
      <c r="U86" s="571"/>
      <c r="V86" s="572"/>
      <c r="W86" s="37" t="s">
        <v>70</v>
      </c>
      <c r="X86" s="561">
        <f>IFERROR(SUM(X83:X84),"0")</f>
        <v>10.199999999999999</v>
      </c>
      <c r="Y86" s="561">
        <f>IFERROR(SUM(Y83:Y84),"0")</f>
        <v>10.199999999999999</v>
      </c>
      <c r="Z86" s="37"/>
      <c r="AA86" s="562"/>
      <c r="AB86" s="562"/>
      <c r="AC86" s="562"/>
    </row>
    <row r="87" spans="1:68" ht="16.5" hidden="1" customHeight="1" x14ac:dyDescent="0.25">
      <c r="A87" s="567" t="s">
        <v>181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63" t="s">
        <v>103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3"/>
      <c r="AB88" s="553"/>
      <c r="AC88" s="55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5">
        <v>4680115881327</v>
      </c>
      <c r="E89" s="566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6"/>
      <c r="R89" s="576"/>
      <c r="S89" s="576"/>
      <c r="T89" s="577"/>
      <c r="U89" s="34"/>
      <c r="V89" s="34"/>
      <c r="W89" s="35" t="s">
        <v>70</v>
      </c>
      <c r="X89" s="559">
        <v>108</v>
      </c>
      <c r="Y89" s="560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112.34999999999998</v>
      </c>
      <c r="BN89" s="64">
        <f>IFERROR(Y89*I89/H89,"0")</f>
        <v>112.34999999999998</v>
      </c>
      <c r="BO89" s="64">
        <f>IFERROR(1/J89*(X89/H89),"0")</f>
        <v>0.15625</v>
      </c>
      <c r="BP89" s="64">
        <f>IFERROR(1/J89*(Y89/H89),"0")</f>
        <v>0.15625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5">
        <v>4680115881518</v>
      </c>
      <c r="E90" s="566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6"/>
      <c r="R90" s="576"/>
      <c r="S90" s="576"/>
      <c r="T90" s="577"/>
      <c r="U90" s="34"/>
      <c r="V90" s="34"/>
      <c r="W90" s="35" t="s">
        <v>70</v>
      </c>
      <c r="X90" s="559">
        <v>12</v>
      </c>
      <c r="Y90" s="560">
        <f>IFERROR(IF(X90="",0,CEILING((X90/$H90),1)*$H90),"")</f>
        <v>12</v>
      </c>
      <c r="Z90" s="36">
        <f>IFERROR(IF(Y90=0,"",ROUNDUP(Y90/H90,0)*0.00902),"")</f>
        <v>2.7060000000000001E-2</v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12.629999999999999</v>
      </c>
      <c r="BN90" s="64">
        <f>IFERROR(Y90*I90/H90,"0")</f>
        <v>12.629999999999999</v>
      </c>
      <c r="BO90" s="64">
        <f>IFERROR(1/J90*(X90/H90),"0")</f>
        <v>2.2727272727272728E-2</v>
      </c>
      <c r="BP90" s="64">
        <f>IFERROR(1/J90*(Y90/H90),"0")</f>
        <v>2.2727272727272728E-2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65">
        <v>4680115881303</v>
      </c>
      <c r="E91" s="566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6"/>
      <c r="R91" s="576"/>
      <c r="S91" s="576"/>
      <c r="T91" s="577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3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74"/>
      <c r="P92" s="570" t="s">
        <v>72</v>
      </c>
      <c r="Q92" s="571"/>
      <c r="R92" s="571"/>
      <c r="S92" s="571"/>
      <c r="T92" s="571"/>
      <c r="U92" s="571"/>
      <c r="V92" s="572"/>
      <c r="W92" s="37" t="s">
        <v>73</v>
      </c>
      <c r="X92" s="561">
        <f>IFERROR(X89/H89,"0")+IFERROR(X90/H90,"0")+IFERROR(X91/H91,"0")</f>
        <v>13</v>
      </c>
      <c r="Y92" s="561">
        <f>IFERROR(Y89/H89,"0")+IFERROR(Y90/H90,"0")+IFERROR(Y91/H91,"0")</f>
        <v>13</v>
      </c>
      <c r="Z92" s="561">
        <f>IFERROR(IF(Z89="",0,Z89),"0")+IFERROR(IF(Z90="",0,Z90),"0")+IFERROR(IF(Z91="",0,Z91),"0")</f>
        <v>0.21686</v>
      </c>
      <c r="AA92" s="562"/>
      <c r="AB92" s="562"/>
      <c r="AC92" s="562"/>
    </row>
    <row r="93" spans="1:68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74"/>
      <c r="P93" s="570" t="s">
        <v>72</v>
      </c>
      <c r="Q93" s="571"/>
      <c r="R93" s="571"/>
      <c r="S93" s="571"/>
      <c r="T93" s="571"/>
      <c r="U93" s="571"/>
      <c r="V93" s="572"/>
      <c r="W93" s="37" t="s">
        <v>70</v>
      </c>
      <c r="X93" s="561">
        <f>IFERROR(SUM(X89:X91),"0")</f>
        <v>120</v>
      </c>
      <c r="Y93" s="561">
        <f>IFERROR(SUM(Y89:Y91),"0")</f>
        <v>120</v>
      </c>
      <c r="Z93" s="37"/>
      <c r="AA93" s="562"/>
      <c r="AB93" s="562"/>
      <c r="AC93" s="562"/>
    </row>
    <row r="94" spans="1:68" ht="14.25" hidden="1" customHeight="1" x14ac:dyDescent="0.25">
      <c r="A94" s="563" t="s">
        <v>74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3"/>
      <c r="AB94" s="553"/>
      <c r="AC94" s="55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5">
        <v>4607091386967</v>
      </c>
      <c r="E95" s="566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2" t="s">
        <v>191</v>
      </c>
      <c r="Q95" s="576"/>
      <c r="R95" s="576"/>
      <c r="S95" s="576"/>
      <c r="T95" s="577"/>
      <c r="U95" s="34"/>
      <c r="V95" s="34"/>
      <c r="W95" s="35" t="s">
        <v>70</v>
      </c>
      <c r="X95" s="559">
        <v>40.5</v>
      </c>
      <c r="Y95" s="560">
        <f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43.095000000000006</v>
      </c>
      <c r="BN95" s="64">
        <f>IFERROR(Y95*I95/H95,"0")</f>
        <v>43.095000000000006</v>
      </c>
      <c r="BO95" s="64">
        <f>IFERROR(1/J95*(X95/H95),"0")</f>
        <v>7.8125E-2</v>
      </c>
      <c r="BP95" s="64">
        <f>IFERROR(1/J95*(Y95/H95),"0")</f>
        <v>7.8125E-2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65">
        <v>4680115884953</v>
      </c>
      <c r="E96" s="566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6"/>
      <c r="R96" s="576"/>
      <c r="S96" s="576"/>
      <c r="T96" s="577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65">
        <v>4607091385731</v>
      </c>
      <c r="E97" s="566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6"/>
      <c r="R97" s="576"/>
      <c r="S97" s="576"/>
      <c r="T97" s="577"/>
      <c r="U97" s="34"/>
      <c r="V97" s="34"/>
      <c r="W97" s="35" t="s">
        <v>70</v>
      </c>
      <c r="X97" s="559">
        <v>2.7</v>
      </c>
      <c r="Y97" s="560">
        <f>IFERROR(IF(X97="",0,CEILING((X97/$H97),1)*$H97),"")</f>
        <v>2.7</v>
      </c>
      <c r="Z97" s="36">
        <f>IFERROR(IF(Y97=0,"",ROUNDUP(Y97/H97,0)*0.00651),"")</f>
        <v>6.5100000000000002E-3</v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2.952</v>
      </c>
      <c r="BN97" s="64">
        <f>IFERROR(Y97*I97/H97,"0")</f>
        <v>2.952</v>
      </c>
      <c r="BO97" s="64">
        <f>IFERROR(1/J97*(X97/H97),"0")</f>
        <v>5.4945054945054949E-3</v>
      </c>
      <c r="BP97" s="64">
        <f>IFERROR(1/J97*(Y97/H97),"0")</f>
        <v>5.4945054945054949E-3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65">
        <v>4607091385731</v>
      </c>
      <c r="E98" s="566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0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6"/>
      <c r="R98" s="576"/>
      <c r="S98" s="576"/>
      <c r="T98" s="577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65">
        <v>4680115880894</v>
      </c>
      <c r="E99" s="566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6"/>
      <c r="R99" s="576"/>
      <c r="S99" s="576"/>
      <c r="T99" s="577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3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74"/>
      <c r="P100" s="570" t="s">
        <v>72</v>
      </c>
      <c r="Q100" s="571"/>
      <c r="R100" s="571"/>
      <c r="S100" s="571"/>
      <c r="T100" s="571"/>
      <c r="U100" s="571"/>
      <c r="V100" s="572"/>
      <c r="W100" s="37" t="s">
        <v>73</v>
      </c>
      <c r="X100" s="561">
        <f>IFERROR(X95/H95,"0")+IFERROR(X96/H96,"0")+IFERROR(X97/H97,"0")+IFERROR(X98/H98,"0")+IFERROR(X99/H99,"0")</f>
        <v>6</v>
      </c>
      <c r="Y100" s="561">
        <f>IFERROR(Y95/H95,"0")+IFERROR(Y96/H96,"0")+IFERROR(Y97/H97,"0")+IFERROR(Y98/H98,"0")+IFERROR(Y99/H99,"0")</f>
        <v>6</v>
      </c>
      <c r="Z100" s="561">
        <f>IFERROR(IF(Z95="",0,Z95),"0")+IFERROR(IF(Z96="",0,Z96),"0")+IFERROR(IF(Z97="",0,Z97),"0")+IFERROR(IF(Z98="",0,Z98),"0")+IFERROR(IF(Z99="",0,Z99),"0")</f>
        <v>0.10141</v>
      </c>
      <c r="AA100" s="562"/>
      <c r="AB100" s="562"/>
      <c r="AC100" s="562"/>
    </row>
    <row r="101" spans="1:68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74"/>
      <c r="P101" s="570" t="s">
        <v>72</v>
      </c>
      <c r="Q101" s="571"/>
      <c r="R101" s="571"/>
      <c r="S101" s="571"/>
      <c r="T101" s="571"/>
      <c r="U101" s="571"/>
      <c r="V101" s="572"/>
      <c r="W101" s="37" t="s">
        <v>70</v>
      </c>
      <c r="X101" s="561">
        <f>IFERROR(SUM(X95:X99),"0")</f>
        <v>43.2</v>
      </c>
      <c r="Y101" s="561">
        <f>IFERROR(SUM(Y95:Y99),"0")</f>
        <v>43.2</v>
      </c>
      <c r="Z101" s="37"/>
      <c r="AA101" s="562"/>
      <c r="AB101" s="562"/>
      <c r="AC101" s="562"/>
    </row>
    <row r="102" spans="1:68" ht="16.5" hidden="1" customHeight="1" x14ac:dyDescent="0.25">
      <c r="A102" s="567" t="s">
        <v>203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63" t="s">
        <v>103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3"/>
      <c r="AB103" s="553"/>
      <c r="AC103" s="553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65">
        <v>4680115882133</v>
      </c>
      <c r="E104" s="566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6"/>
      <c r="R104" s="576"/>
      <c r="S104" s="576"/>
      <c r="T104" s="577"/>
      <c r="U104" s="34"/>
      <c r="V104" s="34"/>
      <c r="W104" s="35" t="s">
        <v>70</v>
      </c>
      <c r="X104" s="559">
        <v>54</v>
      </c>
      <c r="Y104" s="560">
        <f>IFERROR(IF(X104="",0,CEILING((X104/$H104),1)*$H104),"")</f>
        <v>54</v>
      </c>
      <c r="Z104" s="36">
        <f>IFERROR(IF(Y104=0,"",ROUNDUP(Y104/H104,0)*0.01898),"")</f>
        <v>9.4899999999999998E-2</v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56.17499999999999</v>
      </c>
      <c r="BN104" s="64">
        <f>IFERROR(Y104*I104/H104,"0")</f>
        <v>56.17499999999999</v>
      </c>
      <c r="BO104" s="64">
        <f>IFERROR(1/J104*(X104/H104),"0")</f>
        <v>7.8125E-2</v>
      </c>
      <c r="BP104" s="64">
        <f>IFERROR(1/J104*(Y104/H104),"0")</f>
        <v>7.8125E-2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65">
        <v>4680115880269</v>
      </c>
      <c r="E105" s="566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6"/>
      <c r="R105" s="576"/>
      <c r="S105" s="576"/>
      <c r="T105" s="577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65">
        <v>4680115880429</v>
      </c>
      <c r="E106" s="566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6"/>
      <c r="R106" s="576"/>
      <c r="S106" s="576"/>
      <c r="T106" s="577"/>
      <c r="U106" s="34"/>
      <c r="V106" s="34"/>
      <c r="W106" s="35" t="s">
        <v>70</v>
      </c>
      <c r="X106" s="559">
        <v>22.5</v>
      </c>
      <c r="Y106" s="560">
        <f>IFERROR(IF(X106="",0,CEILING((X106/$H106),1)*$H106),"")</f>
        <v>22.5</v>
      </c>
      <c r="Z106" s="36">
        <f>IFERROR(IF(Y106=0,"",ROUNDUP(Y106/H106,0)*0.00902),"")</f>
        <v>4.5100000000000001E-2</v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23.549999999999997</v>
      </c>
      <c r="BN106" s="64">
        <f>IFERROR(Y106*I106/H106,"0")</f>
        <v>23.549999999999997</v>
      </c>
      <c r="BO106" s="64">
        <f>IFERROR(1/J106*(X106/H106),"0")</f>
        <v>3.787878787878788E-2</v>
      </c>
      <c r="BP106" s="64">
        <f>IFERROR(1/J106*(Y106/H106),"0")</f>
        <v>3.787878787878788E-2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65">
        <v>4680115881457</v>
      </c>
      <c r="E107" s="566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6"/>
      <c r="R107" s="576"/>
      <c r="S107" s="576"/>
      <c r="T107" s="577"/>
      <c r="U107" s="34"/>
      <c r="V107" s="34"/>
      <c r="W107" s="35" t="s">
        <v>70</v>
      </c>
      <c r="X107" s="559">
        <v>4.5</v>
      </c>
      <c r="Y107" s="560">
        <f>IFERROR(IF(X107="",0,CEILING((X107/$H107),1)*$H107),"")</f>
        <v>4.5</v>
      </c>
      <c r="Z107" s="36">
        <f>IFERROR(IF(Y107=0,"",ROUNDUP(Y107/H107,0)*0.00902),"")</f>
        <v>9.0200000000000002E-3</v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4.71</v>
      </c>
      <c r="BN107" s="64">
        <f>IFERROR(Y107*I107/H107,"0")</f>
        <v>4.71</v>
      </c>
      <c r="BO107" s="64">
        <f>IFERROR(1/J107*(X107/H107),"0")</f>
        <v>7.575757575757576E-3</v>
      </c>
      <c r="BP107" s="64">
        <f>IFERROR(1/J107*(Y107/H107),"0")</f>
        <v>7.575757575757576E-3</v>
      </c>
    </row>
    <row r="108" spans="1:68" x14ac:dyDescent="0.2">
      <c r="A108" s="573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74"/>
      <c r="P108" s="570" t="s">
        <v>72</v>
      </c>
      <c r="Q108" s="571"/>
      <c r="R108" s="571"/>
      <c r="S108" s="571"/>
      <c r="T108" s="571"/>
      <c r="U108" s="571"/>
      <c r="V108" s="572"/>
      <c r="W108" s="37" t="s">
        <v>73</v>
      </c>
      <c r="X108" s="561">
        <f>IFERROR(X104/H104,"0")+IFERROR(X105/H105,"0")+IFERROR(X106/H106,"0")+IFERROR(X107/H107,"0")</f>
        <v>11</v>
      </c>
      <c r="Y108" s="561">
        <f>IFERROR(Y104/H104,"0")+IFERROR(Y105/H105,"0")+IFERROR(Y106/H106,"0")+IFERROR(Y107/H107,"0")</f>
        <v>11</v>
      </c>
      <c r="Z108" s="561">
        <f>IFERROR(IF(Z104="",0,Z104),"0")+IFERROR(IF(Z105="",0,Z105),"0")+IFERROR(IF(Z106="",0,Z106),"0")+IFERROR(IF(Z107="",0,Z107),"0")</f>
        <v>0.14902000000000001</v>
      </c>
      <c r="AA108" s="562"/>
      <c r="AB108" s="562"/>
      <c r="AC108" s="562"/>
    </row>
    <row r="109" spans="1:68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74"/>
      <c r="P109" s="570" t="s">
        <v>72</v>
      </c>
      <c r="Q109" s="571"/>
      <c r="R109" s="571"/>
      <c r="S109" s="571"/>
      <c r="T109" s="571"/>
      <c r="U109" s="571"/>
      <c r="V109" s="572"/>
      <c r="W109" s="37" t="s">
        <v>70</v>
      </c>
      <c r="X109" s="561">
        <f>IFERROR(SUM(X104:X107),"0")</f>
        <v>81</v>
      </c>
      <c r="Y109" s="561">
        <f>IFERROR(SUM(Y104:Y107),"0")</f>
        <v>81</v>
      </c>
      <c r="Z109" s="37"/>
      <c r="AA109" s="562"/>
      <c r="AB109" s="562"/>
      <c r="AC109" s="562"/>
    </row>
    <row r="110" spans="1:68" ht="14.25" hidden="1" customHeight="1" x14ac:dyDescent="0.25">
      <c r="A110" s="563" t="s">
        <v>139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3"/>
      <c r="AB110" s="553"/>
      <c r="AC110" s="553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5">
        <v>4680115881488</v>
      </c>
      <c r="E111" s="566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4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6"/>
      <c r="R111" s="576"/>
      <c r="S111" s="576"/>
      <c r="T111" s="577"/>
      <c r="U111" s="34"/>
      <c r="V111" s="34"/>
      <c r="W111" s="35" t="s">
        <v>70</v>
      </c>
      <c r="X111" s="559">
        <v>21.6</v>
      </c>
      <c r="Y111" s="560">
        <f>IFERROR(IF(X111="",0,CEILING((X111/$H111),1)*$H111),"")</f>
        <v>21.6</v>
      </c>
      <c r="Z111" s="36">
        <f>IFERROR(IF(Y111=0,"",ROUNDUP(Y111/H111,0)*0.01898),"")</f>
        <v>3.7960000000000001E-2</v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22.47</v>
      </c>
      <c r="BN111" s="64">
        <f>IFERROR(Y111*I111/H111,"0")</f>
        <v>22.47</v>
      </c>
      <c r="BO111" s="64">
        <f>IFERROR(1/J111*(X111/H111),"0")</f>
        <v>3.125E-2</v>
      </c>
      <c r="BP111" s="64">
        <f>IFERROR(1/J111*(Y111/H111),"0")</f>
        <v>3.125E-2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65">
        <v>4680115882775</v>
      </c>
      <c r="E112" s="566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6"/>
      <c r="R112" s="576"/>
      <c r="S112" s="576"/>
      <c r="T112" s="577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65">
        <v>4680115880658</v>
      </c>
      <c r="E113" s="566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5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6"/>
      <c r="R113" s="576"/>
      <c r="S113" s="576"/>
      <c r="T113" s="577"/>
      <c r="U113" s="34"/>
      <c r="V113" s="34"/>
      <c r="W113" s="35" t="s">
        <v>70</v>
      </c>
      <c r="X113" s="559">
        <v>7.2</v>
      </c>
      <c r="Y113" s="560">
        <f>IFERROR(IF(X113="",0,CEILING((X113/$H113),1)*$H113),"")</f>
        <v>7.1999999999999993</v>
      </c>
      <c r="Z113" s="36">
        <f>IFERROR(IF(Y113=0,"",ROUNDUP(Y113/H113,0)*0.00651),"")</f>
        <v>1.9529999999999999E-2</v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7.74</v>
      </c>
      <c r="BN113" s="64">
        <f>IFERROR(Y113*I113/H113,"0")</f>
        <v>7.7399999999999993</v>
      </c>
      <c r="BO113" s="64">
        <f>IFERROR(1/J113*(X113/H113),"0")</f>
        <v>1.6483516483516484E-2</v>
      </c>
      <c r="BP113" s="64">
        <f>IFERROR(1/J113*(Y113/H113),"0")</f>
        <v>1.6483516483516484E-2</v>
      </c>
    </row>
    <row r="114" spans="1:68" x14ac:dyDescent="0.2">
      <c r="A114" s="573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74"/>
      <c r="P114" s="570" t="s">
        <v>72</v>
      </c>
      <c r="Q114" s="571"/>
      <c r="R114" s="571"/>
      <c r="S114" s="571"/>
      <c r="T114" s="571"/>
      <c r="U114" s="571"/>
      <c r="V114" s="572"/>
      <c r="W114" s="37" t="s">
        <v>73</v>
      </c>
      <c r="X114" s="561">
        <f>IFERROR(X111/H111,"0")+IFERROR(X112/H112,"0")+IFERROR(X113/H113,"0")</f>
        <v>5</v>
      </c>
      <c r="Y114" s="561">
        <f>IFERROR(Y111/H111,"0")+IFERROR(Y112/H112,"0")+IFERROR(Y113/H113,"0")</f>
        <v>5</v>
      </c>
      <c r="Z114" s="561">
        <f>IFERROR(IF(Z111="",0,Z111),"0")+IFERROR(IF(Z112="",0,Z112),"0")+IFERROR(IF(Z113="",0,Z113),"0")</f>
        <v>5.7489999999999999E-2</v>
      </c>
      <c r="AA114" s="562"/>
      <c r="AB114" s="562"/>
      <c r="AC114" s="562"/>
    </row>
    <row r="115" spans="1:68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74"/>
      <c r="P115" s="570" t="s">
        <v>72</v>
      </c>
      <c r="Q115" s="571"/>
      <c r="R115" s="571"/>
      <c r="S115" s="571"/>
      <c r="T115" s="571"/>
      <c r="U115" s="571"/>
      <c r="V115" s="572"/>
      <c r="W115" s="37" t="s">
        <v>70</v>
      </c>
      <c r="X115" s="561">
        <f>IFERROR(SUM(X111:X113),"0")</f>
        <v>28.8</v>
      </c>
      <c r="Y115" s="561">
        <f>IFERROR(SUM(Y111:Y113),"0")</f>
        <v>28.8</v>
      </c>
      <c r="Z115" s="37"/>
      <c r="AA115" s="562"/>
      <c r="AB115" s="562"/>
      <c r="AC115" s="562"/>
    </row>
    <row r="116" spans="1:68" ht="14.25" hidden="1" customHeight="1" x14ac:dyDescent="0.25">
      <c r="A116" s="563" t="s">
        <v>74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3"/>
      <c r="AB116" s="553"/>
      <c r="AC116" s="553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5">
        <v>4607091385168</v>
      </c>
      <c r="E117" s="566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6"/>
      <c r="R117" s="576"/>
      <c r="S117" s="576"/>
      <c r="T117" s="577"/>
      <c r="U117" s="34"/>
      <c r="V117" s="34"/>
      <c r="W117" s="35" t="s">
        <v>70</v>
      </c>
      <c r="X117" s="559">
        <v>40.5</v>
      </c>
      <c r="Y117" s="560">
        <f>IFERROR(IF(X117="",0,CEILING((X117/$H117),1)*$H117),"")</f>
        <v>40.5</v>
      </c>
      <c r="Z117" s="36">
        <f>IFERROR(IF(Y117=0,"",ROUNDUP(Y117/H117,0)*0.01898),"")</f>
        <v>9.4899999999999998E-2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43.065000000000005</v>
      </c>
      <c r="BN117" s="64">
        <f>IFERROR(Y117*I117/H117,"0")</f>
        <v>43.065000000000005</v>
      </c>
      <c r="BO117" s="64">
        <f>IFERROR(1/J117*(X117/H117),"0")</f>
        <v>7.8125E-2</v>
      </c>
      <c r="BP117" s="64">
        <f>IFERROR(1/J117*(Y117/H117),"0")</f>
        <v>7.8125E-2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65">
        <v>4607091383256</v>
      </c>
      <c r="E118" s="566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6"/>
      <c r="R118" s="576"/>
      <c r="S118" s="576"/>
      <c r="T118" s="577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5">
        <v>4607091385748</v>
      </c>
      <c r="E119" s="566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6"/>
      <c r="R119" s="576"/>
      <c r="S119" s="576"/>
      <c r="T119" s="577"/>
      <c r="U119" s="34"/>
      <c r="V119" s="34"/>
      <c r="W119" s="35" t="s">
        <v>70</v>
      </c>
      <c r="X119" s="559">
        <v>2.7</v>
      </c>
      <c r="Y119" s="560">
        <f>IFERROR(IF(X119="",0,CEILING((X119/$H119),1)*$H119),"")</f>
        <v>2.7</v>
      </c>
      <c r="Z119" s="36">
        <f>IFERROR(IF(Y119=0,"",ROUNDUP(Y119/H119,0)*0.00651),"")</f>
        <v>6.5100000000000002E-3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2.952</v>
      </c>
      <c r="BN119" s="64">
        <f>IFERROR(Y119*I119/H119,"0")</f>
        <v>2.952</v>
      </c>
      <c r="BO119" s="64">
        <f>IFERROR(1/J119*(X119/H119),"0")</f>
        <v>5.4945054945054949E-3</v>
      </c>
      <c r="BP119" s="64">
        <f>IFERROR(1/J119*(Y119/H119),"0")</f>
        <v>5.4945054945054949E-3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65">
        <v>4680115884533</v>
      </c>
      <c r="E120" s="566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6"/>
      <c r="R120" s="576"/>
      <c r="S120" s="576"/>
      <c r="T120" s="577"/>
      <c r="U120" s="34"/>
      <c r="V120" s="34"/>
      <c r="W120" s="35" t="s">
        <v>70</v>
      </c>
      <c r="X120" s="559">
        <v>1.8</v>
      </c>
      <c r="Y120" s="560">
        <f>IFERROR(IF(X120="",0,CEILING((X120/$H120),1)*$H120),"")</f>
        <v>1.8</v>
      </c>
      <c r="Z120" s="36">
        <f>IFERROR(IF(Y120=0,"",ROUNDUP(Y120/H120,0)*0.00651),"")</f>
        <v>6.5100000000000002E-3</v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1.98</v>
      </c>
      <c r="BN120" s="64">
        <f>IFERROR(Y120*I120/H120,"0")</f>
        <v>1.98</v>
      </c>
      <c r="BO120" s="64">
        <f>IFERROR(1/J120*(X120/H120),"0")</f>
        <v>5.4945054945054949E-3</v>
      </c>
      <c r="BP120" s="64">
        <f>IFERROR(1/J120*(Y120/H120),"0")</f>
        <v>5.4945054945054949E-3</v>
      </c>
    </row>
    <row r="121" spans="1:68" x14ac:dyDescent="0.2">
      <c r="A121" s="573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4"/>
      <c r="P121" s="570" t="s">
        <v>72</v>
      </c>
      <c r="Q121" s="571"/>
      <c r="R121" s="571"/>
      <c r="S121" s="571"/>
      <c r="T121" s="571"/>
      <c r="U121" s="571"/>
      <c r="V121" s="572"/>
      <c r="W121" s="37" t="s">
        <v>73</v>
      </c>
      <c r="X121" s="561">
        <f>IFERROR(X117/H117,"0")+IFERROR(X118/H118,"0")+IFERROR(X119/H119,"0")+IFERROR(X120/H120,"0")</f>
        <v>7</v>
      </c>
      <c r="Y121" s="561">
        <f>IFERROR(Y117/H117,"0")+IFERROR(Y118/H118,"0")+IFERROR(Y119/H119,"0")+IFERROR(Y120/H120,"0")</f>
        <v>7</v>
      </c>
      <c r="Z121" s="561">
        <f>IFERROR(IF(Z117="",0,Z117),"0")+IFERROR(IF(Z118="",0,Z118),"0")+IFERROR(IF(Z119="",0,Z119),"0")+IFERROR(IF(Z120="",0,Z120),"0")</f>
        <v>0.10792</v>
      </c>
      <c r="AA121" s="562"/>
      <c r="AB121" s="562"/>
      <c r="AC121" s="562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4"/>
      <c r="P122" s="570" t="s">
        <v>72</v>
      </c>
      <c r="Q122" s="571"/>
      <c r="R122" s="571"/>
      <c r="S122" s="571"/>
      <c r="T122" s="571"/>
      <c r="U122" s="571"/>
      <c r="V122" s="572"/>
      <c r="W122" s="37" t="s">
        <v>70</v>
      </c>
      <c r="X122" s="561">
        <f>IFERROR(SUM(X117:X120),"0")</f>
        <v>45</v>
      </c>
      <c r="Y122" s="561">
        <f>IFERROR(SUM(Y117:Y120),"0")</f>
        <v>45</v>
      </c>
      <c r="Z122" s="37"/>
      <c r="AA122" s="562"/>
      <c r="AB122" s="562"/>
      <c r="AC122" s="562"/>
    </row>
    <row r="123" spans="1:68" ht="14.25" hidden="1" customHeight="1" x14ac:dyDescent="0.25">
      <c r="A123" s="563" t="s">
        <v>174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3"/>
      <c r="AB123" s="553"/>
      <c r="AC123" s="553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65">
        <v>4680115882652</v>
      </c>
      <c r="E124" s="566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6"/>
      <c r="R124" s="576"/>
      <c r="S124" s="576"/>
      <c r="T124" s="577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65">
        <v>4680115880238</v>
      </c>
      <c r="E125" s="566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6"/>
      <c r="R125" s="576"/>
      <c r="S125" s="576"/>
      <c r="T125" s="577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3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74"/>
      <c r="P126" s="570" t="s">
        <v>72</v>
      </c>
      <c r="Q126" s="571"/>
      <c r="R126" s="571"/>
      <c r="S126" s="571"/>
      <c r="T126" s="571"/>
      <c r="U126" s="571"/>
      <c r="V126" s="572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4"/>
      <c r="P127" s="570" t="s">
        <v>72</v>
      </c>
      <c r="Q127" s="571"/>
      <c r="R127" s="571"/>
      <c r="S127" s="571"/>
      <c r="T127" s="571"/>
      <c r="U127" s="571"/>
      <c r="V127" s="572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7" t="s">
        <v>236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63" t="s">
        <v>103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3"/>
      <c r="AB129" s="553"/>
      <c r="AC129" s="553"/>
    </row>
    <row r="130" spans="1:68" ht="27" hidden="1" customHeight="1" x14ac:dyDescent="0.25">
      <c r="A130" s="54" t="s">
        <v>237</v>
      </c>
      <c r="B130" s="54" t="s">
        <v>238</v>
      </c>
      <c r="C130" s="31">
        <v>4301011564</v>
      </c>
      <c r="D130" s="565">
        <v>4680115882577</v>
      </c>
      <c r="E130" s="566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76"/>
      <c r="R130" s="576"/>
      <c r="S130" s="576"/>
      <c r="T130" s="577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4301011562</v>
      </c>
      <c r="D131" s="565">
        <v>4680115882577</v>
      </c>
      <c r="E131" s="566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9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76"/>
      <c r="R131" s="576"/>
      <c r="S131" s="576"/>
      <c r="T131" s="577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3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4"/>
      <c r="P132" s="570" t="s">
        <v>72</v>
      </c>
      <c r="Q132" s="571"/>
      <c r="R132" s="571"/>
      <c r="S132" s="571"/>
      <c r="T132" s="571"/>
      <c r="U132" s="571"/>
      <c r="V132" s="572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4"/>
      <c r="P133" s="570" t="s">
        <v>72</v>
      </c>
      <c r="Q133" s="571"/>
      <c r="R133" s="571"/>
      <c r="S133" s="571"/>
      <c r="T133" s="571"/>
      <c r="U133" s="571"/>
      <c r="V133" s="572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63" t="s">
        <v>64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3"/>
      <c r="AB134" s="553"/>
      <c r="AC134" s="553"/>
    </row>
    <row r="135" spans="1:68" ht="27" customHeight="1" x14ac:dyDescent="0.25">
      <c r="A135" s="54" t="s">
        <v>241</v>
      </c>
      <c r="B135" s="54" t="s">
        <v>242</v>
      </c>
      <c r="C135" s="31">
        <v>4301031234</v>
      </c>
      <c r="D135" s="565">
        <v>4680115883444</v>
      </c>
      <c r="E135" s="566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76"/>
      <c r="R135" s="576"/>
      <c r="S135" s="576"/>
      <c r="T135" s="577"/>
      <c r="U135" s="34"/>
      <c r="V135" s="34"/>
      <c r="W135" s="35" t="s">
        <v>70</v>
      </c>
      <c r="X135" s="559">
        <v>8.4</v>
      </c>
      <c r="Y135" s="560">
        <f>IFERROR(IF(X135="",0,CEILING((X135/$H135),1)*$H135),"")</f>
        <v>8.3999999999999986</v>
      </c>
      <c r="Z135" s="36">
        <f>IFERROR(IF(Y135=0,"",ROUNDUP(Y135/H135,0)*0.00651),"")</f>
        <v>1.9529999999999999E-2</v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9.2040000000000006</v>
      </c>
      <c r="BN135" s="64">
        <f>IFERROR(Y135*I135/H135,"0")</f>
        <v>9.2039999999999988</v>
      </c>
      <c r="BO135" s="64">
        <f>IFERROR(1/J135*(X135/H135),"0")</f>
        <v>1.6483516483516487E-2</v>
      </c>
      <c r="BP135" s="64">
        <f>IFERROR(1/J135*(Y135/H135),"0")</f>
        <v>1.6483516483516484E-2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4301031235</v>
      </c>
      <c r="D136" s="565">
        <v>4680115883444</v>
      </c>
      <c r="E136" s="566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7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76"/>
      <c r="R136" s="576"/>
      <c r="S136" s="576"/>
      <c r="T136" s="577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3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4"/>
      <c r="P137" s="570" t="s">
        <v>72</v>
      </c>
      <c r="Q137" s="571"/>
      <c r="R137" s="571"/>
      <c r="S137" s="571"/>
      <c r="T137" s="571"/>
      <c r="U137" s="571"/>
      <c r="V137" s="572"/>
      <c r="W137" s="37" t="s">
        <v>73</v>
      </c>
      <c r="X137" s="561">
        <f>IFERROR(X135/H135,"0")+IFERROR(X136/H136,"0")</f>
        <v>3.0000000000000004</v>
      </c>
      <c r="Y137" s="561">
        <f>IFERROR(Y135/H135,"0")+IFERROR(Y136/H136,"0")</f>
        <v>2.9999999999999996</v>
      </c>
      <c r="Z137" s="561">
        <f>IFERROR(IF(Z135="",0,Z135),"0")+IFERROR(IF(Z136="",0,Z136),"0")</f>
        <v>1.9529999999999999E-2</v>
      </c>
      <c r="AA137" s="562"/>
      <c r="AB137" s="562"/>
      <c r="AC137" s="562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4"/>
      <c r="P138" s="570" t="s">
        <v>72</v>
      </c>
      <c r="Q138" s="571"/>
      <c r="R138" s="571"/>
      <c r="S138" s="571"/>
      <c r="T138" s="571"/>
      <c r="U138" s="571"/>
      <c r="V138" s="572"/>
      <c r="W138" s="37" t="s">
        <v>70</v>
      </c>
      <c r="X138" s="561">
        <f>IFERROR(SUM(X135:X136),"0")</f>
        <v>8.4</v>
      </c>
      <c r="Y138" s="561">
        <f>IFERROR(SUM(Y135:Y136),"0")</f>
        <v>8.3999999999999986</v>
      </c>
      <c r="Z138" s="37"/>
      <c r="AA138" s="562"/>
      <c r="AB138" s="562"/>
      <c r="AC138" s="562"/>
    </row>
    <row r="139" spans="1:68" ht="14.25" hidden="1" customHeight="1" x14ac:dyDescent="0.25">
      <c r="A139" s="563" t="s">
        <v>74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3"/>
      <c r="AB139" s="553"/>
      <c r="AC139" s="553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65">
        <v>4680115882584</v>
      </c>
      <c r="E140" s="566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6"/>
      <c r="R140" s="576"/>
      <c r="S140" s="576"/>
      <c r="T140" s="577"/>
      <c r="U140" s="34"/>
      <c r="V140" s="34"/>
      <c r="W140" s="35" t="s">
        <v>70</v>
      </c>
      <c r="X140" s="559">
        <v>5.28</v>
      </c>
      <c r="Y140" s="560">
        <f>IFERROR(IF(X140="",0,CEILING((X140/$H140),1)*$H140),"")</f>
        <v>5.28</v>
      </c>
      <c r="Z140" s="36">
        <f>IFERROR(IF(Y140=0,"",ROUNDUP(Y140/H140,0)*0.00651),"")</f>
        <v>1.302E-2</v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5.8159999999999998</v>
      </c>
      <c r="BN140" s="64">
        <f>IFERROR(Y140*I140/H140,"0")</f>
        <v>5.8159999999999998</v>
      </c>
      <c r="BO140" s="64">
        <f>IFERROR(1/J140*(X140/H140),"0")</f>
        <v>1.098901098901099E-2</v>
      </c>
      <c r="BP140" s="64">
        <f>IFERROR(1/J140*(Y140/H140),"0")</f>
        <v>1.098901098901099E-2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65">
        <v>4680115882584</v>
      </c>
      <c r="E141" s="566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6"/>
      <c r="R141" s="576"/>
      <c r="S141" s="576"/>
      <c r="T141" s="577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3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74"/>
      <c r="P142" s="570" t="s">
        <v>72</v>
      </c>
      <c r="Q142" s="571"/>
      <c r="R142" s="571"/>
      <c r="S142" s="571"/>
      <c r="T142" s="571"/>
      <c r="U142" s="571"/>
      <c r="V142" s="572"/>
      <c r="W142" s="37" t="s">
        <v>73</v>
      </c>
      <c r="X142" s="561">
        <f>IFERROR(X140/H140,"0")+IFERROR(X141/H141,"0")</f>
        <v>2</v>
      </c>
      <c r="Y142" s="561">
        <f>IFERROR(Y140/H140,"0")+IFERROR(Y141/H141,"0")</f>
        <v>2</v>
      </c>
      <c r="Z142" s="561">
        <f>IFERROR(IF(Z140="",0,Z140),"0")+IFERROR(IF(Z141="",0,Z141),"0")</f>
        <v>1.302E-2</v>
      </c>
      <c r="AA142" s="562"/>
      <c r="AB142" s="562"/>
      <c r="AC142" s="562"/>
    </row>
    <row r="143" spans="1:68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4"/>
      <c r="P143" s="570" t="s">
        <v>72</v>
      </c>
      <c r="Q143" s="571"/>
      <c r="R143" s="571"/>
      <c r="S143" s="571"/>
      <c r="T143" s="571"/>
      <c r="U143" s="571"/>
      <c r="V143" s="572"/>
      <c r="W143" s="37" t="s">
        <v>70</v>
      </c>
      <c r="X143" s="561">
        <f>IFERROR(SUM(X140:X141),"0")</f>
        <v>5.28</v>
      </c>
      <c r="Y143" s="561">
        <f>IFERROR(SUM(Y140:Y141),"0")</f>
        <v>5.28</v>
      </c>
      <c r="Z143" s="37"/>
      <c r="AA143" s="562"/>
      <c r="AB143" s="562"/>
      <c r="AC143" s="562"/>
    </row>
    <row r="144" spans="1:68" ht="16.5" hidden="1" customHeight="1" x14ac:dyDescent="0.25">
      <c r="A144" s="567" t="s">
        <v>101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63" t="s">
        <v>103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3"/>
      <c r="AB145" s="553"/>
      <c r="AC145" s="553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65">
        <v>4607091384604</v>
      </c>
      <c r="E146" s="566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6"/>
      <c r="R146" s="576"/>
      <c r="S146" s="576"/>
      <c r="T146" s="577"/>
      <c r="U146" s="34"/>
      <c r="V146" s="34"/>
      <c r="W146" s="35" t="s">
        <v>70</v>
      </c>
      <c r="X146" s="559">
        <v>20</v>
      </c>
      <c r="Y146" s="560">
        <f>IFERROR(IF(X146="",0,CEILING((X146/$H146),1)*$H146),"")</f>
        <v>20</v>
      </c>
      <c r="Z146" s="36">
        <f>IFERROR(IF(Y146=0,"",ROUNDUP(Y146/H146,0)*0.00902),"")</f>
        <v>4.5100000000000001E-2</v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21.05</v>
      </c>
      <c r="BN146" s="64">
        <f>IFERROR(Y146*I146/H146,"0")</f>
        <v>21.05</v>
      </c>
      <c r="BO146" s="64">
        <f>IFERROR(1/J146*(X146/H146),"0")</f>
        <v>3.787878787878788E-2</v>
      </c>
      <c r="BP146" s="64">
        <f>IFERROR(1/J146*(Y146/H146),"0")</f>
        <v>3.787878787878788E-2</v>
      </c>
    </row>
    <row r="147" spans="1:68" x14ac:dyDescent="0.2">
      <c r="A147" s="573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74"/>
      <c r="P147" s="570" t="s">
        <v>72</v>
      </c>
      <c r="Q147" s="571"/>
      <c r="R147" s="571"/>
      <c r="S147" s="571"/>
      <c r="T147" s="571"/>
      <c r="U147" s="571"/>
      <c r="V147" s="572"/>
      <c r="W147" s="37" t="s">
        <v>73</v>
      </c>
      <c r="X147" s="561">
        <f>IFERROR(X146/H146,"0")</f>
        <v>5</v>
      </c>
      <c r="Y147" s="561">
        <f>IFERROR(Y146/H146,"0")</f>
        <v>5</v>
      </c>
      <c r="Z147" s="561">
        <f>IFERROR(IF(Z146="",0,Z146),"0")</f>
        <v>4.5100000000000001E-2</v>
      </c>
      <c r="AA147" s="562"/>
      <c r="AB147" s="562"/>
      <c r="AC147" s="562"/>
    </row>
    <row r="148" spans="1:68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74"/>
      <c r="P148" s="570" t="s">
        <v>72</v>
      </c>
      <c r="Q148" s="571"/>
      <c r="R148" s="571"/>
      <c r="S148" s="571"/>
      <c r="T148" s="571"/>
      <c r="U148" s="571"/>
      <c r="V148" s="572"/>
      <c r="W148" s="37" t="s">
        <v>70</v>
      </c>
      <c r="X148" s="561">
        <f>IFERROR(SUM(X146:X146),"0")</f>
        <v>20</v>
      </c>
      <c r="Y148" s="561">
        <f>IFERROR(SUM(Y146:Y146),"0")</f>
        <v>20</v>
      </c>
      <c r="Z148" s="37"/>
      <c r="AA148" s="562"/>
      <c r="AB148" s="562"/>
      <c r="AC148" s="562"/>
    </row>
    <row r="149" spans="1:68" ht="14.25" hidden="1" customHeight="1" x14ac:dyDescent="0.25">
      <c r="A149" s="563" t="s">
        <v>64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3"/>
      <c r="AB149" s="553"/>
      <c r="AC149" s="553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5">
        <v>4607091387667</v>
      </c>
      <c r="E150" s="566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6"/>
      <c r="R150" s="576"/>
      <c r="S150" s="576"/>
      <c r="T150" s="577"/>
      <c r="U150" s="34"/>
      <c r="V150" s="34"/>
      <c r="W150" s="35" t="s">
        <v>70</v>
      </c>
      <c r="X150" s="559">
        <v>27</v>
      </c>
      <c r="Y150" s="560">
        <f>IFERROR(IF(X150="",0,CEILING((X150/$H150),1)*$H150),"")</f>
        <v>27</v>
      </c>
      <c r="Z150" s="36">
        <f>IFERROR(IF(Y150=0,"",ROUNDUP(Y150/H150,0)*0.01898),"")</f>
        <v>5.6940000000000004E-2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28.755000000000003</v>
      </c>
      <c r="BN150" s="64">
        <f>IFERROR(Y150*I150/H150,"0")</f>
        <v>28.755000000000003</v>
      </c>
      <c r="BO150" s="64">
        <f>IFERROR(1/J150*(X150/H150),"0")</f>
        <v>4.6875E-2</v>
      </c>
      <c r="BP150" s="64">
        <f>IFERROR(1/J150*(Y150/H150),"0")</f>
        <v>4.6875E-2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65">
        <v>4607091387636</v>
      </c>
      <c r="E151" s="566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6"/>
      <c r="R151" s="576"/>
      <c r="S151" s="576"/>
      <c r="T151" s="577"/>
      <c r="U151" s="34"/>
      <c r="V151" s="34"/>
      <c r="W151" s="35" t="s">
        <v>70</v>
      </c>
      <c r="X151" s="559">
        <v>8.4</v>
      </c>
      <c r="Y151" s="560">
        <f>IFERROR(IF(X151="",0,CEILING((X151/$H151),1)*$H151),"")</f>
        <v>8.4</v>
      </c>
      <c r="Z151" s="36">
        <f>IFERROR(IF(Y151=0,"",ROUNDUP(Y151/H151,0)*0.00651),"")</f>
        <v>1.302E-2</v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8.94</v>
      </c>
      <c r="BN151" s="64">
        <f>IFERROR(Y151*I151/H151,"0")</f>
        <v>8.94</v>
      </c>
      <c r="BO151" s="64">
        <f>IFERROR(1/J151*(X151/H151),"0")</f>
        <v>1.098901098901099E-2</v>
      </c>
      <c r="BP151" s="64">
        <f>IFERROR(1/J151*(Y151/H151),"0")</f>
        <v>1.098901098901099E-2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65">
        <v>4607091382426</v>
      </c>
      <c r="E152" s="566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6"/>
      <c r="R152" s="576"/>
      <c r="S152" s="576"/>
      <c r="T152" s="577"/>
      <c r="U152" s="34"/>
      <c r="V152" s="34"/>
      <c r="W152" s="35" t="s">
        <v>70</v>
      </c>
      <c r="X152" s="559">
        <v>9</v>
      </c>
      <c r="Y152" s="560">
        <f>IFERROR(IF(X152="",0,CEILING((X152/$H152),1)*$H152),"")</f>
        <v>9</v>
      </c>
      <c r="Z152" s="36">
        <f>IFERROR(IF(Y152=0,"",ROUNDUP(Y152/H152,0)*0.01898),"")</f>
        <v>1.898E-2</v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9.5850000000000009</v>
      </c>
      <c r="BN152" s="64">
        <f>IFERROR(Y152*I152/H152,"0")</f>
        <v>9.5850000000000009</v>
      </c>
      <c r="BO152" s="64">
        <f>IFERROR(1/J152*(X152/H152),"0")</f>
        <v>1.5625E-2</v>
      </c>
      <c r="BP152" s="64">
        <f>IFERROR(1/J152*(Y152/H152),"0")</f>
        <v>1.5625E-2</v>
      </c>
    </row>
    <row r="153" spans="1:68" x14ac:dyDescent="0.2">
      <c r="A153" s="573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74"/>
      <c r="P153" s="570" t="s">
        <v>72</v>
      </c>
      <c r="Q153" s="571"/>
      <c r="R153" s="571"/>
      <c r="S153" s="571"/>
      <c r="T153" s="571"/>
      <c r="U153" s="571"/>
      <c r="V153" s="572"/>
      <c r="W153" s="37" t="s">
        <v>73</v>
      </c>
      <c r="X153" s="561">
        <f>IFERROR(X150/H150,"0")+IFERROR(X151/H151,"0")+IFERROR(X152/H152,"0")</f>
        <v>6</v>
      </c>
      <c r="Y153" s="561">
        <f>IFERROR(Y150/H150,"0")+IFERROR(Y151/H151,"0")+IFERROR(Y152/H152,"0")</f>
        <v>6</v>
      </c>
      <c r="Z153" s="561">
        <f>IFERROR(IF(Z150="",0,Z150),"0")+IFERROR(IF(Z151="",0,Z151),"0")+IFERROR(IF(Z152="",0,Z152),"0")</f>
        <v>8.8940000000000005E-2</v>
      </c>
      <c r="AA153" s="562"/>
      <c r="AB153" s="562"/>
      <c r="AC153" s="562"/>
    </row>
    <row r="154" spans="1:68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74"/>
      <c r="P154" s="570" t="s">
        <v>72</v>
      </c>
      <c r="Q154" s="571"/>
      <c r="R154" s="571"/>
      <c r="S154" s="571"/>
      <c r="T154" s="571"/>
      <c r="U154" s="571"/>
      <c r="V154" s="572"/>
      <c r="W154" s="37" t="s">
        <v>70</v>
      </c>
      <c r="X154" s="561">
        <f>IFERROR(SUM(X150:X152),"0")</f>
        <v>44.4</v>
      </c>
      <c r="Y154" s="561">
        <f>IFERROR(SUM(Y150:Y152),"0")</f>
        <v>44.4</v>
      </c>
      <c r="Z154" s="37"/>
      <c r="AA154" s="562"/>
      <c r="AB154" s="562"/>
      <c r="AC154" s="562"/>
    </row>
    <row r="155" spans="1:68" ht="27.75" hidden="1" customHeight="1" x14ac:dyDescent="0.2">
      <c r="A155" s="638" t="s">
        <v>260</v>
      </c>
      <c r="B155" s="639"/>
      <c r="C155" s="639"/>
      <c r="D155" s="639"/>
      <c r="E155" s="639"/>
      <c r="F155" s="639"/>
      <c r="G155" s="639"/>
      <c r="H155" s="639"/>
      <c r="I155" s="639"/>
      <c r="J155" s="639"/>
      <c r="K155" s="639"/>
      <c r="L155" s="639"/>
      <c r="M155" s="639"/>
      <c r="N155" s="639"/>
      <c r="O155" s="639"/>
      <c r="P155" s="639"/>
      <c r="Q155" s="639"/>
      <c r="R155" s="639"/>
      <c r="S155" s="639"/>
      <c r="T155" s="639"/>
      <c r="U155" s="639"/>
      <c r="V155" s="639"/>
      <c r="W155" s="639"/>
      <c r="X155" s="639"/>
      <c r="Y155" s="639"/>
      <c r="Z155" s="639"/>
      <c r="AA155" s="48"/>
      <c r="AB155" s="48"/>
      <c r="AC155" s="48"/>
    </row>
    <row r="156" spans="1:68" ht="16.5" hidden="1" customHeight="1" x14ac:dyDescent="0.25">
      <c r="A156" s="567" t="s">
        <v>261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63" t="s">
        <v>139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3"/>
      <c r="AB157" s="553"/>
      <c r="AC157" s="553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65">
        <v>4680115886223</v>
      </c>
      <c r="E158" s="566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6"/>
      <c r="R158" s="576"/>
      <c r="S158" s="576"/>
      <c r="T158" s="577"/>
      <c r="U158" s="34"/>
      <c r="V158" s="34"/>
      <c r="W158" s="35" t="s">
        <v>70</v>
      </c>
      <c r="X158" s="559">
        <v>5.94</v>
      </c>
      <c r="Y158" s="560">
        <f>IFERROR(IF(X158="",0,CEILING((X158/$H158),1)*$H158),"")</f>
        <v>5.9399999999999995</v>
      </c>
      <c r="Z158" s="36">
        <f>IFERROR(IF(Y158=0,"",ROUNDUP(Y158/H158,0)*0.00502),"")</f>
        <v>1.506E-2</v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6.2400000000000011</v>
      </c>
      <c r="BN158" s="64">
        <f>IFERROR(Y158*I158/H158,"0")</f>
        <v>6.24</v>
      </c>
      <c r="BO158" s="64">
        <f>IFERROR(1/J158*(X158/H158),"0")</f>
        <v>1.2820512820512824E-2</v>
      </c>
      <c r="BP158" s="64">
        <f>IFERROR(1/J158*(Y158/H158),"0")</f>
        <v>1.282051282051282E-2</v>
      </c>
    </row>
    <row r="159" spans="1:68" x14ac:dyDescent="0.2">
      <c r="A159" s="573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74"/>
      <c r="P159" s="570" t="s">
        <v>72</v>
      </c>
      <c r="Q159" s="571"/>
      <c r="R159" s="571"/>
      <c r="S159" s="571"/>
      <c r="T159" s="571"/>
      <c r="U159" s="571"/>
      <c r="V159" s="572"/>
      <c r="W159" s="37" t="s">
        <v>73</v>
      </c>
      <c r="X159" s="561">
        <f>IFERROR(X158/H158,"0")</f>
        <v>3.0000000000000004</v>
      </c>
      <c r="Y159" s="561">
        <f>IFERROR(Y158/H158,"0")</f>
        <v>2.9999999999999996</v>
      </c>
      <c r="Z159" s="561">
        <f>IFERROR(IF(Z158="",0,Z158),"0")</f>
        <v>1.506E-2</v>
      </c>
      <c r="AA159" s="562"/>
      <c r="AB159" s="562"/>
      <c r="AC159" s="562"/>
    </row>
    <row r="160" spans="1:68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74"/>
      <c r="P160" s="570" t="s">
        <v>72</v>
      </c>
      <c r="Q160" s="571"/>
      <c r="R160" s="571"/>
      <c r="S160" s="571"/>
      <c r="T160" s="571"/>
      <c r="U160" s="571"/>
      <c r="V160" s="572"/>
      <c r="W160" s="37" t="s">
        <v>70</v>
      </c>
      <c r="X160" s="561">
        <f>IFERROR(SUM(X158:X158),"0")</f>
        <v>5.94</v>
      </c>
      <c r="Y160" s="561">
        <f>IFERROR(SUM(Y158:Y158),"0")</f>
        <v>5.9399999999999995</v>
      </c>
      <c r="Z160" s="37"/>
      <c r="AA160" s="562"/>
      <c r="AB160" s="562"/>
      <c r="AC160" s="562"/>
    </row>
    <row r="161" spans="1:68" ht="14.25" hidden="1" customHeight="1" x14ac:dyDescent="0.25">
      <c r="A161" s="563" t="s">
        <v>64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3"/>
      <c r="AB161" s="553"/>
      <c r="AC161" s="553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5">
        <v>4680115880993</v>
      </c>
      <c r="E162" s="566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6"/>
      <c r="R162" s="576"/>
      <c r="S162" s="576"/>
      <c r="T162" s="577"/>
      <c r="U162" s="34"/>
      <c r="V162" s="34"/>
      <c r="W162" s="35" t="s">
        <v>70</v>
      </c>
      <c r="X162" s="559">
        <v>21</v>
      </c>
      <c r="Y162" s="560">
        <f t="shared" ref="Y162:Y170" si="16">IFERROR(IF(X162="",0,CEILING((X162/$H162),1)*$H162),"")</f>
        <v>21</v>
      </c>
      <c r="Z162" s="36">
        <f>IFERROR(IF(Y162=0,"",ROUNDUP(Y162/H162,0)*0.00902),"")</f>
        <v>4.5100000000000001E-2</v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22.349999999999998</v>
      </c>
      <c r="BN162" s="64">
        <f t="shared" ref="BN162:BN170" si="18">IFERROR(Y162*I162/H162,"0")</f>
        <v>22.349999999999998</v>
      </c>
      <c r="BO162" s="64">
        <f t="shared" ref="BO162:BO170" si="19">IFERROR(1/J162*(X162/H162),"0")</f>
        <v>3.787878787878788E-2</v>
      </c>
      <c r="BP162" s="64">
        <f t="shared" ref="BP162:BP170" si="20">IFERROR(1/J162*(Y162/H162),"0")</f>
        <v>3.787878787878788E-2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5">
        <v>4680115881761</v>
      </c>
      <c r="E163" s="566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6"/>
      <c r="R163" s="576"/>
      <c r="S163" s="576"/>
      <c r="T163" s="577"/>
      <c r="U163" s="34"/>
      <c r="V163" s="34"/>
      <c r="W163" s="35" t="s">
        <v>70</v>
      </c>
      <c r="X163" s="559">
        <v>21</v>
      </c>
      <c r="Y163" s="560">
        <f t="shared" si="16"/>
        <v>21</v>
      </c>
      <c r="Z163" s="36">
        <f>IFERROR(IF(Y163=0,"",ROUNDUP(Y163/H163,0)*0.00902),"")</f>
        <v>4.5100000000000001E-2</v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22.349999999999998</v>
      </c>
      <c r="BN163" s="64">
        <f t="shared" si="18"/>
        <v>22.349999999999998</v>
      </c>
      <c r="BO163" s="64">
        <f t="shared" si="19"/>
        <v>3.787878787878788E-2</v>
      </c>
      <c r="BP163" s="64">
        <f t="shared" si="20"/>
        <v>3.787878787878788E-2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5">
        <v>4680115881563</v>
      </c>
      <c r="E164" s="566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6"/>
      <c r="R164" s="576"/>
      <c r="S164" s="576"/>
      <c r="T164" s="577"/>
      <c r="U164" s="34"/>
      <c r="V164" s="34"/>
      <c r="W164" s="35" t="s">
        <v>70</v>
      </c>
      <c r="X164" s="559">
        <v>21</v>
      </c>
      <c r="Y164" s="560">
        <f t="shared" si="16"/>
        <v>21</v>
      </c>
      <c r="Z164" s="36">
        <f>IFERROR(IF(Y164=0,"",ROUNDUP(Y164/H164,0)*0.00902),"")</f>
        <v>4.5100000000000001E-2</v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22.049999999999997</v>
      </c>
      <c r="BN164" s="64">
        <f t="shared" si="18"/>
        <v>22.049999999999997</v>
      </c>
      <c r="BO164" s="64">
        <f t="shared" si="19"/>
        <v>3.787878787878788E-2</v>
      </c>
      <c r="BP164" s="64">
        <f t="shared" si="20"/>
        <v>3.787878787878788E-2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5">
        <v>4680115880986</v>
      </c>
      <c r="E165" s="566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6"/>
      <c r="R165" s="576"/>
      <c r="S165" s="576"/>
      <c r="T165" s="577"/>
      <c r="U165" s="34"/>
      <c r="V165" s="34"/>
      <c r="W165" s="35" t="s">
        <v>70</v>
      </c>
      <c r="X165" s="559">
        <v>8.4</v>
      </c>
      <c r="Y165" s="560">
        <f t="shared" si="16"/>
        <v>8.4</v>
      </c>
      <c r="Z165" s="36">
        <f>IFERROR(IF(Y165=0,"",ROUNDUP(Y165/H165,0)*0.00502),"")</f>
        <v>2.0080000000000001E-2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8.92</v>
      </c>
      <c r="BN165" s="64">
        <f t="shared" si="18"/>
        <v>8.92</v>
      </c>
      <c r="BO165" s="64">
        <f t="shared" si="19"/>
        <v>1.7094017094017096E-2</v>
      </c>
      <c r="BP165" s="64">
        <f t="shared" si="20"/>
        <v>1.7094017094017096E-2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5">
        <v>4680115881785</v>
      </c>
      <c r="E166" s="566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6"/>
      <c r="R166" s="576"/>
      <c r="S166" s="576"/>
      <c r="T166" s="577"/>
      <c r="U166" s="34"/>
      <c r="V166" s="34"/>
      <c r="W166" s="35" t="s">
        <v>70</v>
      </c>
      <c r="X166" s="559">
        <v>8.4</v>
      </c>
      <c r="Y166" s="560">
        <f t="shared" si="16"/>
        <v>8.4</v>
      </c>
      <c r="Z166" s="36">
        <f>IFERROR(IF(Y166=0,"",ROUNDUP(Y166/H166,0)*0.00502),"")</f>
        <v>2.0080000000000001E-2</v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8.92</v>
      </c>
      <c r="BN166" s="64">
        <f t="shared" si="18"/>
        <v>8.92</v>
      </c>
      <c r="BO166" s="64">
        <f t="shared" si="19"/>
        <v>1.7094017094017096E-2</v>
      </c>
      <c r="BP166" s="64">
        <f t="shared" si="20"/>
        <v>1.7094017094017096E-2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5">
        <v>4680115886537</v>
      </c>
      <c r="E167" s="566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6"/>
      <c r="R167" s="576"/>
      <c r="S167" s="576"/>
      <c r="T167" s="577"/>
      <c r="U167" s="34"/>
      <c r="V167" s="34"/>
      <c r="W167" s="35" t="s">
        <v>70</v>
      </c>
      <c r="X167" s="559">
        <v>7.2</v>
      </c>
      <c r="Y167" s="560">
        <f t="shared" si="16"/>
        <v>7.2</v>
      </c>
      <c r="Z167" s="36">
        <f>IFERROR(IF(Y167=0,"",ROUNDUP(Y167/H167,0)*0.00502),"")</f>
        <v>2.0080000000000001E-2</v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7.7199999999999989</v>
      </c>
      <c r="BN167" s="64">
        <f t="shared" si="18"/>
        <v>7.7199999999999989</v>
      </c>
      <c r="BO167" s="64">
        <f t="shared" si="19"/>
        <v>1.7094017094017096E-2</v>
      </c>
      <c r="BP167" s="64">
        <f t="shared" si="20"/>
        <v>1.7094017094017096E-2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5">
        <v>4680115881679</v>
      </c>
      <c r="E168" s="566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6"/>
      <c r="R168" s="576"/>
      <c r="S168" s="576"/>
      <c r="T168" s="577"/>
      <c r="U168" s="34"/>
      <c r="V168" s="34"/>
      <c r="W168" s="35" t="s">
        <v>70</v>
      </c>
      <c r="X168" s="559">
        <v>8.4</v>
      </c>
      <c r="Y168" s="560">
        <f t="shared" si="16"/>
        <v>8.4</v>
      </c>
      <c r="Z168" s="36">
        <f>IFERROR(IF(Y168=0,"",ROUNDUP(Y168/H168,0)*0.00502),"")</f>
        <v>2.0080000000000001E-2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8.8000000000000007</v>
      </c>
      <c r="BN168" s="64">
        <f t="shared" si="18"/>
        <v>8.8000000000000007</v>
      </c>
      <c r="BO168" s="64">
        <f t="shared" si="19"/>
        <v>1.7094017094017096E-2</v>
      </c>
      <c r="BP168" s="64">
        <f t="shared" si="20"/>
        <v>1.7094017094017096E-2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65">
        <v>4680115880191</v>
      </c>
      <c r="E169" s="566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6"/>
      <c r="R169" s="576"/>
      <c r="S169" s="576"/>
      <c r="T169" s="577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5">
        <v>4680115883963</v>
      </c>
      <c r="E170" s="566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6"/>
      <c r="R170" s="576"/>
      <c r="S170" s="576"/>
      <c r="T170" s="577"/>
      <c r="U170" s="34"/>
      <c r="V170" s="34"/>
      <c r="W170" s="35" t="s">
        <v>70</v>
      </c>
      <c r="X170" s="559">
        <v>6.72</v>
      </c>
      <c r="Y170" s="560">
        <f t="shared" si="16"/>
        <v>6.72</v>
      </c>
      <c r="Z170" s="36">
        <f>IFERROR(IF(Y170=0,"",ROUNDUP(Y170/H170,0)*0.00502),"")</f>
        <v>2.0080000000000001E-2</v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7.1199999999999992</v>
      </c>
      <c r="BN170" s="64">
        <f t="shared" si="18"/>
        <v>7.1199999999999992</v>
      </c>
      <c r="BO170" s="64">
        <f t="shared" si="19"/>
        <v>1.7094017094017096E-2</v>
      </c>
      <c r="BP170" s="64">
        <f t="shared" si="20"/>
        <v>1.7094017094017096E-2</v>
      </c>
    </row>
    <row r="171" spans="1:68" x14ac:dyDescent="0.2">
      <c r="A171" s="573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74"/>
      <c r="P171" s="570" t="s">
        <v>72</v>
      </c>
      <c r="Q171" s="571"/>
      <c r="R171" s="571"/>
      <c r="S171" s="571"/>
      <c r="T171" s="571"/>
      <c r="U171" s="571"/>
      <c r="V171" s="572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35</v>
      </c>
      <c r="Y171" s="561">
        <f>IFERROR(Y162/H162,"0")+IFERROR(Y163/H163,"0")+IFERROR(Y164/H164,"0")+IFERROR(Y165/H165,"0")+IFERROR(Y166/H166,"0")+IFERROR(Y167/H167,"0")+IFERROR(Y168/H168,"0")+IFERROR(Y169/H169,"0")+IFERROR(Y170/H170,"0")</f>
        <v>35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0.23569999999999997</v>
      </c>
      <c r="AA171" s="562"/>
      <c r="AB171" s="562"/>
      <c r="AC171" s="562"/>
    </row>
    <row r="172" spans="1:68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74"/>
      <c r="P172" s="570" t="s">
        <v>72</v>
      </c>
      <c r="Q172" s="571"/>
      <c r="R172" s="571"/>
      <c r="S172" s="571"/>
      <c r="T172" s="571"/>
      <c r="U172" s="571"/>
      <c r="V172" s="572"/>
      <c r="W172" s="37" t="s">
        <v>70</v>
      </c>
      <c r="X172" s="561">
        <f>IFERROR(SUM(X162:X170),"0")</f>
        <v>102.12000000000002</v>
      </c>
      <c r="Y172" s="561">
        <f>IFERROR(SUM(Y162:Y170),"0")</f>
        <v>102.12000000000002</v>
      </c>
      <c r="Z172" s="37"/>
      <c r="AA172" s="562"/>
      <c r="AB172" s="562"/>
      <c r="AC172" s="562"/>
    </row>
    <row r="173" spans="1:68" ht="14.25" hidden="1" customHeight="1" x14ac:dyDescent="0.25">
      <c r="A173" s="563" t="s">
        <v>95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3"/>
      <c r="AB173" s="553"/>
      <c r="AC173" s="553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65">
        <v>4680115886780</v>
      </c>
      <c r="E174" s="566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6"/>
      <c r="R174" s="576"/>
      <c r="S174" s="576"/>
      <c r="T174" s="577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65">
        <v>4680115886742</v>
      </c>
      <c r="E175" s="566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80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6"/>
      <c r="R175" s="576"/>
      <c r="S175" s="576"/>
      <c r="T175" s="577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65">
        <v>4680115886766</v>
      </c>
      <c r="E176" s="566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6"/>
      <c r="R176" s="576"/>
      <c r="S176" s="576"/>
      <c r="T176" s="577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3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4"/>
      <c r="P177" s="570" t="s">
        <v>72</v>
      </c>
      <c r="Q177" s="571"/>
      <c r="R177" s="571"/>
      <c r="S177" s="571"/>
      <c r="T177" s="571"/>
      <c r="U177" s="571"/>
      <c r="V177" s="572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4"/>
      <c r="P178" s="570" t="s">
        <v>72</v>
      </c>
      <c r="Q178" s="571"/>
      <c r="R178" s="571"/>
      <c r="S178" s="571"/>
      <c r="T178" s="571"/>
      <c r="U178" s="571"/>
      <c r="V178" s="572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63" t="s">
        <v>298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3"/>
      <c r="AB179" s="553"/>
      <c r="AC179" s="553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65">
        <v>4680115886797</v>
      </c>
      <c r="E180" s="566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6"/>
      <c r="R180" s="576"/>
      <c r="S180" s="576"/>
      <c r="T180" s="577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3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74"/>
      <c r="P181" s="570" t="s">
        <v>72</v>
      </c>
      <c r="Q181" s="571"/>
      <c r="R181" s="571"/>
      <c r="S181" s="571"/>
      <c r="T181" s="571"/>
      <c r="U181" s="571"/>
      <c r="V181" s="572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74"/>
      <c r="P182" s="570" t="s">
        <v>72</v>
      </c>
      <c r="Q182" s="571"/>
      <c r="R182" s="571"/>
      <c r="S182" s="571"/>
      <c r="T182" s="571"/>
      <c r="U182" s="571"/>
      <c r="V182" s="572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67" t="s">
        <v>301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63" t="s">
        <v>103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3"/>
      <c r="AB184" s="553"/>
      <c r="AC184" s="553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65">
        <v>4680115881402</v>
      </c>
      <c r="E185" s="566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6"/>
      <c r="R185" s="576"/>
      <c r="S185" s="576"/>
      <c r="T185" s="577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65">
        <v>4680115881396</v>
      </c>
      <c r="E186" s="566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6"/>
      <c r="R186" s="576"/>
      <c r="S186" s="576"/>
      <c r="T186" s="577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3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74"/>
      <c r="P187" s="570" t="s">
        <v>72</v>
      </c>
      <c r="Q187" s="571"/>
      <c r="R187" s="571"/>
      <c r="S187" s="571"/>
      <c r="T187" s="571"/>
      <c r="U187" s="571"/>
      <c r="V187" s="572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4"/>
      <c r="P188" s="570" t="s">
        <v>72</v>
      </c>
      <c r="Q188" s="571"/>
      <c r="R188" s="571"/>
      <c r="S188" s="571"/>
      <c r="T188" s="571"/>
      <c r="U188" s="571"/>
      <c r="V188" s="572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63" t="s">
        <v>139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3"/>
      <c r="AB189" s="553"/>
      <c r="AC189" s="553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65">
        <v>4680115882935</v>
      </c>
      <c r="E190" s="566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6"/>
      <c r="R190" s="576"/>
      <c r="S190" s="576"/>
      <c r="T190" s="577"/>
      <c r="U190" s="34"/>
      <c r="V190" s="34"/>
      <c r="W190" s="35" t="s">
        <v>70</v>
      </c>
      <c r="X190" s="559">
        <v>21.6</v>
      </c>
      <c r="Y190" s="560">
        <f>IFERROR(IF(X190="",0,CEILING((X190/$H190),1)*$H190),"")</f>
        <v>21.6</v>
      </c>
      <c r="Z190" s="36">
        <f>IFERROR(IF(Y190=0,"",ROUNDUP(Y190/H190,0)*0.01898),"")</f>
        <v>3.7960000000000001E-2</v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22.47</v>
      </c>
      <c r="BN190" s="64">
        <f>IFERROR(Y190*I190/H190,"0")</f>
        <v>22.47</v>
      </c>
      <c r="BO190" s="64">
        <f>IFERROR(1/J190*(X190/H190),"0")</f>
        <v>3.125E-2</v>
      </c>
      <c r="BP190" s="64">
        <f>IFERROR(1/J190*(Y190/H190),"0")</f>
        <v>3.125E-2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65">
        <v>4680115880764</v>
      </c>
      <c r="E191" s="566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6"/>
      <c r="R191" s="576"/>
      <c r="S191" s="576"/>
      <c r="T191" s="577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3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74"/>
      <c r="P192" s="570" t="s">
        <v>72</v>
      </c>
      <c r="Q192" s="571"/>
      <c r="R192" s="571"/>
      <c r="S192" s="571"/>
      <c r="T192" s="571"/>
      <c r="U192" s="571"/>
      <c r="V192" s="572"/>
      <c r="W192" s="37" t="s">
        <v>73</v>
      </c>
      <c r="X192" s="561">
        <f>IFERROR(X190/H190,"0")+IFERROR(X191/H191,"0")</f>
        <v>2</v>
      </c>
      <c r="Y192" s="561">
        <f>IFERROR(Y190/H190,"0")+IFERROR(Y191/H191,"0")</f>
        <v>2</v>
      </c>
      <c r="Z192" s="561">
        <f>IFERROR(IF(Z190="",0,Z190),"0")+IFERROR(IF(Z191="",0,Z191),"0")</f>
        <v>3.7960000000000001E-2</v>
      </c>
      <c r="AA192" s="562"/>
      <c r="AB192" s="562"/>
      <c r="AC192" s="562"/>
    </row>
    <row r="193" spans="1:68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74"/>
      <c r="P193" s="570" t="s">
        <v>72</v>
      </c>
      <c r="Q193" s="571"/>
      <c r="R193" s="571"/>
      <c r="S193" s="571"/>
      <c r="T193" s="571"/>
      <c r="U193" s="571"/>
      <c r="V193" s="572"/>
      <c r="W193" s="37" t="s">
        <v>70</v>
      </c>
      <c r="X193" s="561">
        <f>IFERROR(SUM(X190:X191),"0")</f>
        <v>21.6</v>
      </c>
      <c r="Y193" s="561">
        <f>IFERROR(SUM(Y190:Y191),"0")</f>
        <v>21.6</v>
      </c>
      <c r="Z193" s="37"/>
      <c r="AA193" s="562"/>
      <c r="AB193" s="562"/>
      <c r="AC193" s="562"/>
    </row>
    <row r="194" spans="1:68" ht="14.25" hidden="1" customHeight="1" x14ac:dyDescent="0.25">
      <c r="A194" s="563" t="s">
        <v>64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3"/>
      <c r="AB194" s="553"/>
      <c r="AC194" s="553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65">
        <v>4680115882683</v>
      </c>
      <c r="E195" s="566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6"/>
      <c r="R195" s="576"/>
      <c r="S195" s="576"/>
      <c r="T195" s="577"/>
      <c r="U195" s="34"/>
      <c r="V195" s="34"/>
      <c r="W195" s="35" t="s">
        <v>70</v>
      </c>
      <c r="X195" s="559">
        <v>27</v>
      </c>
      <c r="Y195" s="560">
        <f t="shared" ref="Y195:Y202" si="21">IFERROR(IF(X195="",0,CEILING((X195/$H195),1)*$H195),"")</f>
        <v>27</v>
      </c>
      <c r="Z195" s="36">
        <f>IFERROR(IF(Y195=0,"",ROUNDUP(Y195/H195,0)*0.00902),"")</f>
        <v>4.5100000000000001E-2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28.049999999999997</v>
      </c>
      <c r="BN195" s="64">
        <f t="shared" ref="BN195:BN202" si="23">IFERROR(Y195*I195/H195,"0")</f>
        <v>28.049999999999997</v>
      </c>
      <c r="BO195" s="64">
        <f t="shared" ref="BO195:BO202" si="24">IFERROR(1/J195*(X195/H195),"0")</f>
        <v>3.787878787878788E-2</v>
      </c>
      <c r="BP195" s="64">
        <f t="shared" ref="BP195:BP202" si="25">IFERROR(1/J195*(Y195/H195),"0")</f>
        <v>3.787878787878788E-2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5">
        <v>4680115882690</v>
      </c>
      <c r="E196" s="566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6"/>
      <c r="R196" s="576"/>
      <c r="S196" s="576"/>
      <c r="T196" s="577"/>
      <c r="U196" s="34"/>
      <c r="V196" s="34"/>
      <c r="W196" s="35" t="s">
        <v>70</v>
      </c>
      <c r="X196" s="559">
        <v>27</v>
      </c>
      <c r="Y196" s="560">
        <f t="shared" si="21"/>
        <v>27</v>
      </c>
      <c r="Z196" s="36">
        <f>IFERROR(IF(Y196=0,"",ROUNDUP(Y196/H196,0)*0.00902),"")</f>
        <v>4.5100000000000001E-2</v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28.049999999999997</v>
      </c>
      <c r="BN196" s="64">
        <f t="shared" si="23"/>
        <v>28.049999999999997</v>
      </c>
      <c r="BO196" s="64">
        <f t="shared" si="24"/>
        <v>3.787878787878788E-2</v>
      </c>
      <c r="BP196" s="64">
        <f t="shared" si="25"/>
        <v>3.787878787878788E-2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5">
        <v>4680115882669</v>
      </c>
      <c r="E197" s="566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6"/>
      <c r="R197" s="576"/>
      <c r="S197" s="576"/>
      <c r="T197" s="577"/>
      <c r="U197" s="34"/>
      <c r="V197" s="34"/>
      <c r="W197" s="35" t="s">
        <v>70</v>
      </c>
      <c r="X197" s="559">
        <v>27</v>
      </c>
      <c r="Y197" s="560">
        <f t="shared" si="21"/>
        <v>27</v>
      </c>
      <c r="Z197" s="36">
        <f>IFERROR(IF(Y197=0,"",ROUNDUP(Y197/H197,0)*0.00902),"")</f>
        <v>4.5100000000000001E-2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28.049999999999997</v>
      </c>
      <c r="BN197" s="64">
        <f t="shared" si="23"/>
        <v>28.049999999999997</v>
      </c>
      <c r="BO197" s="64">
        <f t="shared" si="24"/>
        <v>3.787878787878788E-2</v>
      </c>
      <c r="BP197" s="64">
        <f t="shared" si="25"/>
        <v>3.787878787878788E-2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5">
        <v>4680115882676</v>
      </c>
      <c r="E198" s="566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6"/>
      <c r="R198" s="576"/>
      <c r="S198" s="576"/>
      <c r="T198" s="577"/>
      <c r="U198" s="34"/>
      <c r="V198" s="34"/>
      <c r="W198" s="35" t="s">
        <v>70</v>
      </c>
      <c r="X198" s="559">
        <v>27</v>
      </c>
      <c r="Y198" s="560">
        <f t="shared" si="21"/>
        <v>27</v>
      </c>
      <c r="Z198" s="36">
        <f>IFERROR(IF(Y198=0,"",ROUNDUP(Y198/H198,0)*0.00902),"")</f>
        <v>4.5100000000000001E-2</v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28.049999999999997</v>
      </c>
      <c r="BN198" s="64">
        <f t="shared" si="23"/>
        <v>28.049999999999997</v>
      </c>
      <c r="BO198" s="64">
        <f t="shared" si="24"/>
        <v>3.787878787878788E-2</v>
      </c>
      <c r="BP198" s="64">
        <f t="shared" si="25"/>
        <v>3.787878787878788E-2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5">
        <v>4680115884014</v>
      </c>
      <c r="E199" s="566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6"/>
      <c r="R199" s="576"/>
      <c r="S199" s="576"/>
      <c r="T199" s="577"/>
      <c r="U199" s="34"/>
      <c r="V199" s="34"/>
      <c r="W199" s="35" t="s">
        <v>70</v>
      </c>
      <c r="X199" s="559">
        <v>7.2</v>
      </c>
      <c r="Y199" s="560">
        <f t="shared" si="21"/>
        <v>7.2</v>
      </c>
      <c r="Z199" s="36">
        <f>IFERROR(IF(Y199=0,"",ROUNDUP(Y199/H199,0)*0.00502),"")</f>
        <v>2.0080000000000001E-2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7.7199999999999989</v>
      </c>
      <c r="BN199" s="64">
        <f t="shared" si="23"/>
        <v>7.7199999999999989</v>
      </c>
      <c r="BO199" s="64">
        <f t="shared" si="24"/>
        <v>1.7094017094017096E-2</v>
      </c>
      <c r="BP199" s="64">
        <f t="shared" si="25"/>
        <v>1.7094017094017096E-2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65">
        <v>4680115884007</v>
      </c>
      <c r="E200" s="566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6"/>
      <c r="R200" s="576"/>
      <c r="S200" s="576"/>
      <c r="T200" s="577"/>
      <c r="U200" s="34"/>
      <c r="V200" s="34"/>
      <c r="W200" s="35" t="s">
        <v>70</v>
      </c>
      <c r="X200" s="559">
        <v>7.2</v>
      </c>
      <c r="Y200" s="560">
        <f t="shared" si="21"/>
        <v>7.2</v>
      </c>
      <c r="Z200" s="36">
        <f>IFERROR(IF(Y200=0,"",ROUNDUP(Y200/H200,0)*0.00502),"")</f>
        <v>2.0080000000000001E-2</v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7.6</v>
      </c>
      <c r="BN200" s="64">
        <f t="shared" si="23"/>
        <v>7.6</v>
      </c>
      <c r="BO200" s="64">
        <f t="shared" si="24"/>
        <v>1.7094017094017096E-2</v>
      </c>
      <c r="BP200" s="64">
        <f t="shared" si="25"/>
        <v>1.7094017094017096E-2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5">
        <v>4680115884038</v>
      </c>
      <c r="E201" s="566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6"/>
      <c r="R201" s="576"/>
      <c r="S201" s="576"/>
      <c r="T201" s="577"/>
      <c r="U201" s="34"/>
      <c r="V201" s="34"/>
      <c r="W201" s="35" t="s">
        <v>70</v>
      </c>
      <c r="X201" s="559">
        <v>7.2</v>
      </c>
      <c r="Y201" s="560">
        <f t="shared" si="21"/>
        <v>7.2</v>
      </c>
      <c r="Z201" s="36">
        <f>IFERROR(IF(Y201=0,"",ROUNDUP(Y201/H201,0)*0.00502),"")</f>
        <v>2.0080000000000001E-2</v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7.6</v>
      </c>
      <c r="BN201" s="64">
        <f t="shared" si="23"/>
        <v>7.6</v>
      </c>
      <c r="BO201" s="64">
        <f t="shared" si="24"/>
        <v>1.7094017094017096E-2</v>
      </c>
      <c r="BP201" s="64">
        <f t="shared" si="25"/>
        <v>1.7094017094017096E-2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65">
        <v>4680115884021</v>
      </c>
      <c r="E202" s="566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6"/>
      <c r="R202" s="576"/>
      <c r="S202" s="576"/>
      <c r="T202" s="577"/>
      <c r="U202" s="34"/>
      <c r="V202" s="34"/>
      <c r="W202" s="35" t="s">
        <v>70</v>
      </c>
      <c r="X202" s="559">
        <v>7.2</v>
      </c>
      <c r="Y202" s="560">
        <f t="shared" si="21"/>
        <v>7.2</v>
      </c>
      <c r="Z202" s="36">
        <f>IFERROR(IF(Y202=0,"",ROUNDUP(Y202/H202,0)*0.00502),"")</f>
        <v>2.0080000000000001E-2</v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7.6</v>
      </c>
      <c r="BN202" s="64">
        <f t="shared" si="23"/>
        <v>7.6</v>
      </c>
      <c r="BO202" s="64">
        <f t="shared" si="24"/>
        <v>1.7094017094017096E-2</v>
      </c>
      <c r="BP202" s="64">
        <f t="shared" si="25"/>
        <v>1.7094017094017096E-2</v>
      </c>
    </row>
    <row r="203" spans="1:68" x14ac:dyDescent="0.2">
      <c r="A203" s="573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74"/>
      <c r="P203" s="570" t="s">
        <v>72</v>
      </c>
      <c r="Q203" s="571"/>
      <c r="R203" s="571"/>
      <c r="S203" s="571"/>
      <c r="T203" s="571"/>
      <c r="U203" s="571"/>
      <c r="V203" s="572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36</v>
      </c>
      <c r="Y203" s="561">
        <f>IFERROR(Y195/H195,"0")+IFERROR(Y196/H196,"0")+IFERROR(Y197/H197,"0")+IFERROR(Y198/H198,"0")+IFERROR(Y199/H199,"0")+IFERROR(Y200/H200,"0")+IFERROR(Y201/H201,"0")+IFERROR(Y202/H202,"0")</f>
        <v>36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0.26071999999999995</v>
      </c>
      <c r="AA203" s="562"/>
      <c r="AB203" s="562"/>
      <c r="AC203" s="562"/>
    </row>
    <row r="204" spans="1:68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74"/>
      <c r="P204" s="570" t="s">
        <v>72</v>
      </c>
      <c r="Q204" s="571"/>
      <c r="R204" s="571"/>
      <c r="S204" s="571"/>
      <c r="T204" s="571"/>
      <c r="U204" s="571"/>
      <c r="V204" s="572"/>
      <c r="W204" s="37" t="s">
        <v>70</v>
      </c>
      <c r="X204" s="561">
        <f>IFERROR(SUM(X195:X202),"0")</f>
        <v>136.79999999999998</v>
      </c>
      <c r="Y204" s="561">
        <f>IFERROR(SUM(Y195:Y202),"0")</f>
        <v>136.79999999999998</v>
      </c>
      <c r="Z204" s="37"/>
      <c r="AA204" s="562"/>
      <c r="AB204" s="562"/>
      <c r="AC204" s="562"/>
    </row>
    <row r="205" spans="1:68" ht="14.25" hidden="1" customHeight="1" x14ac:dyDescent="0.25">
      <c r="A205" s="563" t="s">
        <v>74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3"/>
      <c r="AB205" s="553"/>
      <c r="AC205" s="553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65">
        <v>4680115881594</v>
      </c>
      <c r="E206" s="566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6"/>
      <c r="R206" s="576"/>
      <c r="S206" s="576"/>
      <c r="T206" s="577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65">
        <v>4680115881617</v>
      </c>
      <c r="E207" s="566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6"/>
      <c r="R207" s="576"/>
      <c r="S207" s="576"/>
      <c r="T207" s="577"/>
      <c r="U207" s="34"/>
      <c r="V207" s="34"/>
      <c r="W207" s="35" t="s">
        <v>70</v>
      </c>
      <c r="X207" s="559">
        <v>16.2</v>
      </c>
      <c r="Y207" s="560">
        <f t="shared" si="26"/>
        <v>16.2</v>
      </c>
      <c r="Z207" s="36">
        <f>IFERROR(IF(Y207=0,"",ROUNDUP(Y207/H207,0)*0.01898),"")</f>
        <v>3.7960000000000001E-2</v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17.202000000000002</v>
      </c>
      <c r="BN207" s="64">
        <f t="shared" si="28"/>
        <v>17.202000000000002</v>
      </c>
      <c r="BO207" s="64">
        <f t="shared" si="29"/>
        <v>3.125E-2</v>
      </c>
      <c r="BP207" s="64">
        <f t="shared" si="30"/>
        <v>3.125E-2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65">
        <v>4680115880573</v>
      </c>
      <c r="E208" s="566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6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6"/>
      <c r="R208" s="576"/>
      <c r="S208" s="576"/>
      <c r="T208" s="577"/>
      <c r="U208" s="34"/>
      <c r="V208" s="34"/>
      <c r="W208" s="35" t="s">
        <v>70</v>
      </c>
      <c r="X208" s="559">
        <v>26.1</v>
      </c>
      <c r="Y208" s="560">
        <f t="shared" si="26"/>
        <v>26.099999999999998</v>
      </c>
      <c r="Z208" s="36">
        <f>IFERROR(IF(Y208=0,"",ROUNDUP(Y208/H208,0)*0.01898),"")</f>
        <v>5.6940000000000004E-2</v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27.657000000000004</v>
      </c>
      <c r="BN208" s="64">
        <f t="shared" si="28"/>
        <v>27.656999999999996</v>
      </c>
      <c r="BO208" s="64">
        <f t="shared" si="29"/>
        <v>4.6875000000000007E-2</v>
      </c>
      <c r="BP208" s="64">
        <f t="shared" si="30"/>
        <v>4.6875E-2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65">
        <v>4680115882195</v>
      </c>
      <c r="E209" s="566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6"/>
      <c r="R209" s="576"/>
      <c r="S209" s="576"/>
      <c r="T209" s="577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65">
        <v>4680115882607</v>
      </c>
      <c r="E210" s="566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6"/>
      <c r="R210" s="576"/>
      <c r="S210" s="576"/>
      <c r="T210" s="577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5">
        <v>4680115880092</v>
      </c>
      <c r="E211" s="566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6"/>
      <c r="R211" s="576"/>
      <c r="S211" s="576"/>
      <c r="T211" s="577"/>
      <c r="U211" s="34"/>
      <c r="V211" s="34"/>
      <c r="W211" s="35" t="s">
        <v>70</v>
      </c>
      <c r="X211" s="559">
        <v>2.4</v>
      </c>
      <c r="Y211" s="560">
        <f t="shared" si="26"/>
        <v>2.4</v>
      </c>
      <c r="Z211" s="36">
        <f t="shared" si="31"/>
        <v>6.5100000000000002E-3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2.6520000000000001</v>
      </c>
      <c r="BN211" s="64">
        <f t="shared" si="28"/>
        <v>2.6520000000000001</v>
      </c>
      <c r="BO211" s="64">
        <f t="shared" si="29"/>
        <v>5.4945054945054949E-3</v>
      </c>
      <c r="BP211" s="64">
        <f t="shared" si="30"/>
        <v>5.4945054945054949E-3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65">
        <v>4680115880221</v>
      </c>
      <c r="E212" s="566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6"/>
      <c r="R212" s="576"/>
      <c r="S212" s="576"/>
      <c r="T212" s="577"/>
      <c r="U212" s="34"/>
      <c r="V212" s="34"/>
      <c r="W212" s="35" t="s">
        <v>70</v>
      </c>
      <c r="X212" s="559">
        <v>2.4</v>
      </c>
      <c r="Y212" s="560">
        <f t="shared" si="26"/>
        <v>2.4</v>
      </c>
      <c r="Z212" s="36">
        <f t="shared" si="31"/>
        <v>6.5100000000000002E-3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2.6520000000000001</v>
      </c>
      <c r="BN212" s="64">
        <f t="shared" si="28"/>
        <v>2.6520000000000001</v>
      </c>
      <c r="BO212" s="64">
        <f t="shared" si="29"/>
        <v>5.4945054945054949E-3</v>
      </c>
      <c r="BP212" s="64">
        <f t="shared" si="30"/>
        <v>5.4945054945054949E-3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65">
        <v>4680115880504</v>
      </c>
      <c r="E213" s="566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6"/>
      <c r="R213" s="576"/>
      <c r="S213" s="576"/>
      <c r="T213" s="577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65">
        <v>4680115882164</v>
      </c>
      <c r="E214" s="566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6"/>
      <c r="R214" s="576"/>
      <c r="S214" s="576"/>
      <c r="T214" s="577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3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74"/>
      <c r="P215" s="570" t="s">
        <v>72</v>
      </c>
      <c r="Q215" s="571"/>
      <c r="R215" s="571"/>
      <c r="S215" s="571"/>
      <c r="T215" s="571"/>
      <c r="U215" s="571"/>
      <c r="V215" s="572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7</v>
      </c>
      <c r="Y215" s="561">
        <f>IFERROR(Y206/H206,"0")+IFERROR(Y207/H207,"0")+IFERROR(Y208/H208,"0")+IFERROR(Y209/H209,"0")+IFERROR(Y210/H210,"0")+IFERROR(Y211/H211,"0")+IFERROR(Y212/H212,"0")+IFERROR(Y213/H213,"0")+IFERROR(Y214/H214,"0")</f>
        <v>7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0.10792000000000002</v>
      </c>
      <c r="AA215" s="562"/>
      <c r="AB215" s="562"/>
      <c r="AC215" s="562"/>
    </row>
    <row r="216" spans="1:68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4"/>
      <c r="P216" s="570" t="s">
        <v>72</v>
      </c>
      <c r="Q216" s="571"/>
      <c r="R216" s="571"/>
      <c r="S216" s="571"/>
      <c r="T216" s="571"/>
      <c r="U216" s="571"/>
      <c r="V216" s="572"/>
      <c r="W216" s="37" t="s">
        <v>70</v>
      </c>
      <c r="X216" s="561">
        <f>IFERROR(SUM(X206:X214),"0")</f>
        <v>47.099999999999994</v>
      </c>
      <c r="Y216" s="561">
        <f>IFERROR(SUM(Y206:Y214),"0")</f>
        <v>47.099999999999994</v>
      </c>
      <c r="Z216" s="37"/>
      <c r="AA216" s="562"/>
      <c r="AB216" s="562"/>
      <c r="AC216" s="562"/>
    </row>
    <row r="217" spans="1:68" ht="14.25" hidden="1" customHeight="1" x14ac:dyDescent="0.25">
      <c r="A217" s="563" t="s">
        <v>174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3"/>
      <c r="AB217" s="553"/>
      <c r="AC217" s="553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65">
        <v>4680115880818</v>
      </c>
      <c r="E218" s="566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6"/>
      <c r="R218" s="576"/>
      <c r="S218" s="576"/>
      <c r="T218" s="577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65">
        <v>4680115880801</v>
      </c>
      <c r="E219" s="566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6"/>
      <c r="R219" s="576"/>
      <c r="S219" s="576"/>
      <c r="T219" s="577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3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74"/>
      <c r="P220" s="570" t="s">
        <v>72</v>
      </c>
      <c r="Q220" s="571"/>
      <c r="R220" s="571"/>
      <c r="S220" s="571"/>
      <c r="T220" s="571"/>
      <c r="U220" s="571"/>
      <c r="V220" s="572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74"/>
      <c r="P221" s="570" t="s">
        <v>72</v>
      </c>
      <c r="Q221" s="571"/>
      <c r="R221" s="571"/>
      <c r="S221" s="571"/>
      <c r="T221" s="571"/>
      <c r="U221" s="571"/>
      <c r="V221" s="572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67" t="s">
        <v>362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63" t="s">
        <v>103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3"/>
      <c r="AB223" s="553"/>
      <c r="AC223" s="553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65">
        <v>4680115884137</v>
      </c>
      <c r="E224" s="566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6"/>
      <c r="R224" s="576"/>
      <c r="S224" s="576"/>
      <c r="T224" s="577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65">
        <v>4680115884236</v>
      </c>
      <c r="E225" s="566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6"/>
      <c r="R225" s="576"/>
      <c r="S225" s="576"/>
      <c r="T225" s="577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65">
        <v>4680115884175</v>
      </c>
      <c r="E226" s="566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6"/>
      <c r="R226" s="576"/>
      <c r="S226" s="576"/>
      <c r="T226" s="577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65">
        <v>4680115884144</v>
      </c>
      <c r="E227" s="566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6"/>
      <c r="R227" s="576"/>
      <c r="S227" s="576"/>
      <c r="T227" s="577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65">
        <v>4680115886551</v>
      </c>
      <c r="E228" s="566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6"/>
      <c r="R228" s="576"/>
      <c r="S228" s="576"/>
      <c r="T228" s="577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65">
        <v>4680115884182</v>
      </c>
      <c r="E229" s="566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6"/>
      <c r="R229" s="576"/>
      <c r="S229" s="576"/>
      <c r="T229" s="577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65">
        <v>4680115884205</v>
      </c>
      <c r="E230" s="566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6"/>
      <c r="R230" s="576"/>
      <c r="S230" s="576"/>
      <c r="T230" s="577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3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4"/>
      <c r="P231" s="570" t="s">
        <v>72</v>
      </c>
      <c r="Q231" s="571"/>
      <c r="R231" s="571"/>
      <c r="S231" s="571"/>
      <c r="T231" s="571"/>
      <c r="U231" s="571"/>
      <c r="V231" s="572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74"/>
      <c r="P232" s="570" t="s">
        <v>72</v>
      </c>
      <c r="Q232" s="571"/>
      <c r="R232" s="571"/>
      <c r="S232" s="571"/>
      <c r="T232" s="571"/>
      <c r="U232" s="571"/>
      <c r="V232" s="572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63" t="s">
        <v>139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3"/>
      <c r="AB233" s="553"/>
      <c r="AC233" s="553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65">
        <v>4680115885981</v>
      </c>
      <c r="E234" s="566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6"/>
      <c r="R234" s="576"/>
      <c r="S234" s="576"/>
      <c r="T234" s="577"/>
      <c r="U234" s="34"/>
      <c r="V234" s="34"/>
      <c r="W234" s="35" t="s">
        <v>70</v>
      </c>
      <c r="X234" s="559">
        <v>3.96</v>
      </c>
      <c r="Y234" s="560">
        <f>IFERROR(IF(X234="",0,CEILING((X234/$H234),1)*$H234),"")</f>
        <v>3.96</v>
      </c>
      <c r="Z234" s="36">
        <f>IFERROR(IF(Y234=0,"",ROUNDUP(Y234/H234,0)*0.00502),"")</f>
        <v>1.004E-2</v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4.16</v>
      </c>
      <c r="BN234" s="64">
        <f>IFERROR(Y234*I234/H234,"0")</f>
        <v>4.16</v>
      </c>
      <c r="BO234" s="64">
        <f>IFERROR(1/J234*(X234/H234),"0")</f>
        <v>8.5470085470085479E-3</v>
      </c>
      <c r="BP234" s="64">
        <f>IFERROR(1/J234*(Y234/H234),"0")</f>
        <v>8.5470085470085479E-3</v>
      </c>
    </row>
    <row r="235" spans="1:68" x14ac:dyDescent="0.2">
      <c r="A235" s="573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4"/>
      <c r="P235" s="570" t="s">
        <v>72</v>
      </c>
      <c r="Q235" s="571"/>
      <c r="R235" s="571"/>
      <c r="S235" s="571"/>
      <c r="T235" s="571"/>
      <c r="U235" s="571"/>
      <c r="V235" s="572"/>
      <c r="W235" s="37" t="s">
        <v>73</v>
      </c>
      <c r="X235" s="561">
        <f>IFERROR(X234/H234,"0")</f>
        <v>2</v>
      </c>
      <c r="Y235" s="561">
        <f>IFERROR(Y234/H234,"0")</f>
        <v>2</v>
      </c>
      <c r="Z235" s="561">
        <f>IFERROR(IF(Z234="",0,Z234),"0")</f>
        <v>1.004E-2</v>
      </c>
      <c r="AA235" s="562"/>
      <c r="AB235" s="562"/>
      <c r="AC235" s="562"/>
    </row>
    <row r="236" spans="1:68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74"/>
      <c r="P236" s="570" t="s">
        <v>72</v>
      </c>
      <c r="Q236" s="571"/>
      <c r="R236" s="571"/>
      <c r="S236" s="571"/>
      <c r="T236" s="571"/>
      <c r="U236" s="571"/>
      <c r="V236" s="572"/>
      <c r="W236" s="37" t="s">
        <v>70</v>
      </c>
      <c r="X236" s="561">
        <f>IFERROR(SUM(X234:X234),"0")</f>
        <v>3.96</v>
      </c>
      <c r="Y236" s="561">
        <f>IFERROR(SUM(Y234:Y234),"0")</f>
        <v>3.96</v>
      </c>
      <c r="Z236" s="37"/>
      <c r="AA236" s="562"/>
      <c r="AB236" s="562"/>
      <c r="AC236" s="562"/>
    </row>
    <row r="237" spans="1:68" ht="14.25" hidden="1" customHeight="1" x14ac:dyDescent="0.25">
      <c r="A237" s="563" t="s">
        <v>384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3"/>
      <c r="AB237" s="553"/>
      <c r="AC237" s="553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65">
        <v>4680115886803</v>
      </c>
      <c r="E238" s="566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50" t="s">
        <v>387</v>
      </c>
      <c r="Q238" s="576"/>
      <c r="R238" s="576"/>
      <c r="S238" s="576"/>
      <c r="T238" s="577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3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4"/>
      <c r="P239" s="570" t="s">
        <v>72</v>
      </c>
      <c r="Q239" s="571"/>
      <c r="R239" s="571"/>
      <c r="S239" s="571"/>
      <c r="T239" s="571"/>
      <c r="U239" s="571"/>
      <c r="V239" s="572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74"/>
      <c r="P240" s="570" t="s">
        <v>72</v>
      </c>
      <c r="Q240" s="571"/>
      <c r="R240" s="571"/>
      <c r="S240" s="571"/>
      <c r="T240" s="571"/>
      <c r="U240" s="571"/>
      <c r="V240" s="572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63" t="s">
        <v>389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3"/>
      <c r="AB241" s="553"/>
      <c r="AC241" s="553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65">
        <v>4680115886704</v>
      </c>
      <c r="E242" s="566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6"/>
      <c r="R242" s="576"/>
      <c r="S242" s="576"/>
      <c r="T242" s="577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65">
        <v>4680115886681</v>
      </c>
      <c r="E243" s="566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66" t="s">
        <v>395</v>
      </c>
      <c r="Q243" s="576"/>
      <c r="R243" s="576"/>
      <c r="S243" s="576"/>
      <c r="T243" s="577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65">
        <v>4680115886735</v>
      </c>
      <c r="E244" s="566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6"/>
      <c r="R244" s="576"/>
      <c r="S244" s="576"/>
      <c r="T244" s="577"/>
      <c r="U244" s="34" t="s">
        <v>398</v>
      </c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399</v>
      </c>
      <c r="B245" s="54" t="s">
        <v>400</v>
      </c>
      <c r="C245" s="31">
        <v>4301041006</v>
      </c>
      <c r="D245" s="565">
        <v>4680115886728</v>
      </c>
      <c r="E245" s="566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6"/>
      <c r="R245" s="576"/>
      <c r="S245" s="576"/>
      <c r="T245" s="577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401</v>
      </c>
      <c r="B246" s="54" t="s">
        <v>402</v>
      </c>
      <c r="C246" s="31">
        <v>4301041005</v>
      </c>
      <c r="D246" s="565">
        <v>4680115886711</v>
      </c>
      <c r="E246" s="566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6"/>
      <c r="R246" s="576"/>
      <c r="S246" s="576"/>
      <c r="T246" s="577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3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4"/>
      <c r="P247" s="570" t="s">
        <v>72</v>
      </c>
      <c r="Q247" s="571"/>
      <c r="R247" s="571"/>
      <c r="S247" s="571"/>
      <c r="T247" s="571"/>
      <c r="U247" s="571"/>
      <c r="V247" s="572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74"/>
      <c r="P248" s="570" t="s">
        <v>72</v>
      </c>
      <c r="Q248" s="571"/>
      <c r="R248" s="571"/>
      <c r="S248" s="571"/>
      <c r="T248" s="571"/>
      <c r="U248" s="571"/>
      <c r="V248" s="572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67" t="s">
        <v>403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63" t="s">
        <v>103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3"/>
      <c r="AB250" s="553"/>
      <c r="AC250" s="553"/>
    </row>
    <row r="251" spans="1:68" ht="27" customHeight="1" x14ac:dyDescent="0.25">
      <c r="A251" s="54" t="s">
        <v>404</v>
      </c>
      <c r="B251" s="54" t="s">
        <v>405</v>
      </c>
      <c r="C251" s="31">
        <v>4301011855</v>
      </c>
      <c r="D251" s="565">
        <v>4680115885837</v>
      </c>
      <c r="E251" s="566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6"/>
      <c r="R251" s="576"/>
      <c r="S251" s="576"/>
      <c r="T251" s="577"/>
      <c r="U251" s="34"/>
      <c r="V251" s="34"/>
      <c r="W251" s="35" t="s">
        <v>70</v>
      </c>
      <c r="X251" s="559">
        <v>108</v>
      </c>
      <c r="Y251" s="560">
        <f>IFERROR(IF(X251="",0,CEILING((X251/$H251),1)*$H251),"")</f>
        <v>108</v>
      </c>
      <c r="Z251" s="36">
        <f>IFERROR(IF(Y251=0,"",ROUNDUP(Y251/H251,0)*0.01898),"")</f>
        <v>0.1898</v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112.34999999999998</v>
      </c>
      <c r="BN251" s="64">
        <f>IFERROR(Y251*I251/H251,"0")</f>
        <v>112.34999999999998</v>
      </c>
      <c r="BO251" s="64">
        <f>IFERROR(1/J251*(X251/H251),"0")</f>
        <v>0.15625</v>
      </c>
      <c r="BP251" s="64">
        <f>IFERROR(1/J251*(Y251/H251),"0")</f>
        <v>0.15625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65">
        <v>4680115885806</v>
      </c>
      <c r="E252" s="566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6"/>
      <c r="R252" s="576"/>
      <c r="S252" s="576"/>
      <c r="T252" s="577"/>
      <c r="U252" s="34"/>
      <c r="V252" s="34"/>
      <c r="W252" s="35" t="s">
        <v>70</v>
      </c>
      <c r="X252" s="559">
        <v>162</v>
      </c>
      <c r="Y252" s="560">
        <f>IFERROR(IF(X252="",0,CEILING((X252/$H252),1)*$H252),"")</f>
        <v>162</v>
      </c>
      <c r="Z252" s="36">
        <f>IFERROR(IF(Y252=0,"",ROUNDUP(Y252/H252,0)*0.01898),"")</f>
        <v>0.28470000000000001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168.52499999999998</v>
      </c>
      <c r="BN252" s="64">
        <f>IFERROR(Y252*I252/H252,"0")</f>
        <v>168.52499999999998</v>
      </c>
      <c r="BO252" s="64">
        <f>IFERROR(1/J252*(X252/H252),"0")</f>
        <v>0.23437499999999997</v>
      </c>
      <c r="BP252" s="64">
        <f>IFERROR(1/J252*(Y252/H252),"0")</f>
        <v>0.23437499999999997</v>
      </c>
    </row>
    <row r="253" spans="1:68" ht="37.5" customHeight="1" x14ac:dyDescent="0.25">
      <c r="A253" s="54" t="s">
        <v>410</v>
      </c>
      <c r="B253" s="54" t="s">
        <v>411</v>
      </c>
      <c r="C253" s="31">
        <v>4301011853</v>
      </c>
      <c r="D253" s="565">
        <v>4680115885851</v>
      </c>
      <c r="E253" s="566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6"/>
      <c r="R253" s="576"/>
      <c r="S253" s="576"/>
      <c r="T253" s="577"/>
      <c r="U253" s="34"/>
      <c r="V253" s="34"/>
      <c r="W253" s="35" t="s">
        <v>70</v>
      </c>
      <c r="X253" s="559">
        <v>75.599999999999994</v>
      </c>
      <c r="Y253" s="560">
        <f>IFERROR(IF(X253="",0,CEILING((X253/$H253),1)*$H253),"")</f>
        <v>75.600000000000009</v>
      </c>
      <c r="Z253" s="36">
        <f>IFERROR(IF(Y253=0,"",ROUNDUP(Y253/H253,0)*0.01898),"")</f>
        <v>0.13286000000000001</v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78.644999999999982</v>
      </c>
      <c r="BN253" s="64">
        <f>IFERROR(Y253*I253/H253,"0")</f>
        <v>78.64500000000001</v>
      </c>
      <c r="BO253" s="64">
        <f>IFERROR(1/J253*(X253/H253),"0")</f>
        <v>0.10937499999999999</v>
      </c>
      <c r="BP253" s="64">
        <f>IFERROR(1/J253*(Y253/H253),"0")</f>
        <v>0.109375</v>
      </c>
    </row>
    <row r="254" spans="1:68" ht="27" customHeight="1" x14ac:dyDescent="0.25">
      <c r="A254" s="54" t="s">
        <v>413</v>
      </c>
      <c r="B254" s="54" t="s">
        <v>414</v>
      </c>
      <c r="C254" s="31">
        <v>4301011852</v>
      </c>
      <c r="D254" s="565">
        <v>4680115885844</v>
      </c>
      <c r="E254" s="566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6"/>
      <c r="R254" s="576"/>
      <c r="S254" s="576"/>
      <c r="T254" s="577"/>
      <c r="U254" s="34"/>
      <c r="V254" s="34"/>
      <c r="W254" s="35" t="s">
        <v>70</v>
      </c>
      <c r="X254" s="559">
        <v>12</v>
      </c>
      <c r="Y254" s="560">
        <f>IFERROR(IF(X254="",0,CEILING((X254/$H254),1)*$H254),"")</f>
        <v>12</v>
      </c>
      <c r="Z254" s="36">
        <f>IFERROR(IF(Y254=0,"",ROUNDUP(Y254/H254,0)*0.00902),"")</f>
        <v>2.7060000000000001E-2</v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12.629999999999999</v>
      </c>
      <c r="BN254" s="64">
        <f>IFERROR(Y254*I254/H254,"0")</f>
        <v>12.629999999999999</v>
      </c>
      <c r="BO254" s="64">
        <f>IFERROR(1/J254*(X254/H254),"0")</f>
        <v>2.2727272727272728E-2</v>
      </c>
      <c r="BP254" s="64">
        <f>IFERROR(1/J254*(Y254/H254),"0")</f>
        <v>2.2727272727272728E-2</v>
      </c>
    </row>
    <row r="255" spans="1:68" ht="27" customHeight="1" x14ac:dyDescent="0.25">
      <c r="A255" s="54" t="s">
        <v>416</v>
      </c>
      <c r="B255" s="54" t="s">
        <v>417</v>
      </c>
      <c r="C255" s="31">
        <v>4301011851</v>
      </c>
      <c r="D255" s="565">
        <v>4680115885820</v>
      </c>
      <c r="E255" s="566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6"/>
      <c r="R255" s="576"/>
      <c r="S255" s="576"/>
      <c r="T255" s="577"/>
      <c r="U255" s="34"/>
      <c r="V255" s="34"/>
      <c r="W255" s="35" t="s">
        <v>70</v>
      </c>
      <c r="X255" s="559">
        <v>20</v>
      </c>
      <c r="Y255" s="560">
        <f>IFERROR(IF(X255="",0,CEILING((X255/$H255),1)*$H255),"")</f>
        <v>20</v>
      </c>
      <c r="Z255" s="36">
        <f>IFERROR(IF(Y255=0,"",ROUNDUP(Y255/H255,0)*0.00902),"")</f>
        <v>4.5100000000000001E-2</v>
      </c>
      <c r="AA255" s="56"/>
      <c r="AB255" s="57"/>
      <c r="AC255" s="307" t="s">
        <v>418</v>
      </c>
      <c r="AG255" s="64"/>
      <c r="AJ255" s="68"/>
      <c r="AK255" s="68">
        <v>0</v>
      </c>
      <c r="BB255" s="308" t="s">
        <v>1</v>
      </c>
      <c r="BM255" s="64">
        <f>IFERROR(X255*I255/H255,"0")</f>
        <v>21.05</v>
      </c>
      <c r="BN255" s="64">
        <f>IFERROR(Y255*I255/H255,"0")</f>
        <v>21.05</v>
      </c>
      <c r="BO255" s="64">
        <f>IFERROR(1/J255*(X255/H255),"0")</f>
        <v>3.787878787878788E-2</v>
      </c>
      <c r="BP255" s="64">
        <f>IFERROR(1/J255*(Y255/H255),"0")</f>
        <v>3.787878787878788E-2</v>
      </c>
    </row>
    <row r="256" spans="1:68" x14ac:dyDescent="0.2">
      <c r="A256" s="573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4"/>
      <c r="P256" s="570" t="s">
        <v>72</v>
      </c>
      <c r="Q256" s="571"/>
      <c r="R256" s="571"/>
      <c r="S256" s="571"/>
      <c r="T256" s="571"/>
      <c r="U256" s="571"/>
      <c r="V256" s="572"/>
      <c r="W256" s="37" t="s">
        <v>73</v>
      </c>
      <c r="X256" s="561">
        <f>IFERROR(X251/H251,"0")+IFERROR(X252/H252,"0")+IFERROR(X253/H253,"0")+IFERROR(X254/H254,"0")+IFERROR(X255/H255,"0")</f>
        <v>40</v>
      </c>
      <c r="Y256" s="561">
        <f>IFERROR(Y251/H251,"0")+IFERROR(Y252/H252,"0")+IFERROR(Y253/H253,"0")+IFERROR(Y254/H254,"0")+IFERROR(Y255/H255,"0")</f>
        <v>40</v>
      </c>
      <c r="Z256" s="561">
        <f>IFERROR(IF(Z251="",0,Z251),"0")+IFERROR(IF(Z252="",0,Z252),"0")+IFERROR(IF(Z253="",0,Z253),"0")+IFERROR(IF(Z254="",0,Z254),"0")+IFERROR(IF(Z255="",0,Z255),"0")</f>
        <v>0.67952000000000001</v>
      </c>
      <c r="AA256" s="562"/>
      <c r="AB256" s="562"/>
      <c r="AC256" s="562"/>
    </row>
    <row r="257" spans="1:68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74"/>
      <c r="P257" s="570" t="s">
        <v>72</v>
      </c>
      <c r="Q257" s="571"/>
      <c r="R257" s="571"/>
      <c r="S257" s="571"/>
      <c r="T257" s="571"/>
      <c r="U257" s="571"/>
      <c r="V257" s="572"/>
      <c r="W257" s="37" t="s">
        <v>70</v>
      </c>
      <c r="X257" s="561">
        <f>IFERROR(SUM(X251:X255),"0")</f>
        <v>377.6</v>
      </c>
      <c r="Y257" s="561">
        <f>IFERROR(SUM(Y251:Y255),"0")</f>
        <v>377.6</v>
      </c>
      <c r="Z257" s="37"/>
      <c r="AA257" s="562"/>
      <c r="AB257" s="562"/>
      <c r="AC257" s="562"/>
    </row>
    <row r="258" spans="1:68" ht="16.5" hidden="1" customHeight="1" x14ac:dyDescent="0.25">
      <c r="A258" s="567" t="s">
        <v>419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63" t="s">
        <v>103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3"/>
      <c r="AB259" s="553"/>
      <c r="AC259" s="553"/>
    </row>
    <row r="260" spans="1:68" ht="27" hidden="1" customHeight="1" x14ac:dyDescent="0.25">
      <c r="A260" s="54" t="s">
        <v>420</v>
      </c>
      <c r="B260" s="54" t="s">
        <v>421</v>
      </c>
      <c r="C260" s="31">
        <v>4301011223</v>
      </c>
      <c r="D260" s="565">
        <v>4607091383423</v>
      </c>
      <c r="E260" s="566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6"/>
      <c r="R260" s="576"/>
      <c r="S260" s="576"/>
      <c r="T260" s="577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422</v>
      </c>
      <c r="B261" s="54" t="s">
        <v>423</v>
      </c>
      <c r="C261" s="31">
        <v>4301012199</v>
      </c>
      <c r="D261" s="565">
        <v>4680115886957</v>
      </c>
      <c r="E261" s="566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72" t="s">
        <v>424</v>
      </c>
      <c r="Q261" s="576"/>
      <c r="R261" s="576"/>
      <c r="S261" s="576"/>
      <c r="T261" s="577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426</v>
      </c>
      <c r="B262" s="54" t="s">
        <v>427</v>
      </c>
      <c r="C262" s="31">
        <v>4301012098</v>
      </c>
      <c r="D262" s="565">
        <v>4680115885660</v>
      </c>
      <c r="E262" s="566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6"/>
      <c r="R262" s="576"/>
      <c r="S262" s="576"/>
      <c r="T262" s="577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429</v>
      </c>
      <c r="B263" s="54" t="s">
        <v>430</v>
      </c>
      <c r="C263" s="31">
        <v>4301012176</v>
      </c>
      <c r="D263" s="565">
        <v>4680115886773</v>
      </c>
      <c r="E263" s="566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5" t="s">
        <v>431</v>
      </c>
      <c r="Q263" s="576"/>
      <c r="R263" s="576"/>
      <c r="S263" s="576"/>
      <c r="T263" s="577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432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3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4"/>
      <c r="P264" s="570" t="s">
        <v>72</v>
      </c>
      <c r="Q264" s="571"/>
      <c r="R264" s="571"/>
      <c r="S264" s="571"/>
      <c r="T264" s="571"/>
      <c r="U264" s="571"/>
      <c r="V264" s="572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74"/>
      <c r="P265" s="570" t="s">
        <v>72</v>
      </c>
      <c r="Q265" s="571"/>
      <c r="R265" s="571"/>
      <c r="S265" s="571"/>
      <c r="T265" s="571"/>
      <c r="U265" s="571"/>
      <c r="V265" s="572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7" t="s">
        <v>433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63" t="s">
        <v>74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3"/>
      <c r="AB267" s="553"/>
      <c r="AC267" s="553"/>
    </row>
    <row r="268" spans="1:68" ht="27" hidden="1" customHeight="1" x14ac:dyDescent="0.25">
      <c r="A268" s="54" t="s">
        <v>434</v>
      </c>
      <c r="B268" s="54" t="s">
        <v>435</v>
      </c>
      <c r="C268" s="31">
        <v>4301051893</v>
      </c>
      <c r="D268" s="565">
        <v>4680115886186</v>
      </c>
      <c r="E268" s="566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6"/>
      <c r="R268" s="576"/>
      <c r="S268" s="576"/>
      <c r="T268" s="577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437</v>
      </c>
      <c r="B269" s="54" t="s">
        <v>438</v>
      </c>
      <c r="C269" s="31">
        <v>4301051795</v>
      </c>
      <c r="D269" s="565">
        <v>4680115881228</v>
      </c>
      <c r="E269" s="566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1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6"/>
      <c r="R269" s="576"/>
      <c r="S269" s="576"/>
      <c r="T269" s="577"/>
      <c r="U269" s="34"/>
      <c r="V269" s="34"/>
      <c r="W269" s="35" t="s">
        <v>70</v>
      </c>
      <c r="X269" s="559">
        <v>9.6</v>
      </c>
      <c r="Y269" s="560">
        <f>IFERROR(IF(X269="",0,CEILING((X269/$H269),1)*$H269),"")</f>
        <v>9.6</v>
      </c>
      <c r="Z269" s="36">
        <f>IFERROR(IF(Y269=0,"",ROUNDUP(Y269/H269,0)*0.00651),"")</f>
        <v>2.6040000000000001E-2</v>
      </c>
      <c r="AA269" s="56"/>
      <c r="AB269" s="57"/>
      <c r="AC269" s="319" t="s">
        <v>439</v>
      </c>
      <c r="AG269" s="64"/>
      <c r="AJ269" s="68"/>
      <c r="AK269" s="68">
        <v>0</v>
      </c>
      <c r="BB269" s="320" t="s">
        <v>1</v>
      </c>
      <c r="BM269" s="64">
        <f>IFERROR(X269*I269/H269,"0")</f>
        <v>10.608000000000001</v>
      </c>
      <c r="BN269" s="64">
        <f>IFERROR(Y269*I269/H269,"0")</f>
        <v>10.608000000000001</v>
      </c>
      <c r="BO269" s="64">
        <f>IFERROR(1/J269*(X269/H269),"0")</f>
        <v>2.197802197802198E-2</v>
      </c>
      <c r="BP269" s="64">
        <f>IFERROR(1/J269*(Y269/H269),"0")</f>
        <v>2.197802197802198E-2</v>
      </c>
    </row>
    <row r="270" spans="1:68" ht="37.5" customHeight="1" x14ac:dyDescent="0.25">
      <c r="A270" s="54" t="s">
        <v>440</v>
      </c>
      <c r="B270" s="54" t="s">
        <v>441</v>
      </c>
      <c r="C270" s="31">
        <v>4301051388</v>
      </c>
      <c r="D270" s="565">
        <v>4680115881211</v>
      </c>
      <c r="E270" s="566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6"/>
      <c r="R270" s="576"/>
      <c r="S270" s="576"/>
      <c r="T270" s="577"/>
      <c r="U270" s="34"/>
      <c r="V270" s="34"/>
      <c r="W270" s="35" t="s">
        <v>70</v>
      </c>
      <c r="X270" s="559">
        <v>12</v>
      </c>
      <c r="Y270" s="560">
        <f>IFERROR(IF(X270="",0,CEILING((X270/$H270),1)*$H270),"")</f>
        <v>12</v>
      </c>
      <c r="Z270" s="36">
        <f>IFERROR(IF(Y270=0,"",ROUNDUP(Y270/H270,0)*0.00651),"")</f>
        <v>3.2550000000000003E-2</v>
      </c>
      <c r="AA270" s="56"/>
      <c r="AB270" s="57"/>
      <c r="AC270" s="321" t="s">
        <v>442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12.9</v>
      </c>
      <c r="BN270" s="64">
        <f>IFERROR(Y270*I270/H270,"0")</f>
        <v>12.9</v>
      </c>
      <c r="BO270" s="64">
        <f>IFERROR(1/J270*(X270/H270),"0")</f>
        <v>2.7472527472527476E-2</v>
      </c>
      <c r="BP270" s="64">
        <f>IFERROR(1/J270*(Y270/H270),"0")</f>
        <v>2.7472527472527476E-2</v>
      </c>
    </row>
    <row r="271" spans="1:68" x14ac:dyDescent="0.2">
      <c r="A271" s="573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4"/>
      <c r="P271" s="570" t="s">
        <v>72</v>
      </c>
      <c r="Q271" s="571"/>
      <c r="R271" s="571"/>
      <c r="S271" s="571"/>
      <c r="T271" s="571"/>
      <c r="U271" s="571"/>
      <c r="V271" s="572"/>
      <c r="W271" s="37" t="s">
        <v>73</v>
      </c>
      <c r="X271" s="561">
        <f>IFERROR(X268/H268,"0")+IFERROR(X269/H269,"0")+IFERROR(X270/H270,"0")</f>
        <v>9</v>
      </c>
      <c r="Y271" s="561">
        <f>IFERROR(Y268/H268,"0")+IFERROR(Y269/H269,"0")+IFERROR(Y270/H270,"0")</f>
        <v>9</v>
      </c>
      <c r="Z271" s="561">
        <f>IFERROR(IF(Z268="",0,Z268),"0")+IFERROR(IF(Z269="",0,Z269),"0")+IFERROR(IF(Z270="",0,Z270),"0")</f>
        <v>5.8590000000000003E-2</v>
      </c>
      <c r="AA271" s="562"/>
      <c r="AB271" s="562"/>
      <c r="AC271" s="562"/>
    </row>
    <row r="272" spans="1:68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74"/>
      <c r="P272" s="570" t="s">
        <v>72</v>
      </c>
      <c r="Q272" s="571"/>
      <c r="R272" s="571"/>
      <c r="S272" s="571"/>
      <c r="T272" s="571"/>
      <c r="U272" s="571"/>
      <c r="V272" s="572"/>
      <c r="W272" s="37" t="s">
        <v>70</v>
      </c>
      <c r="X272" s="561">
        <f>IFERROR(SUM(X268:X270),"0")</f>
        <v>21.6</v>
      </c>
      <c r="Y272" s="561">
        <f>IFERROR(SUM(Y268:Y270),"0")</f>
        <v>21.6</v>
      </c>
      <c r="Z272" s="37"/>
      <c r="AA272" s="562"/>
      <c r="AB272" s="562"/>
      <c r="AC272" s="562"/>
    </row>
    <row r="273" spans="1:68" ht="16.5" hidden="1" customHeight="1" x14ac:dyDescent="0.25">
      <c r="A273" s="567" t="s">
        <v>443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63" t="s">
        <v>64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3"/>
      <c r="AB274" s="553"/>
      <c r="AC274" s="553"/>
    </row>
    <row r="275" spans="1:68" ht="27" customHeight="1" x14ac:dyDescent="0.25">
      <c r="A275" s="54" t="s">
        <v>444</v>
      </c>
      <c r="B275" s="54" t="s">
        <v>445</v>
      </c>
      <c r="C275" s="31">
        <v>4301031307</v>
      </c>
      <c r="D275" s="565">
        <v>4680115880344</v>
      </c>
      <c r="E275" s="566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6"/>
      <c r="R275" s="576"/>
      <c r="S275" s="576"/>
      <c r="T275" s="577"/>
      <c r="U275" s="34"/>
      <c r="V275" s="34"/>
      <c r="W275" s="35" t="s">
        <v>70</v>
      </c>
      <c r="X275" s="559">
        <v>8.4</v>
      </c>
      <c r="Y275" s="560">
        <f>IFERROR(IF(X275="",0,CEILING((X275/$H275),1)*$H275),"")</f>
        <v>8.4</v>
      </c>
      <c r="Z275" s="36">
        <f>IFERROR(IF(Y275=0,"",ROUNDUP(Y275/H275,0)*0.00502),"")</f>
        <v>2.5100000000000001E-2</v>
      </c>
      <c r="AA275" s="56"/>
      <c r="AB275" s="57"/>
      <c r="AC275" s="323" t="s">
        <v>446</v>
      </c>
      <c r="AG275" s="64"/>
      <c r="AJ275" s="68"/>
      <c r="AK275" s="68">
        <v>0</v>
      </c>
      <c r="BB275" s="324" t="s">
        <v>1</v>
      </c>
      <c r="BM275" s="64">
        <f>IFERROR(X275*I275/H275,"0")</f>
        <v>8.9000000000000021</v>
      </c>
      <c r="BN275" s="64">
        <f>IFERROR(Y275*I275/H275,"0")</f>
        <v>8.9000000000000021</v>
      </c>
      <c r="BO275" s="64">
        <f>IFERROR(1/J275*(X275/H275),"0")</f>
        <v>2.1367521367521368E-2</v>
      </c>
      <c r="BP275" s="64">
        <f>IFERROR(1/J275*(Y275/H275),"0")</f>
        <v>2.1367521367521368E-2</v>
      </c>
    </row>
    <row r="276" spans="1:68" x14ac:dyDescent="0.2">
      <c r="A276" s="573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4"/>
      <c r="P276" s="570" t="s">
        <v>72</v>
      </c>
      <c r="Q276" s="571"/>
      <c r="R276" s="571"/>
      <c r="S276" s="571"/>
      <c r="T276" s="571"/>
      <c r="U276" s="571"/>
      <c r="V276" s="572"/>
      <c r="W276" s="37" t="s">
        <v>73</v>
      </c>
      <c r="X276" s="561">
        <f>IFERROR(X275/H275,"0")</f>
        <v>5</v>
      </c>
      <c r="Y276" s="561">
        <f>IFERROR(Y275/H275,"0")</f>
        <v>5</v>
      </c>
      <c r="Z276" s="561">
        <f>IFERROR(IF(Z275="",0,Z275),"0")</f>
        <v>2.5100000000000001E-2</v>
      </c>
      <c r="AA276" s="562"/>
      <c r="AB276" s="562"/>
      <c r="AC276" s="562"/>
    </row>
    <row r="277" spans="1:68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74"/>
      <c r="P277" s="570" t="s">
        <v>72</v>
      </c>
      <c r="Q277" s="571"/>
      <c r="R277" s="571"/>
      <c r="S277" s="571"/>
      <c r="T277" s="571"/>
      <c r="U277" s="571"/>
      <c r="V277" s="572"/>
      <c r="W277" s="37" t="s">
        <v>70</v>
      </c>
      <c r="X277" s="561">
        <f>IFERROR(SUM(X275:X275),"0")</f>
        <v>8.4</v>
      </c>
      <c r="Y277" s="561">
        <f>IFERROR(SUM(Y275:Y275),"0")</f>
        <v>8.4</v>
      </c>
      <c r="Z277" s="37"/>
      <c r="AA277" s="562"/>
      <c r="AB277" s="562"/>
      <c r="AC277" s="562"/>
    </row>
    <row r="278" spans="1:68" ht="14.25" hidden="1" customHeight="1" x14ac:dyDescent="0.25">
      <c r="A278" s="563" t="s">
        <v>74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3"/>
      <c r="AB278" s="553"/>
      <c r="AC278" s="553"/>
    </row>
    <row r="279" spans="1:68" ht="27" hidden="1" customHeight="1" x14ac:dyDescent="0.25">
      <c r="A279" s="54" t="s">
        <v>447</v>
      </c>
      <c r="B279" s="54" t="s">
        <v>448</v>
      </c>
      <c r="C279" s="31">
        <v>4301051782</v>
      </c>
      <c r="D279" s="565">
        <v>4680115884618</v>
      </c>
      <c r="E279" s="566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6"/>
      <c r="R279" s="576"/>
      <c r="S279" s="576"/>
      <c r="T279" s="577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449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3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4"/>
      <c r="P280" s="570" t="s">
        <v>72</v>
      </c>
      <c r="Q280" s="571"/>
      <c r="R280" s="571"/>
      <c r="S280" s="571"/>
      <c r="T280" s="571"/>
      <c r="U280" s="571"/>
      <c r="V280" s="572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74"/>
      <c r="P281" s="570" t="s">
        <v>72</v>
      </c>
      <c r="Q281" s="571"/>
      <c r="R281" s="571"/>
      <c r="S281" s="571"/>
      <c r="T281" s="571"/>
      <c r="U281" s="571"/>
      <c r="V281" s="572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7" t="s">
        <v>450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63" t="s">
        <v>103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3"/>
      <c r="AB283" s="553"/>
      <c r="AC283" s="553"/>
    </row>
    <row r="284" spans="1:68" ht="27" hidden="1" customHeight="1" x14ac:dyDescent="0.25">
      <c r="A284" s="54" t="s">
        <v>451</v>
      </c>
      <c r="B284" s="54" t="s">
        <v>452</v>
      </c>
      <c r="C284" s="31">
        <v>4301011662</v>
      </c>
      <c r="D284" s="565">
        <v>4680115883703</v>
      </c>
      <c r="E284" s="566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6"/>
      <c r="R284" s="576"/>
      <c r="S284" s="576"/>
      <c r="T284" s="577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453</v>
      </c>
      <c r="AB284" s="57"/>
      <c r="AC284" s="327" t="s">
        <v>454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3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4"/>
      <c r="P285" s="570" t="s">
        <v>72</v>
      </c>
      <c r="Q285" s="571"/>
      <c r="R285" s="571"/>
      <c r="S285" s="571"/>
      <c r="T285" s="571"/>
      <c r="U285" s="571"/>
      <c r="V285" s="572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74"/>
      <c r="P286" s="570" t="s">
        <v>72</v>
      </c>
      <c r="Q286" s="571"/>
      <c r="R286" s="571"/>
      <c r="S286" s="571"/>
      <c r="T286" s="571"/>
      <c r="U286" s="571"/>
      <c r="V286" s="572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7" t="s">
        <v>455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63" t="s">
        <v>103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3"/>
      <c r="AB288" s="553"/>
      <c r="AC288" s="553"/>
    </row>
    <row r="289" spans="1:68" ht="27" customHeight="1" x14ac:dyDescent="0.25">
      <c r="A289" s="54" t="s">
        <v>456</v>
      </c>
      <c r="B289" s="54" t="s">
        <v>457</v>
      </c>
      <c r="C289" s="31">
        <v>4301012126</v>
      </c>
      <c r="D289" s="565">
        <v>4607091386004</v>
      </c>
      <c r="E289" s="566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7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6"/>
      <c r="R289" s="576"/>
      <c r="S289" s="576"/>
      <c r="T289" s="577"/>
      <c r="U289" s="34"/>
      <c r="V289" s="34"/>
      <c r="W289" s="35" t="s">
        <v>70</v>
      </c>
      <c r="X289" s="559">
        <v>691.2</v>
      </c>
      <c r="Y289" s="560">
        <f t="shared" ref="Y289:Y295" si="37">IFERROR(IF(X289="",0,CEILING((X289/$H289),1)*$H289),"")</f>
        <v>691.2</v>
      </c>
      <c r="Z289" s="36">
        <f>IFERROR(IF(Y289=0,"",ROUNDUP(Y289/H289,0)*0.01898),"")</f>
        <v>1.21472</v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719.04</v>
      </c>
      <c r="BN289" s="64">
        <f t="shared" ref="BN289:BN295" si="39">IFERROR(Y289*I289/H289,"0")</f>
        <v>719.04</v>
      </c>
      <c r="BO289" s="64">
        <f t="shared" ref="BO289:BO295" si="40">IFERROR(1/J289*(X289/H289),"0")</f>
        <v>1</v>
      </c>
      <c r="BP289" s="64">
        <f t="shared" ref="BP289:BP295" si="41">IFERROR(1/J289*(Y289/H289),"0")</f>
        <v>1</v>
      </c>
    </row>
    <row r="290" spans="1:68" ht="27" customHeight="1" x14ac:dyDescent="0.25">
      <c r="A290" s="54" t="s">
        <v>459</v>
      </c>
      <c r="B290" s="54" t="s">
        <v>460</v>
      </c>
      <c r="C290" s="31">
        <v>4301012024</v>
      </c>
      <c r="D290" s="565">
        <v>4680115885615</v>
      </c>
      <c r="E290" s="566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6"/>
      <c r="R290" s="576"/>
      <c r="S290" s="576"/>
      <c r="T290" s="577"/>
      <c r="U290" s="34"/>
      <c r="V290" s="34"/>
      <c r="W290" s="35" t="s">
        <v>70</v>
      </c>
      <c r="X290" s="559">
        <v>108</v>
      </c>
      <c r="Y290" s="560">
        <f t="shared" si="37"/>
        <v>108</v>
      </c>
      <c r="Z290" s="36">
        <f>IFERROR(IF(Y290=0,"",ROUNDUP(Y290/H290,0)*0.01898),"")</f>
        <v>0.1898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112.34999999999998</v>
      </c>
      <c r="BN290" s="64">
        <f t="shared" si="39"/>
        <v>112.34999999999998</v>
      </c>
      <c r="BO290" s="64">
        <f t="shared" si="40"/>
        <v>0.15625</v>
      </c>
      <c r="BP290" s="64">
        <f t="shared" si="41"/>
        <v>0.15625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4301012016</v>
      </c>
      <c r="D291" s="565">
        <v>4680115885554</v>
      </c>
      <c r="E291" s="566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6"/>
      <c r="R291" s="576"/>
      <c r="S291" s="576"/>
      <c r="T291" s="577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462</v>
      </c>
      <c r="B292" s="54" t="s">
        <v>465</v>
      </c>
      <c r="C292" s="31">
        <v>4301011911</v>
      </c>
      <c r="D292" s="565">
        <v>4680115885554</v>
      </c>
      <c r="E292" s="566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466</v>
      </c>
      <c r="N292" s="33"/>
      <c r="O292" s="32">
        <v>55</v>
      </c>
      <c r="P292" s="8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6"/>
      <c r="R292" s="576"/>
      <c r="S292" s="576"/>
      <c r="T292" s="577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468</v>
      </c>
      <c r="B293" s="54" t="s">
        <v>469</v>
      </c>
      <c r="C293" s="31">
        <v>4301011858</v>
      </c>
      <c r="D293" s="565">
        <v>4680115885646</v>
      </c>
      <c r="E293" s="566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6"/>
      <c r="R293" s="576"/>
      <c r="S293" s="576"/>
      <c r="T293" s="577"/>
      <c r="U293" s="34"/>
      <c r="V293" s="34"/>
      <c r="W293" s="35" t="s">
        <v>70</v>
      </c>
      <c r="X293" s="559">
        <v>75.599999999999994</v>
      </c>
      <c r="Y293" s="560">
        <f t="shared" si="37"/>
        <v>75.600000000000009</v>
      </c>
      <c r="Z293" s="36">
        <f>IFERROR(IF(Y293=0,"",ROUNDUP(Y293/H293,0)*0.01898),"")</f>
        <v>0.13286000000000001</v>
      </c>
      <c r="AA293" s="56"/>
      <c r="AB293" s="57"/>
      <c r="AC293" s="337" t="s">
        <v>470</v>
      </c>
      <c r="AG293" s="64"/>
      <c r="AJ293" s="68"/>
      <c r="AK293" s="68">
        <v>0</v>
      </c>
      <c r="BB293" s="338" t="s">
        <v>1</v>
      </c>
      <c r="BM293" s="64">
        <f t="shared" si="38"/>
        <v>78.644999999999982</v>
      </c>
      <c r="BN293" s="64">
        <f t="shared" si="39"/>
        <v>78.64500000000001</v>
      </c>
      <c r="BO293" s="64">
        <f t="shared" si="40"/>
        <v>0.10937499999999999</v>
      </c>
      <c r="BP293" s="64">
        <f t="shared" si="41"/>
        <v>0.109375</v>
      </c>
    </row>
    <row r="294" spans="1:68" ht="27" customHeight="1" x14ac:dyDescent="0.25">
      <c r="A294" s="54" t="s">
        <v>471</v>
      </c>
      <c r="B294" s="54" t="s">
        <v>472</v>
      </c>
      <c r="C294" s="31">
        <v>4301011857</v>
      </c>
      <c r="D294" s="565">
        <v>4680115885622</v>
      </c>
      <c r="E294" s="566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6"/>
      <c r="R294" s="576"/>
      <c r="S294" s="576"/>
      <c r="T294" s="577"/>
      <c r="U294" s="34"/>
      <c r="V294" s="34"/>
      <c r="W294" s="35" t="s">
        <v>70</v>
      </c>
      <c r="X294" s="559">
        <v>20</v>
      </c>
      <c r="Y294" s="560">
        <f t="shared" si="37"/>
        <v>20</v>
      </c>
      <c r="Z294" s="36">
        <f>IFERROR(IF(Y294=0,"",ROUNDUP(Y294/H294,0)*0.00902),"")</f>
        <v>4.5100000000000001E-2</v>
      </c>
      <c r="AA294" s="56"/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 t="shared" si="38"/>
        <v>21.05</v>
      </c>
      <c r="BN294" s="64">
        <f t="shared" si="39"/>
        <v>21.05</v>
      </c>
      <c r="BO294" s="64">
        <f t="shared" si="40"/>
        <v>3.787878787878788E-2</v>
      </c>
      <c r="BP294" s="64">
        <f t="shared" si="41"/>
        <v>3.787878787878788E-2</v>
      </c>
    </row>
    <row r="295" spans="1:68" ht="27" customHeight="1" x14ac:dyDescent="0.25">
      <c r="A295" s="54" t="s">
        <v>473</v>
      </c>
      <c r="B295" s="54" t="s">
        <v>474</v>
      </c>
      <c r="C295" s="31">
        <v>4301011859</v>
      </c>
      <c r="D295" s="565">
        <v>4680115885608</v>
      </c>
      <c r="E295" s="566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6"/>
      <c r="R295" s="576"/>
      <c r="S295" s="576"/>
      <c r="T295" s="577"/>
      <c r="U295" s="34"/>
      <c r="V295" s="34"/>
      <c r="W295" s="35" t="s">
        <v>70</v>
      </c>
      <c r="X295" s="559">
        <v>20</v>
      </c>
      <c r="Y295" s="560">
        <f t="shared" si="37"/>
        <v>20</v>
      </c>
      <c r="Z295" s="36">
        <f>IFERROR(IF(Y295=0,"",ROUNDUP(Y295/H295,0)*0.00902),"")</f>
        <v>4.5100000000000001E-2</v>
      </c>
      <c r="AA295" s="56"/>
      <c r="AB295" s="57"/>
      <c r="AC295" s="341" t="s">
        <v>475</v>
      </c>
      <c r="AG295" s="64"/>
      <c r="AJ295" s="68"/>
      <c r="AK295" s="68">
        <v>0</v>
      </c>
      <c r="BB295" s="342" t="s">
        <v>1</v>
      </c>
      <c r="BM295" s="64">
        <f t="shared" si="38"/>
        <v>21.05</v>
      </c>
      <c r="BN295" s="64">
        <f t="shared" si="39"/>
        <v>21.05</v>
      </c>
      <c r="BO295" s="64">
        <f t="shared" si="40"/>
        <v>3.787878787878788E-2</v>
      </c>
      <c r="BP295" s="64">
        <f t="shared" si="41"/>
        <v>3.787878787878788E-2</v>
      </c>
    </row>
    <row r="296" spans="1:68" x14ac:dyDescent="0.2">
      <c r="A296" s="573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74"/>
      <c r="P296" s="570" t="s">
        <v>72</v>
      </c>
      <c r="Q296" s="571"/>
      <c r="R296" s="571"/>
      <c r="S296" s="571"/>
      <c r="T296" s="571"/>
      <c r="U296" s="571"/>
      <c r="V296" s="572"/>
      <c r="W296" s="37" t="s">
        <v>73</v>
      </c>
      <c r="X296" s="561">
        <f>IFERROR(X289/H289,"0")+IFERROR(X290/H290,"0")+IFERROR(X291/H291,"0")+IFERROR(X292/H292,"0")+IFERROR(X293/H293,"0")+IFERROR(X294/H294,"0")+IFERROR(X295/H295,"0")</f>
        <v>91</v>
      </c>
      <c r="Y296" s="561">
        <f>IFERROR(Y289/H289,"0")+IFERROR(Y290/H290,"0")+IFERROR(Y291/H291,"0")+IFERROR(Y292/H292,"0")+IFERROR(Y293/H293,"0")+IFERROR(Y294/H294,"0")+IFERROR(Y295/H295,"0")</f>
        <v>91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1.6275799999999998</v>
      </c>
      <c r="AA296" s="562"/>
      <c r="AB296" s="562"/>
      <c r="AC296" s="562"/>
    </row>
    <row r="297" spans="1:68" x14ac:dyDescent="0.2">
      <c r="A297" s="564"/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74"/>
      <c r="P297" s="570" t="s">
        <v>72</v>
      </c>
      <c r="Q297" s="571"/>
      <c r="R297" s="571"/>
      <c r="S297" s="571"/>
      <c r="T297" s="571"/>
      <c r="U297" s="571"/>
      <c r="V297" s="572"/>
      <c r="W297" s="37" t="s">
        <v>70</v>
      </c>
      <c r="X297" s="561">
        <f>IFERROR(SUM(X289:X295),"0")</f>
        <v>914.80000000000007</v>
      </c>
      <c r="Y297" s="561">
        <f>IFERROR(SUM(Y289:Y295),"0")</f>
        <v>914.80000000000007</v>
      </c>
      <c r="Z297" s="37"/>
      <c r="AA297" s="562"/>
      <c r="AB297" s="562"/>
      <c r="AC297" s="562"/>
    </row>
    <row r="298" spans="1:68" ht="14.25" hidden="1" customHeight="1" x14ac:dyDescent="0.25">
      <c r="A298" s="563" t="s">
        <v>64</v>
      </c>
      <c r="B298" s="564"/>
      <c r="C298" s="564"/>
      <c r="D298" s="564"/>
      <c r="E298" s="564"/>
      <c r="F298" s="564"/>
      <c r="G298" s="564"/>
      <c r="H298" s="564"/>
      <c r="I298" s="564"/>
      <c r="J298" s="564"/>
      <c r="K298" s="564"/>
      <c r="L298" s="564"/>
      <c r="M298" s="564"/>
      <c r="N298" s="564"/>
      <c r="O298" s="564"/>
      <c r="P298" s="564"/>
      <c r="Q298" s="564"/>
      <c r="R298" s="564"/>
      <c r="S298" s="564"/>
      <c r="T298" s="564"/>
      <c r="U298" s="564"/>
      <c r="V298" s="564"/>
      <c r="W298" s="564"/>
      <c r="X298" s="564"/>
      <c r="Y298" s="564"/>
      <c r="Z298" s="564"/>
      <c r="AA298" s="553"/>
      <c r="AB298" s="553"/>
      <c r="AC298" s="553"/>
    </row>
    <row r="299" spans="1:68" ht="27" customHeight="1" x14ac:dyDescent="0.25">
      <c r="A299" s="54" t="s">
        <v>476</v>
      </c>
      <c r="B299" s="54" t="s">
        <v>477</v>
      </c>
      <c r="C299" s="31">
        <v>4301030878</v>
      </c>
      <c r="D299" s="565">
        <v>4607091387193</v>
      </c>
      <c r="E299" s="566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6"/>
      <c r="R299" s="576"/>
      <c r="S299" s="576"/>
      <c r="T299" s="577"/>
      <c r="U299" s="34"/>
      <c r="V299" s="34"/>
      <c r="W299" s="35" t="s">
        <v>70</v>
      </c>
      <c r="X299" s="559">
        <v>168</v>
      </c>
      <c r="Y299" s="560">
        <f t="shared" ref="Y299:Y305" si="42">IFERROR(IF(X299="",0,CEILING((X299/$H299),1)*$H299),"")</f>
        <v>168</v>
      </c>
      <c r="Z299" s="36">
        <f>IFERROR(IF(Y299=0,"",ROUNDUP(Y299/H299,0)*0.00902),"")</f>
        <v>0.36080000000000001</v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178.79999999999998</v>
      </c>
      <c r="BN299" s="64">
        <f t="shared" ref="BN299:BN305" si="44">IFERROR(Y299*I299/H299,"0")</f>
        <v>178.79999999999998</v>
      </c>
      <c r="BO299" s="64">
        <f t="shared" ref="BO299:BO305" si="45">IFERROR(1/J299*(X299/H299),"0")</f>
        <v>0.30303030303030304</v>
      </c>
      <c r="BP299" s="64">
        <f t="shared" ref="BP299:BP305" si="46">IFERROR(1/J299*(Y299/H299),"0")</f>
        <v>0.30303030303030304</v>
      </c>
    </row>
    <row r="300" spans="1:68" ht="27" customHeight="1" x14ac:dyDescent="0.25">
      <c r="A300" s="54" t="s">
        <v>479</v>
      </c>
      <c r="B300" s="54" t="s">
        <v>480</v>
      </c>
      <c r="C300" s="31">
        <v>4301031153</v>
      </c>
      <c r="D300" s="565">
        <v>4607091387230</v>
      </c>
      <c r="E300" s="566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6"/>
      <c r="R300" s="576"/>
      <c r="S300" s="576"/>
      <c r="T300" s="577"/>
      <c r="U300" s="34"/>
      <c r="V300" s="34"/>
      <c r="W300" s="35" t="s">
        <v>70</v>
      </c>
      <c r="X300" s="559">
        <v>84</v>
      </c>
      <c r="Y300" s="560">
        <f t="shared" si="42"/>
        <v>84</v>
      </c>
      <c r="Z300" s="36">
        <f>IFERROR(IF(Y300=0,"",ROUNDUP(Y300/H300,0)*0.00902),"")</f>
        <v>0.1804</v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89.399999999999991</v>
      </c>
      <c r="BN300" s="64">
        <f t="shared" si="44"/>
        <v>89.399999999999991</v>
      </c>
      <c r="BO300" s="64">
        <f t="shared" si="45"/>
        <v>0.15151515151515152</v>
      </c>
      <c r="BP300" s="64">
        <f t="shared" si="46"/>
        <v>0.15151515151515152</v>
      </c>
    </row>
    <row r="301" spans="1:68" ht="27" customHeight="1" x14ac:dyDescent="0.25">
      <c r="A301" s="54" t="s">
        <v>482</v>
      </c>
      <c r="B301" s="54" t="s">
        <v>483</v>
      </c>
      <c r="C301" s="31">
        <v>4301031154</v>
      </c>
      <c r="D301" s="565">
        <v>4607091387292</v>
      </c>
      <c r="E301" s="566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6"/>
      <c r="R301" s="576"/>
      <c r="S301" s="576"/>
      <c r="T301" s="577"/>
      <c r="U301" s="34"/>
      <c r="V301" s="34"/>
      <c r="W301" s="35" t="s">
        <v>70</v>
      </c>
      <c r="X301" s="559">
        <v>43.8</v>
      </c>
      <c r="Y301" s="560">
        <f t="shared" si="42"/>
        <v>43.8</v>
      </c>
      <c r="Z301" s="36">
        <f>IFERROR(IF(Y301=0,"",ROUNDUP(Y301/H301,0)*0.00902),"")</f>
        <v>9.0200000000000002E-2</v>
      </c>
      <c r="AA301" s="56"/>
      <c r="AB301" s="57"/>
      <c r="AC301" s="347" t="s">
        <v>484</v>
      </c>
      <c r="AG301" s="64"/>
      <c r="AJ301" s="68"/>
      <c r="AK301" s="68">
        <v>0</v>
      </c>
      <c r="BB301" s="348" t="s">
        <v>1</v>
      </c>
      <c r="BM301" s="64">
        <f t="shared" si="43"/>
        <v>46.500000000000007</v>
      </c>
      <c r="BN301" s="64">
        <f t="shared" si="44"/>
        <v>46.500000000000007</v>
      </c>
      <c r="BO301" s="64">
        <f t="shared" si="45"/>
        <v>7.575757575757576E-2</v>
      </c>
      <c r="BP301" s="64">
        <f t="shared" si="46"/>
        <v>7.575757575757576E-2</v>
      </c>
    </row>
    <row r="302" spans="1:68" ht="27" customHeight="1" x14ac:dyDescent="0.25">
      <c r="A302" s="54" t="s">
        <v>485</v>
      </c>
      <c r="B302" s="54" t="s">
        <v>486</v>
      </c>
      <c r="C302" s="31">
        <v>4301031152</v>
      </c>
      <c r="D302" s="565">
        <v>4607091387285</v>
      </c>
      <c r="E302" s="566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6"/>
      <c r="R302" s="576"/>
      <c r="S302" s="576"/>
      <c r="T302" s="577"/>
      <c r="U302" s="34"/>
      <c r="V302" s="34"/>
      <c r="W302" s="35" t="s">
        <v>70</v>
      </c>
      <c r="X302" s="559">
        <v>10.5</v>
      </c>
      <c r="Y302" s="560">
        <f t="shared" si="42"/>
        <v>10.5</v>
      </c>
      <c r="Z302" s="36">
        <f>IFERROR(IF(Y302=0,"",ROUNDUP(Y302/H302,0)*0.00502),"")</f>
        <v>2.5100000000000001E-2</v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11.149999999999999</v>
      </c>
      <c r="BN302" s="64">
        <f t="shared" si="44"/>
        <v>11.149999999999999</v>
      </c>
      <c r="BO302" s="64">
        <f t="shared" si="45"/>
        <v>2.1367521367521368E-2</v>
      </c>
      <c r="BP302" s="64">
        <f t="shared" si="46"/>
        <v>2.1367521367521368E-2</v>
      </c>
    </row>
    <row r="303" spans="1:68" ht="27" customHeight="1" x14ac:dyDescent="0.25">
      <c r="A303" s="54" t="s">
        <v>487</v>
      </c>
      <c r="B303" s="54" t="s">
        <v>488</v>
      </c>
      <c r="C303" s="31">
        <v>4301031305</v>
      </c>
      <c r="D303" s="565">
        <v>4607091389845</v>
      </c>
      <c r="E303" s="566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5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6"/>
      <c r="R303" s="576"/>
      <c r="S303" s="576"/>
      <c r="T303" s="577"/>
      <c r="U303" s="34"/>
      <c r="V303" s="34"/>
      <c r="W303" s="35" t="s">
        <v>70</v>
      </c>
      <c r="X303" s="559">
        <v>10.5</v>
      </c>
      <c r="Y303" s="560">
        <f t="shared" si="42"/>
        <v>10.5</v>
      </c>
      <c r="Z303" s="36">
        <f>IFERROR(IF(Y303=0,"",ROUNDUP(Y303/H303,0)*0.00502),"")</f>
        <v>2.5100000000000001E-2</v>
      </c>
      <c r="AA303" s="56"/>
      <c r="AB303" s="57"/>
      <c r="AC303" s="351" t="s">
        <v>489</v>
      </c>
      <c r="AG303" s="64"/>
      <c r="AJ303" s="68"/>
      <c r="AK303" s="68">
        <v>0</v>
      </c>
      <c r="BB303" s="352" t="s">
        <v>1</v>
      </c>
      <c r="BM303" s="64">
        <f t="shared" si="43"/>
        <v>11</v>
      </c>
      <c r="BN303" s="64">
        <f t="shared" si="44"/>
        <v>11</v>
      </c>
      <c r="BO303" s="64">
        <f t="shared" si="45"/>
        <v>2.1367521367521368E-2</v>
      </c>
      <c r="BP303" s="64">
        <f t="shared" si="46"/>
        <v>2.1367521367521368E-2</v>
      </c>
    </row>
    <row r="304" spans="1:68" ht="27" hidden="1" customHeight="1" x14ac:dyDescent="0.25">
      <c r="A304" s="54" t="s">
        <v>490</v>
      </c>
      <c r="B304" s="54" t="s">
        <v>491</v>
      </c>
      <c r="C304" s="31">
        <v>4301031306</v>
      </c>
      <c r="D304" s="565">
        <v>4680115882881</v>
      </c>
      <c r="E304" s="566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6"/>
      <c r="R304" s="576"/>
      <c r="S304" s="576"/>
      <c r="T304" s="577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492</v>
      </c>
      <c r="B305" s="54" t="s">
        <v>493</v>
      </c>
      <c r="C305" s="31">
        <v>4301031066</v>
      </c>
      <c r="D305" s="565">
        <v>4607091383836</v>
      </c>
      <c r="E305" s="566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6"/>
      <c r="R305" s="576"/>
      <c r="S305" s="576"/>
      <c r="T305" s="577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494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73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74"/>
      <c r="P306" s="570" t="s">
        <v>72</v>
      </c>
      <c r="Q306" s="571"/>
      <c r="R306" s="571"/>
      <c r="S306" s="571"/>
      <c r="T306" s="571"/>
      <c r="U306" s="571"/>
      <c r="V306" s="572"/>
      <c r="W306" s="37" t="s">
        <v>73</v>
      </c>
      <c r="X306" s="561">
        <f>IFERROR(X299/H299,"0")+IFERROR(X300/H300,"0")+IFERROR(X301/H301,"0")+IFERROR(X302/H302,"0")+IFERROR(X303/H303,"0")+IFERROR(X304/H304,"0")+IFERROR(X305/H305,"0")</f>
        <v>80</v>
      </c>
      <c r="Y306" s="561">
        <f>IFERROR(Y299/H299,"0")+IFERROR(Y300/H300,"0")+IFERROR(Y301/H301,"0")+IFERROR(Y302/H302,"0")+IFERROR(Y303/H303,"0")+IFERROR(Y304/H304,"0")+IFERROR(Y305/H305,"0")</f>
        <v>80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0.68159999999999998</v>
      </c>
      <c r="AA306" s="562"/>
      <c r="AB306" s="562"/>
      <c r="AC306" s="562"/>
    </row>
    <row r="307" spans="1:68" x14ac:dyDescent="0.2">
      <c r="A307" s="564"/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74"/>
      <c r="P307" s="570" t="s">
        <v>72</v>
      </c>
      <c r="Q307" s="571"/>
      <c r="R307" s="571"/>
      <c r="S307" s="571"/>
      <c r="T307" s="571"/>
      <c r="U307" s="571"/>
      <c r="V307" s="572"/>
      <c r="W307" s="37" t="s">
        <v>70</v>
      </c>
      <c r="X307" s="561">
        <f>IFERROR(SUM(X299:X305),"0")</f>
        <v>316.8</v>
      </c>
      <c r="Y307" s="561">
        <f>IFERROR(SUM(Y299:Y305),"0")</f>
        <v>316.8</v>
      </c>
      <c r="Z307" s="37"/>
      <c r="AA307" s="562"/>
      <c r="AB307" s="562"/>
      <c r="AC307" s="562"/>
    </row>
    <row r="308" spans="1:68" ht="14.25" hidden="1" customHeight="1" x14ac:dyDescent="0.25">
      <c r="A308" s="563" t="s">
        <v>74</v>
      </c>
      <c r="B308" s="564"/>
      <c r="C308" s="564"/>
      <c r="D308" s="564"/>
      <c r="E308" s="564"/>
      <c r="F308" s="564"/>
      <c r="G308" s="564"/>
      <c r="H308" s="564"/>
      <c r="I308" s="564"/>
      <c r="J308" s="564"/>
      <c r="K308" s="564"/>
      <c r="L308" s="564"/>
      <c r="M308" s="564"/>
      <c r="N308" s="564"/>
      <c r="O308" s="564"/>
      <c r="P308" s="564"/>
      <c r="Q308" s="564"/>
      <c r="R308" s="564"/>
      <c r="S308" s="564"/>
      <c r="T308" s="564"/>
      <c r="U308" s="564"/>
      <c r="V308" s="564"/>
      <c r="W308" s="564"/>
      <c r="X308" s="564"/>
      <c r="Y308" s="564"/>
      <c r="Z308" s="564"/>
      <c r="AA308" s="553"/>
      <c r="AB308" s="553"/>
      <c r="AC308" s="553"/>
    </row>
    <row r="309" spans="1:68" ht="27" customHeight="1" x14ac:dyDescent="0.25">
      <c r="A309" s="54" t="s">
        <v>495</v>
      </c>
      <c r="B309" s="54" t="s">
        <v>496</v>
      </c>
      <c r="C309" s="31">
        <v>4301051100</v>
      </c>
      <c r="D309" s="565">
        <v>4607091387766</v>
      </c>
      <c r="E309" s="566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6"/>
      <c r="R309" s="576"/>
      <c r="S309" s="576"/>
      <c r="T309" s="577"/>
      <c r="U309" s="34"/>
      <c r="V309" s="34"/>
      <c r="W309" s="35" t="s">
        <v>70</v>
      </c>
      <c r="X309" s="559" t="s">
        <v>497</v>
      </c>
      <c r="Y309" s="560" t="str">
        <f>IFERROR(IF(X309="",0,CEILING((X309/$H309),1)*$H309),"")</f>
        <v/>
      </c>
      <c r="Z309" s="36" t="str">
        <f>IFERROR(IF(Y309=0,"",ROUNDUP(Y309/H309,0)*0.01898),"")</f>
        <v/>
      </c>
      <c r="AA309" s="56"/>
      <c r="AB309" s="57"/>
      <c r="AC309" s="357" t="s">
        <v>498</v>
      </c>
      <c r="AG309" s="64"/>
      <c r="AJ309" s="68"/>
      <c r="AK309" s="68">
        <v>0</v>
      </c>
      <c r="BB309" s="358" t="s">
        <v>1</v>
      </c>
      <c r="BM309" s="64" t="str">
        <f>IFERROR(X309*I309/H309,"0")</f>
        <v>0</v>
      </c>
      <c r="BN309" s="64" t="str">
        <f>IFERROR(Y309*I309/H309,"0")</f>
        <v>0</v>
      </c>
      <c r="BO309" s="64" t="str">
        <f>IFERROR(1/J309*(X309/H309),"0")</f>
        <v>0</v>
      </c>
      <c r="BP309" s="64" t="str">
        <f>IFERROR(1/J309*(Y309/H309),"0")</f>
        <v>0</v>
      </c>
    </row>
    <row r="310" spans="1:68" ht="27" customHeight="1" x14ac:dyDescent="0.25">
      <c r="A310" s="54" t="s">
        <v>499</v>
      </c>
      <c r="B310" s="54" t="s">
        <v>500</v>
      </c>
      <c r="C310" s="31">
        <v>4301051818</v>
      </c>
      <c r="D310" s="565">
        <v>4607091387957</v>
      </c>
      <c r="E310" s="566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6"/>
      <c r="R310" s="576"/>
      <c r="S310" s="576"/>
      <c r="T310" s="577"/>
      <c r="U310" s="34"/>
      <c r="V310" s="34"/>
      <c r="W310" s="35" t="s">
        <v>70</v>
      </c>
      <c r="X310" s="559">
        <v>7.8</v>
      </c>
      <c r="Y310" s="560">
        <f>IFERROR(IF(X310="",0,CEILING((X310/$H310),1)*$H310),"")</f>
        <v>7.8</v>
      </c>
      <c r="Z310" s="36">
        <f>IFERROR(IF(Y310=0,"",ROUNDUP(Y310/H310,0)*0.01898),"")</f>
        <v>1.898E-2</v>
      </c>
      <c r="AA310" s="56"/>
      <c r="AB310" s="57"/>
      <c r="AC310" s="359" t="s">
        <v>501</v>
      </c>
      <c r="AG310" s="64"/>
      <c r="AJ310" s="68"/>
      <c r="AK310" s="68">
        <v>0</v>
      </c>
      <c r="BB310" s="360" t="s">
        <v>1</v>
      </c>
      <c r="BM310" s="64">
        <f>IFERROR(X310*I310/H310,"0")</f>
        <v>8.3190000000000008</v>
      </c>
      <c r="BN310" s="64">
        <f>IFERROR(Y310*I310/H310,"0")</f>
        <v>8.3190000000000008</v>
      </c>
      <c r="BO310" s="64">
        <f>IFERROR(1/J310*(X310/H310),"0")</f>
        <v>1.5625E-2</v>
      </c>
      <c r="BP310" s="64">
        <f>IFERROR(1/J310*(Y310/H310),"0")</f>
        <v>1.5625E-2</v>
      </c>
    </row>
    <row r="311" spans="1:68" ht="27" customHeight="1" x14ac:dyDescent="0.25">
      <c r="A311" s="54" t="s">
        <v>502</v>
      </c>
      <c r="B311" s="54" t="s">
        <v>503</v>
      </c>
      <c r="C311" s="31">
        <v>4301051819</v>
      </c>
      <c r="D311" s="565">
        <v>4607091387964</v>
      </c>
      <c r="E311" s="566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6"/>
      <c r="R311" s="576"/>
      <c r="S311" s="576"/>
      <c r="T311" s="577"/>
      <c r="U311" s="34"/>
      <c r="V311" s="34"/>
      <c r="W311" s="35" t="s">
        <v>70</v>
      </c>
      <c r="X311" s="559">
        <v>16.2</v>
      </c>
      <c r="Y311" s="560">
        <f>IFERROR(IF(X311="",0,CEILING((X311/$H311),1)*$H311),"")</f>
        <v>16.2</v>
      </c>
      <c r="Z311" s="36">
        <f>IFERROR(IF(Y311=0,"",ROUNDUP(Y311/H311,0)*0.01898),"")</f>
        <v>3.7960000000000001E-2</v>
      </c>
      <c r="AA311" s="56"/>
      <c r="AB311" s="57"/>
      <c r="AC311" s="361" t="s">
        <v>504</v>
      </c>
      <c r="AG311" s="64"/>
      <c r="AJ311" s="68"/>
      <c r="AK311" s="68">
        <v>0</v>
      </c>
      <c r="BB311" s="362" t="s">
        <v>1</v>
      </c>
      <c r="BM311" s="64">
        <f>IFERROR(X311*I311/H311,"0")</f>
        <v>17.202000000000002</v>
      </c>
      <c r="BN311" s="64">
        <f>IFERROR(Y311*I311/H311,"0")</f>
        <v>17.202000000000002</v>
      </c>
      <c r="BO311" s="64">
        <f>IFERROR(1/J311*(X311/H311),"0")</f>
        <v>3.125E-2</v>
      </c>
      <c r="BP311" s="64">
        <f>IFERROR(1/J311*(Y311/H311),"0")</f>
        <v>3.125E-2</v>
      </c>
    </row>
    <row r="312" spans="1:68" ht="27" customHeight="1" x14ac:dyDescent="0.25">
      <c r="A312" s="54" t="s">
        <v>505</v>
      </c>
      <c r="B312" s="54" t="s">
        <v>506</v>
      </c>
      <c r="C312" s="31">
        <v>4301051734</v>
      </c>
      <c r="D312" s="565">
        <v>4680115884588</v>
      </c>
      <c r="E312" s="566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6"/>
      <c r="R312" s="576"/>
      <c r="S312" s="576"/>
      <c r="T312" s="577"/>
      <c r="U312" s="34"/>
      <c r="V312" s="34"/>
      <c r="W312" s="35" t="s">
        <v>70</v>
      </c>
      <c r="X312" s="559">
        <v>9</v>
      </c>
      <c r="Y312" s="560">
        <f>IFERROR(IF(X312="",0,CEILING((X312/$H312),1)*$H312),"")</f>
        <v>9</v>
      </c>
      <c r="Z312" s="36">
        <f>IFERROR(IF(Y312=0,"",ROUNDUP(Y312/H312,0)*0.00651),"")</f>
        <v>1.9529999999999999E-2</v>
      </c>
      <c r="AA312" s="56"/>
      <c r="AB312" s="57"/>
      <c r="AC312" s="363" t="s">
        <v>507</v>
      </c>
      <c r="AG312" s="64"/>
      <c r="AJ312" s="68"/>
      <c r="AK312" s="68">
        <v>0</v>
      </c>
      <c r="BB312" s="364" t="s">
        <v>1</v>
      </c>
      <c r="BM312" s="64">
        <f>IFERROR(X312*I312/H312,"0")</f>
        <v>9.7379999999999995</v>
      </c>
      <c r="BN312" s="64">
        <f>IFERROR(Y312*I312/H312,"0")</f>
        <v>9.7379999999999995</v>
      </c>
      <c r="BO312" s="64">
        <f>IFERROR(1/J312*(X312/H312),"0")</f>
        <v>1.6483516483516484E-2</v>
      </c>
      <c r="BP312" s="64">
        <f>IFERROR(1/J312*(Y312/H312),"0")</f>
        <v>1.6483516483516484E-2</v>
      </c>
    </row>
    <row r="313" spans="1:68" ht="27" customHeight="1" x14ac:dyDescent="0.25">
      <c r="A313" s="54" t="s">
        <v>508</v>
      </c>
      <c r="B313" s="54" t="s">
        <v>509</v>
      </c>
      <c r="C313" s="31">
        <v>4301051578</v>
      </c>
      <c r="D313" s="565">
        <v>4607091387513</v>
      </c>
      <c r="E313" s="566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6"/>
      <c r="R313" s="576"/>
      <c r="S313" s="576"/>
      <c r="T313" s="577"/>
      <c r="U313" s="34"/>
      <c r="V313" s="34"/>
      <c r="W313" s="35" t="s">
        <v>70</v>
      </c>
      <c r="X313" s="559">
        <v>2.7</v>
      </c>
      <c r="Y313" s="560">
        <f>IFERROR(IF(X313="",0,CEILING((X313/$H313),1)*$H313),"")</f>
        <v>2.7</v>
      </c>
      <c r="Z313" s="36">
        <f>IFERROR(IF(Y313=0,"",ROUNDUP(Y313/H313,0)*0.00651),"")</f>
        <v>6.5100000000000002E-3</v>
      </c>
      <c r="AA313" s="56"/>
      <c r="AB313" s="57"/>
      <c r="AC313" s="365" t="s">
        <v>510</v>
      </c>
      <c r="AG313" s="64"/>
      <c r="AJ313" s="68"/>
      <c r="AK313" s="68">
        <v>0</v>
      </c>
      <c r="BB313" s="366" t="s">
        <v>1</v>
      </c>
      <c r="BM313" s="64">
        <f>IFERROR(X313*I313/H313,"0")</f>
        <v>2.9580000000000002</v>
      </c>
      <c r="BN313" s="64">
        <f>IFERROR(Y313*I313/H313,"0")</f>
        <v>2.9580000000000002</v>
      </c>
      <c r="BO313" s="64">
        <f>IFERROR(1/J313*(X313/H313),"0")</f>
        <v>5.4945054945054949E-3</v>
      </c>
      <c r="BP313" s="64">
        <f>IFERROR(1/J313*(Y313/H313),"0")</f>
        <v>5.4945054945054949E-3</v>
      </c>
    </row>
    <row r="314" spans="1:68" x14ac:dyDescent="0.2">
      <c r="A314" s="573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74"/>
      <c r="P314" s="570" t="s">
        <v>72</v>
      </c>
      <c r="Q314" s="571"/>
      <c r="R314" s="571"/>
      <c r="S314" s="571"/>
      <c r="T314" s="571"/>
      <c r="U314" s="571"/>
      <c r="V314" s="572"/>
      <c r="W314" s="37" t="s">
        <v>73</v>
      </c>
      <c r="X314" s="561">
        <f>IFERROR(X309/H309,"0")+IFERROR(X310/H310,"0")+IFERROR(X311/H311,"0")+IFERROR(X312/H312,"0")+IFERROR(X313/H313,"0")</f>
        <v>7</v>
      </c>
      <c r="Y314" s="561">
        <f>IFERROR(Y309/H309,"0")+IFERROR(Y310/H310,"0")+IFERROR(Y311/H311,"0")+IFERROR(Y312/H312,"0")+IFERROR(Y313/H313,"0")</f>
        <v>7</v>
      </c>
      <c r="Z314" s="561">
        <f>IFERROR(IF(Z309="",0,Z309),"0")+IFERROR(IF(Z310="",0,Z310),"0")+IFERROR(IF(Z311="",0,Z311),"0")+IFERROR(IF(Z312="",0,Z312),"0")+IFERROR(IF(Z313="",0,Z313),"0")</f>
        <v>8.2980000000000012E-2</v>
      </c>
      <c r="AA314" s="562"/>
      <c r="AB314" s="562"/>
      <c r="AC314" s="562"/>
    </row>
    <row r="315" spans="1:68" x14ac:dyDescent="0.2">
      <c r="A315" s="564"/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74"/>
      <c r="P315" s="570" t="s">
        <v>72</v>
      </c>
      <c r="Q315" s="571"/>
      <c r="R315" s="571"/>
      <c r="S315" s="571"/>
      <c r="T315" s="571"/>
      <c r="U315" s="571"/>
      <c r="V315" s="572"/>
      <c r="W315" s="37" t="s">
        <v>70</v>
      </c>
      <c r="X315" s="561">
        <f>IFERROR(SUM(X309:X313),"0")</f>
        <v>35.700000000000003</v>
      </c>
      <c r="Y315" s="561">
        <f>IFERROR(SUM(Y309:Y313),"0")</f>
        <v>35.700000000000003</v>
      </c>
      <c r="Z315" s="37"/>
      <c r="AA315" s="562"/>
      <c r="AB315" s="562"/>
      <c r="AC315" s="562"/>
    </row>
    <row r="316" spans="1:68" ht="14.25" hidden="1" customHeight="1" x14ac:dyDescent="0.25">
      <c r="A316" s="563" t="s">
        <v>174</v>
      </c>
      <c r="B316" s="564"/>
      <c r="C316" s="564"/>
      <c r="D316" s="564"/>
      <c r="E316" s="564"/>
      <c r="F316" s="564"/>
      <c r="G316" s="564"/>
      <c r="H316" s="564"/>
      <c r="I316" s="564"/>
      <c r="J316" s="564"/>
      <c r="K316" s="564"/>
      <c r="L316" s="564"/>
      <c r="M316" s="564"/>
      <c r="N316" s="564"/>
      <c r="O316" s="564"/>
      <c r="P316" s="564"/>
      <c r="Q316" s="564"/>
      <c r="R316" s="564"/>
      <c r="S316" s="564"/>
      <c r="T316" s="564"/>
      <c r="U316" s="564"/>
      <c r="V316" s="564"/>
      <c r="W316" s="564"/>
      <c r="X316" s="564"/>
      <c r="Y316" s="564"/>
      <c r="Z316" s="564"/>
      <c r="AA316" s="553"/>
      <c r="AB316" s="553"/>
      <c r="AC316" s="553"/>
    </row>
    <row r="317" spans="1:68" ht="27" customHeight="1" x14ac:dyDescent="0.25">
      <c r="A317" s="54" t="s">
        <v>511</v>
      </c>
      <c r="B317" s="54" t="s">
        <v>512</v>
      </c>
      <c r="C317" s="31">
        <v>4301060387</v>
      </c>
      <c r="D317" s="565">
        <v>4607091380880</v>
      </c>
      <c r="E317" s="566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6"/>
      <c r="R317" s="576"/>
      <c r="S317" s="576"/>
      <c r="T317" s="577"/>
      <c r="U317" s="34"/>
      <c r="V317" s="34"/>
      <c r="W317" s="35" t="s">
        <v>70</v>
      </c>
      <c r="X317" s="559">
        <v>25.2</v>
      </c>
      <c r="Y317" s="560">
        <f>IFERROR(IF(X317="",0,CEILING((X317/$H317),1)*$H317),"")</f>
        <v>25.200000000000003</v>
      </c>
      <c r="Z317" s="36">
        <f>IFERROR(IF(Y317=0,"",ROUNDUP(Y317/H317,0)*0.01898),"")</f>
        <v>5.6940000000000004E-2</v>
      </c>
      <c r="AA317" s="56"/>
      <c r="AB317" s="57"/>
      <c r="AC317" s="367" t="s">
        <v>513</v>
      </c>
      <c r="AG317" s="64"/>
      <c r="AJ317" s="68"/>
      <c r="AK317" s="68">
        <v>0</v>
      </c>
      <c r="BB317" s="368" t="s">
        <v>1</v>
      </c>
      <c r="BM317" s="64">
        <f>IFERROR(X317*I317/H317,"0")</f>
        <v>26.757000000000001</v>
      </c>
      <c r="BN317" s="64">
        <f>IFERROR(Y317*I317/H317,"0")</f>
        <v>26.757000000000001</v>
      </c>
      <c r="BO317" s="64">
        <f>IFERROR(1/J317*(X317/H317),"0")</f>
        <v>4.6875E-2</v>
      </c>
      <c r="BP317" s="64">
        <f>IFERROR(1/J317*(Y317/H317),"0")</f>
        <v>4.6875E-2</v>
      </c>
    </row>
    <row r="318" spans="1:68" ht="27" customHeight="1" x14ac:dyDescent="0.25">
      <c r="A318" s="54" t="s">
        <v>514</v>
      </c>
      <c r="B318" s="54" t="s">
        <v>515</v>
      </c>
      <c r="C318" s="31">
        <v>4301060406</v>
      </c>
      <c r="D318" s="565">
        <v>4607091384482</v>
      </c>
      <c r="E318" s="566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8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6"/>
      <c r="R318" s="576"/>
      <c r="S318" s="576"/>
      <c r="T318" s="577"/>
      <c r="U318" s="34"/>
      <c r="V318" s="34"/>
      <c r="W318" s="35" t="s">
        <v>70</v>
      </c>
      <c r="X318" s="559">
        <v>39</v>
      </c>
      <c r="Y318" s="560">
        <f>IFERROR(IF(X318="",0,CEILING((X318/$H318),1)*$H318),"")</f>
        <v>39</v>
      </c>
      <c r="Z318" s="36">
        <f>IFERROR(IF(Y318=0,"",ROUNDUP(Y318/H318,0)*0.01898),"")</f>
        <v>9.4899999999999998E-2</v>
      </c>
      <c r="AA318" s="56"/>
      <c r="AB318" s="57"/>
      <c r="AC318" s="369" t="s">
        <v>516</v>
      </c>
      <c r="AG318" s="64"/>
      <c r="AJ318" s="68"/>
      <c r="AK318" s="68">
        <v>0</v>
      </c>
      <c r="BB318" s="370" t="s">
        <v>1</v>
      </c>
      <c r="BM318" s="64">
        <f>IFERROR(X318*I318/H318,"0")</f>
        <v>41.595000000000006</v>
      </c>
      <c r="BN318" s="64">
        <f>IFERROR(Y318*I318/H318,"0")</f>
        <v>41.595000000000006</v>
      </c>
      <c r="BO318" s="64">
        <f>IFERROR(1/J318*(X318/H318),"0")</f>
        <v>7.8125E-2</v>
      </c>
      <c r="BP318" s="64">
        <f>IFERROR(1/J318*(Y318/H318),"0")</f>
        <v>7.8125E-2</v>
      </c>
    </row>
    <row r="319" spans="1:68" ht="16.5" customHeight="1" x14ac:dyDescent="0.25">
      <c r="A319" s="54" t="s">
        <v>517</v>
      </c>
      <c r="B319" s="54" t="s">
        <v>518</v>
      </c>
      <c r="C319" s="31">
        <v>4301060484</v>
      </c>
      <c r="D319" s="565">
        <v>4607091380897</v>
      </c>
      <c r="E319" s="566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6"/>
      <c r="R319" s="576"/>
      <c r="S319" s="576"/>
      <c r="T319" s="577"/>
      <c r="U319" s="34"/>
      <c r="V319" s="34"/>
      <c r="W319" s="35" t="s">
        <v>70</v>
      </c>
      <c r="X319" s="559">
        <v>42</v>
      </c>
      <c r="Y319" s="560">
        <f>IFERROR(IF(X319="",0,CEILING((X319/$H319),1)*$H319),"")</f>
        <v>42</v>
      </c>
      <c r="Z319" s="36">
        <f>IFERROR(IF(Y319=0,"",ROUNDUP(Y319/H319,0)*0.01898),"")</f>
        <v>9.4899999999999998E-2</v>
      </c>
      <c r="AA319" s="56"/>
      <c r="AB319" s="57"/>
      <c r="AC319" s="371" t="s">
        <v>519</v>
      </c>
      <c r="AG319" s="64"/>
      <c r="AJ319" s="68"/>
      <c r="AK319" s="68">
        <v>0</v>
      </c>
      <c r="BB319" s="372" t="s">
        <v>1</v>
      </c>
      <c r="BM319" s="64">
        <f>IFERROR(X319*I319/H319,"0")</f>
        <v>44.594999999999999</v>
      </c>
      <c r="BN319" s="64">
        <f>IFERROR(Y319*I319/H319,"0")</f>
        <v>44.594999999999999</v>
      </c>
      <c r="BO319" s="64">
        <f>IFERROR(1/J319*(X319/H319),"0")</f>
        <v>7.8125E-2</v>
      </c>
      <c r="BP319" s="64">
        <f>IFERROR(1/J319*(Y319/H319),"0")</f>
        <v>7.8125E-2</v>
      </c>
    </row>
    <row r="320" spans="1:68" x14ac:dyDescent="0.2">
      <c r="A320" s="573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74"/>
      <c r="P320" s="570" t="s">
        <v>72</v>
      </c>
      <c r="Q320" s="571"/>
      <c r="R320" s="571"/>
      <c r="S320" s="571"/>
      <c r="T320" s="571"/>
      <c r="U320" s="571"/>
      <c r="V320" s="572"/>
      <c r="W320" s="37" t="s">
        <v>73</v>
      </c>
      <c r="X320" s="561">
        <f>IFERROR(X317/H317,"0")+IFERROR(X318/H318,"0")+IFERROR(X319/H319,"0")</f>
        <v>13</v>
      </c>
      <c r="Y320" s="561">
        <f>IFERROR(Y317/H317,"0")+IFERROR(Y318/H318,"0")+IFERROR(Y319/H319,"0")</f>
        <v>13</v>
      </c>
      <c r="Z320" s="561">
        <f>IFERROR(IF(Z317="",0,Z317),"0")+IFERROR(IF(Z318="",0,Z318),"0")+IFERROR(IF(Z319="",0,Z319),"0")</f>
        <v>0.24674000000000001</v>
      </c>
      <c r="AA320" s="562"/>
      <c r="AB320" s="562"/>
      <c r="AC320" s="562"/>
    </row>
    <row r="321" spans="1:68" x14ac:dyDescent="0.2">
      <c r="A321" s="564"/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74"/>
      <c r="P321" s="570" t="s">
        <v>72</v>
      </c>
      <c r="Q321" s="571"/>
      <c r="R321" s="571"/>
      <c r="S321" s="571"/>
      <c r="T321" s="571"/>
      <c r="U321" s="571"/>
      <c r="V321" s="572"/>
      <c r="W321" s="37" t="s">
        <v>70</v>
      </c>
      <c r="X321" s="561">
        <f>IFERROR(SUM(X317:X319),"0")</f>
        <v>106.2</v>
      </c>
      <c r="Y321" s="561">
        <f>IFERROR(SUM(Y317:Y319),"0")</f>
        <v>106.2</v>
      </c>
      <c r="Z321" s="37"/>
      <c r="AA321" s="562"/>
      <c r="AB321" s="562"/>
      <c r="AC321" s="562"/>
    </row>
    <row r="322" spans="1:68" ht="14.25" hidden="1" customHeight="1" x14ac:dyDescent="0.25">
      <c r="A322" s="563" t="s">
        <v>95</v>
      </c>
      <c r="B322" s="564"/>
      <c r="C322" s="564"/>
      <c r="D322" s="564"/>
      <c r="E322" s="564"/>
      <c r="F322" s="564"/>
      <c r="G322" s="564"/>
      <c r="H322" s="564"/>
      <c r="I322" s="564"/>
      <c r="J322" s="564"/>
      <c r="K322" s="564"/>
      <c r="L322" s="564"/>
      <c r="M322" s="564"/>
      <c r="N322" s="564"/>
      <c r="O322" s="564"/>
      <c r="P322" s="564"/>
      <c r="Q322" s="564"/>
      <c r="R322" s="564"/>
      <c r="S322" s="564"/>
      <c r="T322" s="564"/>
      <c r="U322" s="564"/>
      <c r="V322" s="564"/>
      <c r="W322" s="564"/>
      <c r="X322" s="564"/>
      <c r="Y322" s="564"/>
      <c r="Z322" s="564"/>
      <c r="AA322" s="553"/>
      <c r="AB322" s="553"/>
      <c r="AC322" s="553"/>
    </row>
    <row r="323" spans="1:68" ht="27" customHeight="1" x14ac:dyDescent="0.25">
      <c r="A323" s="54" t="s">
        <v>520</v>
      </c>
      <c r="B323" s="54" t="s">
        <v>521</v>
      </c>
      <c r="C323" s="31">
        <v>4301030235</v>
      </c>
      <c r="D323" s="565">
        <v>4607091388381</v>
      </c>
      <c r="E323" s="566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4" t="s">
        <v>522</v>
      </c>
      <c r="Q323" s="576"/>
      <c r="R323" s="576"/>
      <c r="S323" s="576"/>
      <c r="T323" s="577"/>
      <c r="U323" s="34"/>
      <c r="V323" s="34"/>
      <c r="W323" s="35" t="s">
        <v>70</v>
      </c>
      <c r="X323" s="559">
        <v>6.08</v>
      </c>
      <c r="Y323" s="560">
        <f>IFERROR(IF(X323="",0,CEILING((X323/$H323),1)*$H323),"")</f>
        <v>6.08</v>
      </c>
      <c r="Z323" s="36">
        <f>IFERROR(IF(Y323=0,"",ROUNDUP(Y323/H323,0)*0.00902),"")</f>
        <v>1.804E-2</v>
      </c>
      <c r="AA323" s="56"/>
      <c r="AB323" s="57"/>
      <c r="AC323" s="373" t="s">
        <v>523</v>
      </c>
      <c r="AG323" s="64"/>
      <c r="AJ323" s="68"/>
      <c r="AK323" s="68">
        <v>0</v>
      </c>
      <c r="BB323" s="374" t="s">
        <v>1</v>
      </c>
      <c r="BM323" s="64">
        <f>IFERROR(X323*I323/H323,"0")</f>
        <v>6.66</v>
      </c>
      <c r="BN323" s="64">
        <f>IFERROR(Y323*I323/H323,"0")</f>
        <v>6.66</v>
      </c>
      <c r="BO323" s="64">
        <f>IFERROR(1/J323*(X323/H323),"0")</f>
        <v>1.5151515151515152E-2</v>
      </c>
      <c r="BP323" s="64">
        <f>IFERROR(1/J323*(Y323/H323),"0")</f>
        <v>1.5151515151515152E-2</v>
      </c>
    </row>
    <row r="324" spans="1:68" ht="27" customHeight="1" x14ac:dyDescent="0.25">
      <c r="A324" s="54" t="s">
        <v>524</v>
      </c>
      <c r="B324" s="54" t="s">
        <v>525</v>
      </c>
      <c r="C324" s="31">
        <v>4301030232</v>
      </c>
      <c r="D324" s="565">
        <v>4607091388374</v>
      </c>
      <c r="E324" s="566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2" t="s">
        <v>526</v>
      </c>
      <c r="Q324" s="576"/>
      <c r="R324" s="576"/>
      <c r="S324" s="576"/>
      <c r="T324" s="577"/>
      <c r="U324" s="34"/>
      <c r="V324" s="34"/>
      <c r="W324" s="35" t="s">
        <v>70</v>
      </c>
      <c r="X324" s="559">
        <v>6.08</v>
      </c>
      <c r="Y324" s="560">
        <f>IFERROR(IF(X324="",0,CEILING((X324/$H324),1)*$H324),"")</f>
        <v>6.08</v>
      </c>
      <c r="Z324" s="36">
        <f>IFERROR(IF(Y324=0,"",ROUNDUP(Y324/H324,0)*0.00902),"")</f>
        <v>1.804E-2</v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6.58</v>
      </c>
      <c r="BN324" s="64">
        <f>IFERROR(Y324*I324/H324,"0")</f>
        <v>6.58</v>
      </c>
      <c r="BO324" s="64">
        <f>IFERROR(1/J324*(X324/H324),"0")</f>
        <v>1.5151515151515152E-2</v>
      </c>
      <c r="BP324" s="64">
        <f>IFERROR(1/J324*(Y324/H324),"0")</f>
        <v>1.5151515151515152E-2</v>
      </c>
    </row>
    <row r="325" spans="1:68" ht="27" customHeight="1" x14ac:dyDescent="0.25">
      <c r="A325" s="54" t="s">
        <v>527</v>
      </c>
      <c r="B325" s="54" t="s">
        <v>528</v>
      </c>
      <c r="C325" s="31">
        <v>4301032015</v>
      </c>
      <c r="D325" s="565">
        <v>4607091383102</v>
      </c>
      <c r="E325" s="566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7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6"/>
      <c r="R325" s="576"/>
      <c r="S325" s="576"/>
      <c r="T325" s="577"/>
      <c r="U325" s="34"/>
      <c r="V325" s="34"/>
      <c r="W325" s="35" t="s">
        <v>70</v>
      </c>
      <c r="X325" s="559">
        <v>5.0999999999999996</v>
      </c>
      <c r="Y325" s="560">
        <f>IFERROR(IF(X325="",0,CEILING((X325/$H325),1)*$H325),"")</f>
        <v>5.0999999999999996</v>
      </c>
      <c r="Z325" s="36">
        <f>IFERROR(IF(Y325=0,"",ROUNDUP(Y325/H325,0)*0.00651),"")</f>
        <v>1.302E-2</v>
      </c>
      <c r="AA325" s="56"/>
      <c r="AB325" s="57"/>
      <c r="AC325" s="377" t="s">
        <v>529</v>
      </c>
      <c r="AG325" s="64"/>
      <c r="AJ325" s="68"/>
      <c r="AK325" s="68">
        <v>0</v>
      </c>
      <c r="BB325" s="378" t="s">
        <v>1</v>
      </c>
      <c r="BM325" s="64">
        <f>IFERROR(X325*I325/H325,"0")</f>
        <v>5.91</v>
      </c>
      <c r="BN325" s="64">
        <f>IFERROR(Y325*I325/H325,"0")</f>
        <v>5.91</v>
      </c>
      <c r="BO325" s="64">
        <f>IFERROR(1/J325*(X325/H325),"0")</f>
        <v>1.098901098901099E-2</v>
      </c>
      <c r="BP325" s="64">
        <f>IFERROR(1/J325*(Y325/H325),"0")</f>
        <v>1.098901098901099E-2</v>
      </c>
    </row>
    <row r="326" spans="1:68" ht="27" customHeight="1" x14ac:dyDescent="0.25">
      <c r="A326" s="54" t="s">
        <v>530</v>
      </c>
      <c r="B326" s="54" t="s">
        <v>531</v>
      </c>
      <c r="C326" s="31">
        <v>4301030233</v>
      </c>
      <c r="D326" s="565">
        <v>4607091388404</v>
      </c>
      <c r="E326" s="566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6"/>
      <c r="R326" s="576"/>
      <c r="S326" s="576"/>
      <c r="T326" s="577"/>
      <c r="U326" s="34"/>
      <c r="V326" s="34"/>
      <c r="W326" s="35" t="s">
        <v>70</v>
      </c>
      <c r="X326" s="559">
        <v>5.0999999999999996</v>
      </c>
      <c r="Y326" s="560">
        <f>IFERROR(IF(X326="",0,CEILING((X326/$H326),1)*$H326),"")</f>
        <v>5.0999999999999996</v>
      </c>
      <c r="Z326" s="36">
        <f>IFERROR(IF(Y326=0,"",ROUNDUP(Y326/H326,0)*0.00651),"")</f>
        <v>1.302E-2</v>
      </c>
      <c r="AA326" s="56"/>
      <c r="AB326" s="57"/>
      <c r="AC326" s="379" t="s">
        <v>523</v>
      </c>
      <c r="AG326" s="64"/>
      <c r="AJ326" s="68"/>
      <c r="AK326" s="68">
        <v>0</v>
      </c>
      <c r="BB326" s="380" t="s">
        <v>1</v>
      </c>
      <c r="BM326" s="64">
        <f>IFERROR(X326*I326/H326,"0")</f>
        <v>5.76</v>
      </c>
      <c r="BN326" s="64">
        <f>IFERROR(Y326*I326/H326,"0")</f>
        <v>5.76</v>
      </c>
      <c r="BO326" s="64">
        <f>IFERROR(1/J326*(X326/H326),"0")</f>
        <v>1.098901098901099E-2</v>
      </c>
      <c r="BP326" s="64">
        <f>IFERROR(1/J326*(Y326/H326),"0")</f>
        <v>1.098901098901099E-2</v>
      </c>
    </row>
    <row r="327" spans="1:68" x14ac:dyDescent="0.2">
      <c r="A327" s="573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74"/>
      <c r="P327" s="570" t="s">
        <v>72</v>
      </c>
      <c r="Q327" s="571"/>
      <c r="R327" s="571"/>
      <c r="S327" s="571"/>
      <c r="T327" s="571"/>
      <c r="U327" s="571"/>
      <c r="V327" s="572"/>
      <c r="W327" s="37" t="s">
        <v>73</v>
      </c>
      <c r="X327" s="561">
        <f>IFERROR(X323/H323,"0")+IFERROR(X324/H324,"0")+IFERROR(X325/H325,"0")+IFERROR(X326/H326,"0")</f>
        <v>8</v>
      </c>
      <c r="Y327" s="561">
        <f>IFERROR(Y323/H323,"0")+IFERROR(Y324/H324,"0")+IFERROR(Y325/H325,"0")+IFERROR(Y326/H326,"0")</f>
        <v>8</v>
      </c>
      <c r="Z327" s="561">
        <f>IFERROR(IF(Z323="",0,Z323),"0")+IFERROR(IF(Z324="",0,Z324),"0")+IFERROR(IF(Z325="",0,Z325),"0")+IFERROR(IF(Z326="",0,Z326),"0")</f>
        <v>6.2120000000000009E-2</v>
      </c>
      <c r="AA327" s="562"/>
      <c r="AB327" s="562"/>
      <c r="AC327" s="562"/>
    </row>
    <row r="328" spans="1:68" x14ac:dyDescent="0.2">
      <c r="A328" s="564"/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74"/>
      <c r="P328" s="570" t="s">
        <v>72</v>
      </c>
      <c r="Q328" s="571"/>
      <c r="R328" s="571"/>
      <c r="S328" s="571"/>
      <c r="T328" s="571"/>
      <c r="U328" s="571"/>
      <c r="V328" s="572"/>
      <c r="W328" s="37" t="s">
        <v>70</v>
      </c>
      <c r="X328" s="561">
        <f>IFERROR(SUM(X323:X326),"0")</f>
        <v>22.36</v>
      </c>
      <c r="Y328" s="561">
        <f>IFERROR(SUM(Y323:Y326),"0")</f>
        <v>22.36</v>
      </c>
      <c r="Z328" s="37"/>
      <c r="AA328" s="562"/>
      <c r="AB328" s="562"/>
      <c r="AC328" s="562"/>
    </row>
    <row r="329" spans="1:68" ht="14.25" hidden="1" customHeight="1" x14ac:dyDescent="0.25">
      <c r="A329" s="563" t="s">
        <v>532</v>
      </c>
      <c r="B329" s="564"/>
      <c r="C329" s="564"/>
      <c r="D329" s="564"/>
      <c r="E329" s="564"/>
      <c r="F329" s="564"/>
      <c r="G329" s="564"/>
      <c r="H329" s="564"/>
      <c r="I329" s="564"/>
      <c r="J329" s="564"/>
      <c r="K329" s="564"/>
      <c r="L329" s="564"/>
      <c r="M329" s="564"/>
      <c r="N329" s="564"/>
      <c r="O329" s="564"/>
      <c r="P329" s="564"/>
      <c r="Q329" s="564"/>
      <c r="R329" s="564"/>
      <c r="S329" s="564"/>
      <c r="T329" s="564"/>
      <c r="U329" s="564"/>
      <c r="V329" s="564"/>
      <c r="W329" s="564"/>
      <c r="X329" s="564"/>
      <c r="Y329" s="564"/>
      <c r="Z329" s="564"/>
      <c r="AA329" s="553"/>
      <c r="AB329" s="553"/>
      <c r="AC329" s="553"/>
    </row>
    <row r="330" spans="1:68" ht="16.5" customHeight="1" x14ac:dyDescent="0.25">
      <c r="A330" s="54" t="s">
        <v>533</v>
      </c>
      <c r="B330" s="54" t="s">
        <v>534</v>
      </c>
      <c r="C330" s="31">
        <v>4301180007</v>
      </c>
      <c r="D330" s="565">
        <v>4680115881808</v>
      </c>
      <c r="E330" s="566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535</v>
      </c>
      <c r="N330" s="33"/>
      <c r="O330" s="32">
        <v>730</v>
      </c>
      <c r="P330" s="7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6"/>
      <c r="R330" s="576"/>
      <c r="S330" s="576"/>
      <c r="T330" s="577"/>
      <c r="U330" s="34"/>
      <c r="V330" s="34"/>
      <c r="W330" s="35" t="s">
        <v>70</v>
      </c>
      <c r="X330" s="559">
        <v>4</v>
      </c>
      <c r="Y330" s="560">
        <f>IFERROR(IF(X330="",0,CEILING((X330/$H330),1)*$H330),"")</f>
        <v>4</v>
      </c>
      <c r="Z330" s="36">
        <f>IFERROR(IF(Y330=0,"",ROUNDUP(Y330/H330,0)*0.00474),"")</f>
        <v>9.4800000000000006E-3</v>
      </c>
      <c r="AA330" s="56"/>
      <c r="AB330" s="57"/>
      <c r="AC330" s="381" t="s">
        <v>536</v>
      </c>
      <c r="AG330" s="64"/>
      <c r="AJ330" s="68"/>
      <c r="AK330" s="68">
        <v>0</v>
      </c>
      <c r="BB330" s="382" t="s">
        <v>1</v>
      </c>
      <c r="BM330" s="64">
        <f>IFERROR(X330*I330/H330,"0")</f>
        <v>4.4800000000000004</v>
      </c>
      <c r="BN330" s="64">
        <f>IFERROR(Y330*I330/H330,"0")</f>
        <v>4.4800000000000004</v>
      </c>
      <c r="BO330" s="64">
        <f>IFERROR(1/J330*(X330/H330),"0")</f>
        <v>8.4033613445378148E-3</v>
      </c>
      <c r="BP330" s="64">
        <f>IFERROR(1/J330*(Y330/H330),"0")</f>
        <v>8.4033613445378148E-3</v>
      </c>
    </row>
    <row r="331" spans="1:68" ht="27" customHeight="1" x14ac:dyDescent="0.25">
      <c r="A331" s="54" t="s">
        <v>537</v>
      </c>
      <c r="B331" s="54" t="s">
        <v>538</v>
      </c>
      <c r="C331" s="31">
        <v>4301180006</v>
      </c>
      <c r="D331" s="565">
        <v>4680115881822</v>
      </c>
      <c r="E331" s="566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535</v>
      </c>
      <c r="N331" s="33"/>
      <c r="O331" s="32">
        <v>730</v>
      </c>
      <c r="P331" s="6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6"/>
      <c r="R331" s="576"/>
      <c r="S331" s="576"/>
      <c r="T331" s="577"/>
      <c r="U331" s="34"/>
      <c r="V331" s="34"/>
      <c r="W331" s="35" t="s">
        <v>70</v>
      </c>
      <c r="X331" s="559">
        <v>4</v>
      </c>
      <c r="Y331" s="560">
        <f>IFERROR(IF(X331="",0,CEILING((X331/$H331),1)*$H331),"")</f>
        <v>4</v>
      </c>
      <c r="Z331" s="36">
        <f>IFERROR(IF(Y331=0,"",ROUNDUP(Y331/H331,0)*0.00474),"")</f>
        <v>9.4800000000000006E-3</v>
      </c>
      <c r="AA331" s="56"/>
      <c r="AB331" s="57"/>
      <c r="AC331" s="383" t="s">
        <v>536</v>
      </c>
      <c r="AG331" s="64"/>
      <c r="AJ331" s="68"/>
      <c r="AK331" s="68">
        <v>0</v>
      </c>
      <c r="BB331" s="384" t="s">
        <v>1</v>
      </c>
      <c r="BM331" s="64">
        <f>IFERROR(X331*I331/H331,"0")</f>
        <v>4.4800000000000004</v>
      </c>
      <c r="BN331" s="64">
        <f>IFERROR(Y331*I331/H331,"0")</f>
        <v>4.4800000000000004</v>
      </c>
      <c r="BO331" s="64">
        <f>IFERROR(1/J331*(X331/H331),"0")</f>
        <v>8.4033613445378148E-3</v>
      </c>
      <c r="BP331" s="64">
        <f>IFERROR(1/J331*(Y331/H331),"0")</f>
        <v>8.4033613445378148E-3</v>
      </c>
    </row>
    <row r="332" spans="1:68" ht="27" customHeight="1" x14ac:dyDescent="0.25">
      <c r="A332" s="54" t="s">
        <v>539</v>
      </c>
      <c r="B332" s="54" t="s">
        <v>540</v>
      </c>
      <c r="C332" s="31">
        <v>4301180001</v>
      </c>
      <c r="D332" s="565">
        <v>4680115880016</v>
      </c>
      <c r="E332" s="566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535</v>
      </c>
      <c r="N332" s="33"/>
      <c r="O332" s="32">
        <v>730</v>
      </c>
      <c r="P332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6"/>
      <c r="R332" s="576"/>
      <c r="S332" s="576"/>
      <c r="T332" s="577"/>
      <c r="U332" s="34"/>
      <c r="V332" s="34"/>
      <c r="W332" s="35" t="s">
        <v>70</v>
      </c>
      <c r="X332" s="559">
        <v>4</v>
      </c>
      <c r="Y332" s="560">
        <f>IFERROR(IF(X332="",0,CEILING((X332/$H332),1)*$H332),"")</f>
        <v>4</v>
      </c>
      <c r="Z332" s="36">
        <f>IFERROR(IF(Y332=0,"",ROUNDUP(Y332/H332,0)*0.00474),"")</f>
        <v>9.4800000000000006E-3</v>
      </c>
      <c r="AA332" s="56"/>
      <c r="AB332" s="57"/>
      <c r="AC332" s="385" t="s">
        <v>536</v>
      </c>
      <c r="AG332" s="64"/>
      <c r="AJ332" s="68"/>
      <c r="AK332" s="68">
        <v>0</v>
      </c>
      <c r="BB332" s="386" t="s">
        <v>1</v>
      </c>
      <c r="BM332" s="64">
        <f>IFERROR(X332*I332/H332,"0")</f>
        <v>4.4800000000000004</v>
      </c>
      <c r="BN332" s="64">
        <f>IFERROR(Y332*I332/H332,"0")</f>
        <v>4.4800000000000004</v>
      </c>
      <c r="BO332" s="64">
        <f>IFERROR(1/J332*(X332/H332),"0")</f>
        <v>8.4033613445378148E-3</v>
      </c>
      <c r="BP332" s="64">
        <f>IFERROR(1/J332*(Y332/H332),"0")</f>
        <v>8.4033613445378148E-3</v>
      </c>
    </row>
    <row r="333" spans="1:68" x14ac:dyDescent="0.2">
      <c r="A333" s="573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74"/>
      <c r="P333" s="570" t="s">
        <v>72</v>
      </c>
      <c r="Q333" s="571"/>
      <c r="R333" s="571"/>
      <c r="S333" s="571"/>
      <c r="T333" s="571"/>
      <c r="U333" s="571"/>
      <c r="V333" s="572"/>
      <c r="W333" s="37" t="s">
        <v>73</v>
      </c>
      <c r="X333" s="561">
        <f>IFERROR(X330/H330,"0")+IFERROR(X331/H331,"0")+IFERROR(X332/H332,"0")</f>
        <v>6</v>
      </c>
      <c r="Y333" s="561">
        <f>IFERROR(Y330/H330,"0")+IFERROR(Y331/H331,"0")+IFERROR(Y332/H332,"0")</f>
        <v>6</v>
      </c>
      <c r="Z333" s="561">
        <f>IFERROR(IF(Z330="",0,Z330),"0")+IFERROR(IF(Z331="",0,Z331),"0")+IFERROR(IF(Z332="",0,Z332),"0")</f>
        <v>2.844E-2</v>
      </c>
      <c r="AA333" s="562"/>
      <c r="AB333" s="562"/>
      <c r="AC333" s="562"/>
    </row>
    <row r="334" spans="1:68" x14ac:dyDescent="0.2">
      <c r="A334" s="564"/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74"/>
      <c r="P334" s="570" t="s">
        <v>72</v>
      </c>
      <c r="Q334" s="571"/>
      <c r="R334" s="571"/>
      <c r="S334" s="571"/>
      <c r="T334" s="571"/>
      <c r="U334" s="571"/>
      <c r="V334" s="572"/>
      <c r="W334" s="37" t="s">
        <v>70</v>
      </c>
      <c r="X334" s="561">
        <f>IFERROR(SUM(X330:X332),"0")</f>
        <v>12</v>
      </c>
      <c r="Y334" s="561">
        <f>IFERROR(SUM(Y330:Y332),"0")</f>
        <v>12</v>
      </c>
      <c r="Z334" s="37"/>
      <c r="AA334" s="562"/>
      <c r="AB334" s="562"/>
      <c r="AC334" s="562"/>
    </row>
    <row r="335" spans="1:68" ht="16.5" hidden="1" customHeight="1" x14ac:dyDescent="0.25">
      <c r="A335" s="567" t="s">
        <v>541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4"/>
      <c r="AB335" s="554"/>
      <c r="AC335" s="554"/>
    </row>
    <row r="336" spans="1:68" ht="14.25" hidden="1" customHeight="1" x14ac:dyDescent="0.25">
      <c r="A336" s="563" t="s">
        <v>74</v>
      </c>
      <c r="B336" s="564"/>
      <c r="C336" s="564"/>
      <c r="D336" s="564"/>
      <c r="E336" s="564"/>
      <c r="F336" s="564"/>
      <c r="G336" s="564"/>
      <c r="H336" s="564"/>
      <c r="I336" s="564"/>
      <c r="J336" s="564"/>
      <c r="K336" s="564"/>
      <c r="L336" s="564"/>
      <c r="M336" s="564"/>
      <c r="N336" s="564"/>
      <c r="O336" s="564"/>
      <c r="P336" s="564"/>
      <c r="Q336" s="564"/>
      <c r="R336" s="564"/>
      <c r="S336" s="564"/>
      <c r="T336" s="564"/>
      <c r="U336" s="564"/>
      <c r="V336" s="564"/>
      <c r="W336" s="564"/>
      <c r="X336" s="564"/>
      <c r="Y336" s="564"/>
      <c r="Z336" s="564"/>
      <c r="AA336" s="553"/>
      <c r="AB336" s="553"/>
      <c r="AC336" s="553"/>
    </row>
    <row r="337" spans="1:68" ht="27" customHeight="1" x14ac:dyDescent="0.25">
      <c r="A337" s="54" t="s">
        <v>542</v>
      </c>
      <c r="B337" s="54" t="s">
        <v>543</v>
      </c>
      <c r="C337" s="31">
        <v>4301051489</v>
      </c>
      <c r="D337" s="565">
        <v>4607091387919</v>
      </c>
      <c r="E337" s="566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6"/>
      <c r="R337" s="576"/>
      <c r="S337" s="576"/>
      <c r="T337" s="577"/>
      <c r="U337" s="34"/>
      <c r="V337" s="34"/>
      <c r="W337" s="35" t="s">
        <v>70</v>
      </c>
      <c r="X337" s="559">
        <v>97.2</v>
      </c>
      <c r="Y337" s="560">
        <f>IFERROR(IF(X337="",0,CEILING((X337/$H337),1)*$H337),"")</f>
        <v>97.199999999999989</v>
      </c>
      <c r="Z337" s="36">
        <f>IFERROR(IF(Y337=0,"",ROUNDUP(Y337/H337,0)*0.01898),"")</f>
        <v>0.22776000000000002</v>
      </c>
      <c r="AA337" s="56"/>
      <c r="AB337" s="57"/>
      <c r="AC337" s="387" t="s">
        <v>544</v>
      </c>
      <c r="AG337" s="64"/>
      <c r="AJ337" s="68"/>
      <c r="AK337" s="68">
        <v>0</v>
      </c>
      <c r="BB337" s="388" t="s">
        <v>1</v>
      </c>
      <c r="BM337" s="64">
        <f>IFERROR(X337*I337/H337,"0")</f>
        <v>103.428</v>
      </c>
      <c r="BN337" s="64">
        <f>IFERROR(Y337*I337/H337,"0")</f>
        <v>103.42799999999998</v>
      </c>
      <c r="BO337" s="64">
        <f>IFERROR(1/J337*(X337/H337),"0")</f>
        <v>0.1875</v>
      </c>
      <c r="BP337" s="64">
        <f>IFERROR(1/J337*(Y337/H337),"0")</f>
        <v>0.1875</v>
      </c>
    </row>
    <row r="338" spans="1:68" ht="27" customHeight="1" x14ac:dyDescent="0.25">
      <c r="A338" s="54" t="s">
        <v>545</v>
      </c>
      <c r="B338" s="54" t="s">
        <v>546</v>
      </c>
      <c r="C338" s="31">
        <v>4301051461</v>
      </c>
      <c r="D338" s="565">
        <v>4680115883604</v>
      </c>
      <c r="E338" s="566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6"/>
      <c r="R338" s="576"/>
      <c r="S338" s="576"/>
      <c r="T338" s="577"/>
      <c r="U338" s="34"/>
      <c r="V338" s="34"/>
      <c r="W338" s="35" t="s">
        <v>70</v>
      </c>
      <c r="X338" s="559">
        <v>6.3</v>
      </c>
      <c r="Y338" s="560">
        <f>IFERROR(IF(X338="",0,CEILING((X338/$H338),1)*$H338),"")</f>
        <v>6.3000000000000007</v>
      </c>
      <c r="Z338" s="36">
        <f>IFERROR(IF(Y338=0,"",ROUNDUP(Y338/H338,0)*0.00651),"")</f>
        <v>1.9529999999999999E-2</v>
      </c>
      <c r="AA338" s="56"/>
      <c r="AB338" s="57"/>
      <c r="AC338" s="389" t="s">
        <v>547</v>
      </c>
      <c r="AG338" s="64"/>
      <c r="AJ338" s="68"/>
      <c r="AK338" s="68">
        <v>0</v>
      </c>
      <c r="BB338" s="390" t="s">
        <v>1</v>
      </c>
      <c r="BM338" s="64">
        <f>IFERROR(X338*I338/H338,"0")</f>
        <v>7.0559999999999992</v>
      </c>
      <c r="BN338" s="64">
        <f>IFERROR(Y338*I338/H338,"0")</f>
        <v>7.056</v>
      </c>
      <c r="BO338" s="64">
        <f>IFERROR(1/J338*(X338/H338),"0")</f>
        <v>1.6483516483516484E-2</v>
      </c>
      <c r="BP338" s="64">
        <f>IFERROR(1/J338*(Y338/H338),"0")</f>
        <v>1.6483516483516484E-2</v>
      </c>
    </row>
    <row r="339" spans="1:68" ht="27" customHeight="1" x14ac:dyDescent="0.25">
      <c r="A339" s="54" t="s">
        <v>548</v>
      </c>
      <c r="B339" s="54" t="s">
        <v>549</v>
      </c>
      <c r="C339" s="31">
        <v>4301051864</v>
      </c>
      <c r="D339" s="565">
        <v>4680115883567</v>
      </c>
      <c r="E339" s="566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6"/>
      <c r="R339" s="576"/>
      <c r="S339" s="576"/>
      <c r="T339" s="577"/>
      <c r="U339" s="34"/>
      <c r="V339" s="34"/>
      <c r="W339" s="35" t="s">
        <v>70</v>
      </c>
      <c r="X339" s="559">
        <v>6.3</v>
      </c>
      <c r="Y339" s="560">
        <f>IFERROR(IF(X339="",0,CEILING((X339/$H339),1)*$H339),"")</f>
        <v>6.3000000000000007</v>
      </c>
      <c r="Z339" s="36">
        <f>IFERROR(IF(Y339=0,"",ROUNDUP(Y339/H339,0)*0.00651),"")</f>
        <v>1.9529999999999999E-2</v>
      </c>
      <c r="AA339" s="56"/>
      <c r="AB339" s="57"/>
      <c r="AC339" s="391" t="s">
        <v>550</v>
      </c>
      <c r="AG339" s="64"/>
      <c r="AJ339" s="68"/>
      <c r="AK339" s="68">
        <v>0</v>
      </c>
      <c r="BB339" s="392" t="s">
        <v>1</v>
      </c>
      <c r="BM339" s="64">
        <f>IFERROR(X339*I339/H339,"0")</f>
        <v>7.02</v>
      </c>
      <c r="BN339" s="64">
        <f>IFERROR(Y339*I339/H339,"0")</f>
        <v>7.0200000000000005</v>
      </c>
      <c r="BO339" s="64">
        <f>IFERROR(1/J339*(X339/H339),"0")</f>
        <v>1.6483516483516484E-2</v>
      </c>
      <c r="BP339" s="64">
        <f>IFERROR(1/J339*(Y339/H339),"0")</f>
        <v>1.6483516483516484E-2</v>
      </c>
    </row>
    <row r="340" spans="1:68" x14ac:dyDescent="0.2">
      <c r="A340" s="573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74"/>
      <c r="P340" s="570" t="s">
        <v>72</v>
      </c>
      <c r="Q340" s="571"/>
      <c r="R340" s="571"/>
      <c r="S340" s="571"/>
      <c r="T340" s="571"/>
      <c r="U340" s="571"/>
      <c r="V340" s="572"/>
      <c r="W340" s="37" t="s">
        <v>73</v>
      </c>
      <c r="X340" s="561">
        <f>IFERROR(X337/H337,"0")+IFERROR(X338/H338,"0")+IFERROR(X339/H339,"0")</f>
        <v>18</v>
      </c>
      <c r="Y340" s="561">
        <f>IFERROR(Y337/H337,"0")+IFERROR(Y338/H338,"0")+IFERROR(Y339/H339,"0")</f>
        <v>18</v>
      </c>
      <c r="Z340" s="561">
        <f>IFERROR(IF(Z337="",0,Z337),"0")+IFERROR(IF(Z338="",0,Z338),"0")+IFERROR(IF(Z339="",0,Z339),"0")</f>
        <v>0.26682</v>
      </c>
      <c r="AA340" s="562"/>
      <c r="AB340" s="562"/>
      <c r="AC340" s="562"/>
    </row>
    <row r="341" spans="1:68" x14ac:dyDescent="0.2">
      <c r="A341" s="564"/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74"/>
      <c r="P341" s="570" t="s">
        <v>72</v>
      </c>
      <c r="Q341" s="571"/>
      <c r="R341" s="571"/>
      <c r="S341" s="571"/>
      <c r="T341" s="571"/>
      <c r="U341" s="571"/>
      <c r="V341" s="572"/>
      <c r="W341" s="37" t="s">
        <v>70</v>
      </c>
      <c r="X341" s="561">
        <f>IFERROR(SUM(X337:X339),"0")</f>
        <v>109.8</v>
      </c>
      <c r="Y341" s="561">
        <f>IFERROR(SUM(Y337:Y339),"0")</f>
        <v>109.79999999999998</v>
      </c>
      <c r="Z341" s="37"/>
      <c r="AA341" s="562"/>
      <c r="AB341" s="562"/>
      <c r="AC341" s="562"/>
    </row>
    <row r="342" spans="1:68" ht="27.75" hidden="1" customHeight="1" x14ac:dyDescent="0.2">
      <c r="A342" s="638" t="s">
        <v>551</v>
      </c>
      <c r="B342" s="639"/>
      <c r="C342" s="639"/>
      <c r="D342" s="639"/>
      <c r="E342" s="639"/>
      <c r="F342" s="639"/>
      <c r="G342" s="639"/>
      <c r="H342" s="639"/>
      <c r="I342" s="639"/>
      <c r="J342" s="639"/>
      <c r="K342" s="639"/>
      <c r="L342" s="639"/>
      <c r="M342" s="639"/>
      <c r="N342" s="639"/>
      <c r="O342" s="639"/>
      <c r="P342" s="639"/>
      <c r="Q342" s="639"/>
      <c r="R342" s="639"/>
      <c r="S342" s="639"/>
      <c r="T342" s="639"/>
      <c r="U342" s="639"/>
      <c r="V342" s="639"/>
      <c r="W342" s="639"/>
      <c r="X342" s="639"/>
      <c r="Y342" s="639"/>
      <c r="Z342" s="639"/>
      <c r="AA342" s="48"/>
      <c r="AB342" s="48"/>
      <c r="AC342" s="48"/>
    </row>
    <row r="343" spans="1:68" ht="16.5" hidden="1" customHeight="1" x14ac:dyDescent="0.25">
      <c r="A343" s="567" t="s">
        <v>552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4"/>
      <c r="AB343" s="554"/>
      <c r="AC343" s="554"/>
    </row>
    <row r="344" spans="1:68" ht="14.25" hidden="1" customHeight="1" x14ac:dyDescent="0.25">
      <c r="A344" s="563" t="s">
        <v>103</v>
      </c>
      <c r="B344" s="564"/>
      <c r="C344" s="564"/>
      <c r="D344" s="564"/>
      <c r="E344" s="564"/>
      <c r="F344" s="564"/>
      <c r="G344" s="564"/>
      <c r="H344" s="564"/>
      <c r="I344" s="564"/>
      <c r="J344" s="564"/>
      <c r="K344" s="564"/>
      <c r="L344" s="564"/>
      <c r="M344" s="564"/>
      <c r="N344" s="564"/>
      <c r="O344" s="564"/>
      <c r="P344" s="564"/>
      <c r="Q344" s="564"/>
      <c r="R344" s="564"/>
      <c r="S344" s="564"/>
      <c r="T344" s="564"/>
      <c r="U344" s="564"/>
      <c r="V344" s="564"/>
      <c r="W344" s="564"/>
      <c r="X344" s="564"/>
      <c r="Y344" s="564"/>
      <c r="Z344" s="564"/>
      <c r="AA344" s="553"/>
      <c r="AB344" s="553"/>
      <c r="AC344" s="553"/>
    </row>
    <row r="345" spans="1:68" ht="37.5" customHeight="1" x14ac:dyDescent="0.25">
      <c r="A345" s="54" t="s">
        <v>553</v>
      </c>
      <c r="B345" s="54" t="s">
        <v>554</v>
      </c>
      <c r="C345" s="31">
        <v>4301011869</v>
      </c>
      <c r="D345" s="565">
        <v>4680115884847</v>
      </c>
      <c r="E345" s="566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6"/>
      <c r="R345" s="576"/>
      <c r="S345" s="576"/>
      <c r="T345" s="577"/>
      <c r="U345" s="34"/>
      <c r="V345" s="34"/>
      <c r="W345" s="35" t="s">
        <v>70</v>
      </c>
      <c r="X345" s="559">
        <v>720</v>
      </c>
      <c r="Y345" s="560">
        <f t="shared" ref="Y345:Y351" si="47">IFERROR(IF(X345="",0,CEILING((X345/$H345),1)*$H345),"")</f>
        <v>720</v>
      </c>
      <c r="Z345" s="36">
        <f>IFERROR(IF(Y345=0,"",ROUNDUP(Y345/H345,0)*0.02175),"")</f>
        <v>1.044</v>
      </c>
      <c r="AA345" s="56"/>
      <c r="AB345" s="57"/>
      <c r="AC345" s="393" t="s">
        <v>555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743.04000000000008</v>
      </c>
      <c r="BN345" s="64">
        <f t="shared" ref="BN345:BN351" si="49">IFERROR(Y345*I345/H345,"0")</f>
        <v>743.04000000000008</v>
      </c>
      <c r="BO345" s="64">
        <f t="shared" ref="BO345:BO351" si="50">IFERROR(1/J345*(X345/H345),"0")</f>
        <v>1</v>
      </c>
      <c r="BP345" s="64">
        <f t="shared" ref="BP345:BP351" si="51">IFERROR(1/J345*(Y345/H345),"0")</f>
        <v>1</v>
      </c>
    </row>
    <row r="346" spans="1:68" ht="27" hidden="1" customHeight="1" x14ac:dyDescent="0.25">
      <c r="A346" s="54" t="s">
        <v>556</v>
      </c>
      <c r="B346" s="54" t="s">
        <v>557</v>
      </c>
      <c r="C346" s="31">
        <v>4301011870</v>
      </c>
      <c r="D346" s="565">
        <v>4680115884854</v>
      </c>
      <c r="E346" s="566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6"/>
      <c r="R346" s="576"/>
      <c r="S346" s="576"/>
      <c r="T346" s="577"/>
      <c r="U346" s="34"/>
      <c r="V346" s="34"/>
      <c r="W346" s="35" t="s">
        <v>70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558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559</v>
      </c>
      <c r="B347" s="54" t="s">
        <v>560</v>
      </c>
      <c r="C347" s="31">
        <v>4301011832</v>
      </c>
      <c r="D347" s="565">
        <v>4607091383997</v>
      </c>
      <c r="E347" s="566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6"/>
      <c r="R347" s="576"/>
      <c r="S347" s="576"/>
      <c r="T347" s="577"/>
      <c r="U347" s="34"/>
      <c r="V347" s="34"/>
      <c r="W347" s="35" t="s">
        <v>70</v>
      </c>
      <c r="X347" s="559">
        <v>720</v>
      </c>
      <c r="Y347" s="560">
        <f t="shared" si="47"/>
        <v>720</v>
      </c>
      <c r="Z347" s="36">
        <f>IFERROR(IF(Y347=0,"",ROUNDUP(Y347/H347,0)*0.02175),"")</f>
        <v>1.044</v>
      </c>
      <c r="AA347" s="56"/>
      <c r="AB347" s="57"/>
      <c r="AC347" s="397" t="s">
        <v>561</v>
      </c>
      <c r="AG347" s="64"/>
      <c r="AJ347" s="68"/>
      <c r="AK347" s="68">
        <v>0</v>
      </c>
      <c r="BB347" s="398" t="s">
        <v>1</v>
      </c>
      <c r="BM347" s="64">
        <f t="shared" si="48"/>
        <v>743.04000000000008</v>
      </c>
      <c r="BN347" s="64">
        <f t="shared" si="49"/>
        <v>743.04000000000008</v>
      </c>
      <c r="BO347" s="64">
        <f t="shared" si="50"/>
        <v>1</v>
      </c>
      <c r="BP347" s="64">
        <f t="shared" si="51"/>
        <v>1</v>
      </c>
    </row>
    <row r="348" spans="1:68" ht="37.5" hidden="1" customHeight="1" x14ac:dyDescent="0.25">
      <c r="A348" s="54" t="s">
        <v>562</v>
      </c>
      <c r="B348" s="54" t="s">
        <v>563</v>
      </c>
      <c r="C348" s="31">
        <v>4301011867</v>
      </c>
      <c r="D348" s="565">
        <v>4680115884830</v>
      </c>
      <c r="E348" s="566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6"/>
      <c r="R348" s="576"/>
      <c r="S348" s="576"/>
      <c r="T348" s="577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564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565</v>
      </c>
      <c r="B349" s="54" t="s">
        <v>566</v>
      </c>
      <c r="C349" s="31">
        <v>4301011433</v>
      </c>
      <c r="D349" s="565">
        <v>4680115882638</v>
      </c>
      <c r="E349" s="566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6"/>
      <c r="R349" s="576"/>
      <c r="S349" s="576"/>
      <c r="T349" s="577"/>
      <c r="U349" s="34"/>
      <c r="V349" s="34"/>
      <c r="W349" s="35" t="s">
        <v>70</v>
      </c>
      <c r="X349" s="559">
        <v>8</v>
      </c>
      <c r="Y349" s="560">
        <f t="shared" si="47"/>
        <v>8</v>
      </c>
      <c r="Z349" s="36">
        <f>IFERROR(IF(Y349=0,"",ROUNDUP(Y349/H349,0)*0.00902),"")</f>
        <v>1.804E-2</v>
      </c>
      <c r="AA349" s="56"/>
      <c r="AB349" s="57"/>
      <c r="AC349" s="401" t="s">
        <v>567</v>
      </c>
      <c r="AG349" s="64"/>
      <c r="AJ349" s="68"/>
      <c r="AK349" s="68">
        <v>0</v>
      </c>
      <c r="BB349" s="402" t="s">
        <v>1</v>
      </c>
      <c r="BM349" s="64">
        <f t="shared" si="48"/>
        <v>8.42</v>
      </c>
      <c r="BN349" s="64">
        <f t="shared" si="49"/>
        <v>8.42</v>
      </c>
      <c r="BO349" s="64">
        <f t="shared" si="50"/>
        <v>1.5151515151515152E-2</v>
      </c>
      <c r="BP349" s="64">
        <f t="shared" si="51"/>
        <v>1.5151515151515152E-2</v>
      </c>
    </row>
    <row r="350" spans="1:68" ht="27" customHeight="1" x14ac:dyDescent="0.25">
      <c r="A350" s="54" t="s">
        <v>568</v>
      </c>
      <c r="B350" s="54" t="s">
        <v>569</v>
      </c>
      <c r="C350" s="31">
        <v>4301011952</v>
      </c>
      <c r="D350" s="565">
        <v>4680115884922</v>
      </c>
      <c r="E350" s="566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7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6"/>
      <c r="R350" s="576"/>
      <c r="S350" s="576"/>
      <c r="T350" s="577"/>
      <c r="U350" s="34"/>
      <c r="V350" s="34"/>
      <c r="W350" s="35" t="s">
        <v>70</v>
      </c>
      <c r="X350" s="559">
        <v>10</v>
      </c>
      <c r="Y350" s="560">
        <f t="shared" si="47"/>
        <v>10</v>
      </c>
      <c r="Z350" s="36">
        <f>IFERROR(IF(Y350=0,"",ROUNDUP(Y350/H350,0)*0.00902),"")</f>
        <v>1.804E-2</v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10.42</v>
      </c>
      <c r="BN350" s="64">
        <f t="shared" si="49"/>
        <v>10.42</v>
      </c>
      <c r="BO350" s="64">
        <f t="shared" si="50"/>
        <v>1.5151515151515152E-2</v>
      </c>
      <c r="BP350" s="64">
        <f t="shared" si="51"/>
        <v>1.5151515151515152E-2</v>
      </c>
    </row>
    <row r="351" spans="1:68" ht="37.5" customHeight="1" x14ac:dyDescent="0.25">
      <c r="A351" s="54" t="s">
        <v>570</v>
      </c>
      <c r="B351" s="54" t="s">
        <v>571</v>
      </c>
      <c r="C351" s="31">
        <v>4301011868</v>
      </c>
      <c r="D351" s="565">
        <v>4680115884861</v>
      </c>
      <c r="E351" s="566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6"/>
      <c r="R351" s="576"/>
      <c r="S351" s="576"/>
      <c r="T351" s="577"/>
      <c r="U351" s="34"/>
      <c r="V351" s="34"/>
      <c r="W351" s="35" t="s">
        <v>70</v>
      </c>
      <c r="X351" s="559">
        <v>10</v>
      </c>
      <c r="Y351" s="560">
        <f t="shared" si="47"/>
        <v>10</v>
      </c>
      <c r="Z351" s="36">
        <f>IFERROR(IF(Y351=0,"",ROUNDUP(Y351/H351,0)*0.00902),"")</f>
        <v>1.804E-2</v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48"/>
        <v>10.42</v>
      </c>
      <c r="BN351" s="64">
        <f t="shared" si="49"/>
        <v>10.42</v>
      </c>
      <c r="BO351" s="64">
        <f t="shared" si="50"/>
        <v>1.5151515151515152E-2</v>
      </c>
      <c r="BP351" s="64">
        <f t="shared" si="51"/>
        <v>1.5151515151515152E-2</v>
      </c>
    </row>
    <row r="352" spans="1:68" x14ac:dyDescent="0.2">
      <c r="A352" s="573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74"/>
      <c r="P352" s="570" t="s">
        <v>72</v>
      </c>
      <c r="Q352" s="571"/>
      <c r="R352" s="571"/>
      <c r="S352" s="571"/>
      <c r="T352" s="571"/>
      <c r="U352" s="571"/>
      <c r="V352" s="572"/>
      <c r="W352" s="37" t="s">
        <v>73</v>
      </c>
      <c r="X352" s="561">
        <f>IFERROR(X345/H345,"0")+IFERROR(X346/H346,"0")+IFERROR(X347/H347,"0")+IFERROR(X348/H348,"0")+IFERROR(X349/H349,"0")+IFERROR(X350/H350,"0")+IFERROR(X351/H351,"0")</f>
        <v>102</v>
      </c>
      <c r="Y352" s="561">
        <f>IFERROR(Y345/H345,"0")+IFERROR(Y346/H346,"0")+IFERROR(Y347/H347,"0")+IFERROR(Y348/H348,"0")+IFERROR(Y349/H349,"0")+IFERROR(Y350/H350,"0")+IFERROR(Y351/H351,"0")</f>
        <v>102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2.1421200000000002</v>
      </c>
      <c r="AA352" s="562"/>
      <c r="AB352" s="562"/>
      <c r="AC352" s="562"/>
    </row>
    <row r="353" spans="1:68" x14ac:dyDescent="0.2">
      <c r="A353" s="564"/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74"/>
      <c r="P353" s="570" t="s">
        <v>72</v>
      </c>
      <c r="Q353" s="571"/>
      <c r="R353" s="571"/>
      <c r="S353" s="571"/>
      <c r="T353" s="571"/>
      <c r="U353" s="571"/>
      <c r="V353" s="572"/>
      <c r="W353" s="37" t="s">
        <v>70</v>
      </c>
      <c r="X353" s="561">
        <f>IFERROR(SUM(X345:X351),"0")</f>
        <v>1468</v>
      </c>
      <c r="Y353" s="561">
        <f>IFERROR(SUM(Y345:Y351),"0")</f>
        <v>1468</v>
      </c>
      <c r="Z353" s="37"/>
      <c r="AA353" s="562"/>
      <c r="AB353" s="562"/>
      <c r="AC353" s="562"/>
    </row>
    <row r="354" spans="1:68" ht="14.25" hidden="1" customHeight="1" x14ac:dyDescent="0.25">
      <c r="A354" s="563" t="s">
        <v>139</v>
      </c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64"/>
      <c r="P354" s="564"/>
      <c r="Q354" s="564"/>
      <c r="R354" s="564"/>
      <c r="S354" s="564"/>
      <c r="T354" s="564"/>
      <c r="U354" s="564"/>
      <c r="V354" s="564"/>
      <c r="W354" s="564"/>
      <c r="X354" s="564"/>
      <c r="Y354" s="564"/>
      <c r="Z354" s="564"/>
      <c r="AA354" s="553"/>
      <c r="AB354" s="553"/>
      <c r="AC354" s="553"/>
    </row>
    <row r="355" spans="1:68" ht="27" customHeight="1" x14ac:dyDescent="0.25">
      <c r="A355" s="54" t="s">
        <v>572</v>
      </c>
      <c r="B355" s="54" t="s">
        <v>573</v>
      </c>
      <c r="C355" s="31">
        <v>4301020178</v>
      </c>
      <c r="D355" s="565">
        <v>4607091383980</v>
      </c>
      <c r="E355" s="566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6"/>
      <c r="R355" s="576"/>
      <c r="S355" s="576"/>
      <c r="T355" s="577"/>
      <c r="U355" s="34"/>
      <c r="V355" s="34"/>
      <c r="W355" s="35" t="s">
        <v>70</v>
      </c>
      <c r="X355" s="559">
        <v>720</v>
      </c>
      <c r="Y355" s="560">
        <f>IFERROR(IF(X355="",0,CEILING((X355/$H355),1)*$H355),"")</f>
        <v>720</v>
      </c>
      <c r="Z355" s="36">
        <f>IFERROR(IF(Y355=0,"",ROUNDUP(Y355/H355,0)*0.02175),"")</f>
        <v>1.044</v>
      </c>
      <c r="AA355" s="56"/>
      <c r="AB355" s="57"/>
      <c r="AC355" s="407" t="s">
        <v>574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743.04000000000008</v>
      </c>
      <c r="BN355" s="64">
        <f>IFERROR(Y355*I355/H355,"0")</f>
        <v>743.04000000000008</v>
      </c>
      <c r="BO355" s="64">
        <f>IFERROR(1/J355*(X355/H355),"0")</f>
        <v>1</v>
      </c>
      <c r="BP355" s="64">
        <f>IFERROR(1/J355*(Y355/H355),"0")</f>
        <v>1</v>
      </c>
    </row>
    <row r="356" spans="1:68" ht="16.5" customHeight="1" x14ac:dyDescent="0.25">
      <c r="A356" s="54" t="s">
        <v>575</v>
      </c>
      <c r="B356" s="54" t="s">
        <v>576</v>
      </c>
      <c r="C356" s="31">
        <v>4301020179</v>
      </c>
      <c r="D356" s="565">
        <v>4607091384178</v>
      </c>
      <c r="E356" s="566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6"/>
      <c r="R356" s="576"/>
      <c r="S356" s="576"/>
      <c r="T356" s="577"/>
      <c r="U356" s="34"/>
      <c r="V356" s="34"/>
      <c r="W356" s="35" t="s">
        <v>70</v>
      </c>
      <c r="X356" s="559">
        <v>8</v>
      </c>
      <c r="Y356" s="560">
        <f>IFERROR(IF(X356="",0,CEILING((X356/$H356),1)*$H356),"")</f>
        <v>8</v>
      </c>
      <c r="Z356" s="36">
        <f>IFERROR(IF(Y356=0,"",ROUNDUP(Y356/H356,0)*0.00902),"")</f>
        <v>1.804E-2</v>
      </c>
      <c r="AA356" s="56"/>
      <c r="AB356" s="57"/>
      <c r="AC356" s="409" t="s">
        <v>574</v>
      </c>
      <c r="AG356" s="64"/>
      <c r="AJ356" s="68"/>
      <c r="AK356" s="68">
        <v>0</v>
      </c>
      <c r="BB356" s="410" t="s">
        <v>1</v>
      </c>
      <c r="BM356" s="64">
        <f>IFERROR(X356*I356/H356,"0")</f>
        <v>8.42</v>
      </c>
      <c r="BN356" s="64">
        <f>IFERROR(Y356*I356/H356,"0")</f>
        <v>8.42</v>
      </c>
      <c r="BO356" s="64">
        <f>IFERROR(1/J356*(X356/H356),"0")</f>
        <v>1.5151515151515152E-2</v>
      </c>
      <c r="BP356" s="64">
        <f>IFERROR(1/J356*(Y356/H356),"0")</f>
        <v>1.5151515151515152E-2</v>
      </c>
    </row>
    <row r="357" spans="1:68" x14ac:dyDescent="0.2">
      <c r="A357" s="573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74"/>
      <c r="P357" s="570" t="s">
        <v>72</v>
      </c>
      <c r="Q357" s="571"/>
      <c r="R357" s="571"/>
      <c r="S357" s="571"/>
      <c r="T357" s="571"/>
      <c r="U357" s="571"/>
      <c r="V357" s="572"/>
      <c r="W357" s="37" t="s">
        <v>73</v>
      </c>
      <c r="X357" s="561">
        <f>IFERROR(X355/H355,"0")+IFERROR(X356/H356,"0")</f>
        <v>50</v>
      </c>
      <c r="Y357" s="561">
        <f>IFERROR(Y355/H355,"0")+IFERROR(Y356/H356,"0")</f>
        <v>50</v>
      </c>
      <c r="Z357" s="561">
        <f>IFERROR(IF(Z355="",0,Z355),"0")+IFERROR(IF(Z356="",0,Z356),"0")</f>
        <v>1.0620400000000001</v>
      </c>
      <c r="AA357" s="562"/>
      <c r="AB357" s="562"/>
      <c r="AC357" s="562"/>
    </row>
    <row r="358" spans="1:68" x14ac:dyDescent="0.2">
      <c r="A358" s="564"/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74"/>
      <c r="P358" s="570" t="s">
        <v>72</v>
      </c>
      <c r="Q358" s="571"/>
      <c r="R358" s="571"/>
      <c r="S358" s="571"/>
      <c r="T358" s="571"/>
      <c r="U358" s="571"/>
      <c r="V358" s="572"/>
      <c r="W358" s="37" t="s">
        <v>70</v>
      </c>
      <c r="X358" s="561">
        <f>IFERROR(SUM(X355:X356),"0")</f>
        <v>728</v>
      </c>
      <c r="Y358" s="561">
        <f>IFERROR(SUM(Y355:Y356),"0")</f>
        <v>728</v>
      </c>
      <c r="Z358" s="37"/>
      <c r="AA358" s="562"/>
      <c r="AB358" s="562"/>
      <c r="AC358" s="562"/>
    </row>
    <row r="359" spans="1:68" ht="14.25" hidden="1" customHeight="1" x14ac:dyDescent="0.25">
      <c r="A359" s="563" t="s">
        <v>74</v>
      </c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64"/>
      <c r="P359" s="564"/>
      <c r="Q359" s="564"/>
      <c r="R359" s="564"/>
      <c r="S359" s="564"/>
      <c r="T359" s="564"/>
      <c r="U359" s="564"/>
      <c r="V359" s="564"/>
      <c r="W359" s="564"/>
      <c r="X359" s="564"/>
      <c r="Y359" s="564"/>
      <c r="Z359" s="564"/>
      <c r="AA359" s="553"/>
      <c r="AB359" s="553"/>
      <c r="AC359" s="553"/>
    </row>
    <row r="360" spans="1:68" ht="27" customHeight="1" x14ac:dyDescent="0.25">
      <c r="A360" s="54" t="s">
        <v>577</v>
      </c>
      <c r="B360" s="54" t="s">
        <v>578</v>
      </c>
      <c r="C360" s="31">
        <v>4301051903</v>
      </c>
      <c r="D360" s="565">
        <v>4607091383928</v>
      </c>
      <c r="E360" s="566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6"/>
      <c r="R360" s="576"/>
      <c r="S360" s="576"/>
      <c r="T360" s="577"/>
      <c r="U360" s="34"/>
      <c r="V360" s="34"/>
      <c r="W360" s="35" t="s">
        <v>70</v>
      </c>
      <c r="X360" s="559">
        <v>90</v>
      </c>
      <c r="Y360" s="560">
        <f>IFERROR(IF(X360="",0,CEILING((X360/$H360),1)*$H360),"")</f>
        <v>90</v>
      </c>
      <c r="Z360" s="36">
        <f>IFERROR(IF(Y360=0,"",ROUNDUP(Y360/H360,0)*0.01898),"")</f>
        <v>0.1898</v>
      </c>
      <c r="AA360" s="56"/>
      <c r="AB360" s="57"/>
      <c r="AC360" s="411" t="s">
        <v>579</v>
      </c>
      <c r="AG360" s="64"/>
      <c r="AJ360" s="68"/>
      <c r="AK360" s="68">
        <v>0</v>
      </c>
      <c r="BB360" s="412" t="s">
        <v>1</v>
      </c>
      <c r="BM360" s="64">
        <f>IFERROR(X360*I360/H360,"0")</f>
        <v>95.25</v>
      </c>
      <c r="BN360" s="64">
        <f>IFERROR(Y360*I360/H360,"0")</f>
        <v>95.25</v>
      </c>
      <c r="BO360" s="64">
        <f>IFERROR(1/J360*(X360/H360),"0")</f>
        <v>0.15625</v>
      </c>
      <c r="BP360" s="64">
        <f>IFERROR(1/J360*(Y360/H360),"0")</f>
        <v>0.15625</v>
      </c>
    </row>
    <row r="361" spans="1:68" ht="27" customHeight="1" x14ac:dyDescent="0.25">
      <c r="A361" s="54" t="s">
        <v>580</v>
      </c>
      <c r="B361" s="54" t="s">
        <v>581</v>
      </c>
      <c r="C361" s="31">
        <v>4301051897</v>
      </c>
      <c r="D361" s="565">
        <v>4607091384260</v>
      </c>
      <c r="E361" s="566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6"/>
      <c r="R361" s="576"/>
      <c r="S361" s="576"/>
      <c r="T361" s="577"/>
      <c r="U361" s="34"/>
      <c r="V361" s="34"/>
      <c r="W361" s="35" t="s">
        <v>70</v>
      </c>
      <c r="X361" s="559">
        <v>9</v>
      </c>
      <c r="Y361" s="560">
        <f>IFERROR(IF(X361="",0,CEILING((X361/$H361),1)*$H361),"")</f>
        <v>9</v>
      </c>
      <c r="Z361" s="36">
        <f>IFERROR(IF(Y361=0,"",ROUNDUP(Y361/H361,0)*0.01898),"")</f>
        <v>1.898E-2</v>
      </c>
      <c r="AA361" s="56"/>
      <c r="AB361" s="57"/>
      <c r="AC361" s="413" t="s">
        <v>582</v>
      </c>
      <c r="AG361" s="64"/>
      <c r="AJ361" s="68"/>
      <c r="AK361" s="68">
        <v>0</v>
      </c>
      <c r="BB361" s="414" t="s">
        <v>1</v>
      </c>
      <c r="BM361" s="64">
        <f>IFERROR(X361*I361/H361,"0")</f>
        <v>9.5190000000000001</v>
      </c>
      <c r="BN361" s="64">
        <f>IFERROR(Y361*I361/H361,"0")</f>
        <v>9.5190000000000001</v>
      </c>
      <c r="BO361" s="64">
        <f>IFERROR(1/J361*(X361/H361),"0")</f>
        <v>1.5625E-2</v>
      </c>
      <c r="BP361" s="64">
        <f>IFERROR(1/J361*(Y361/H361),"0")</f>
        <v>1.5625E-2</v>
      </c>
    </row>
    <row r="362" spans="1:68" x14ac:dyDescent="0.2">
      <c r="A362" s="573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74"/>
      <c r="P362" s="570" t="s">
        <v>72</v>
      </c>
      <c r="Q362" s="571"/>
      <c r="R362" s="571"/>
      <c r="S362" s="571"/>
      <c r="T362" s="571"/>
      <c r="U362" s="571"/>
      <c r="V362" s="572"/>
      <c r="W362" s="37" t="s">
        <v>73</v>
      </c>
      <c r="X362" s="561">
        <f>IFERROR(X360/H360,"0")+IFERROR(X361/H361,"0")</f>
        <v>11</v>
      </c>
      <c r="Y362" s="561">
        <f>IFERROR(Y360/H360,"0")+IFERROR(Y361/H361,"0")</f>
        <v>11</v>
      </c>
      <c r="Z362" s="561">
        <f>IFERROR(IF(Z360="",0,Z360),"0")+IFERROR(IF(Z361="",0,Z361),"0")</f>
        <v>0.20877999999999999</v>
      </c>
      <c r="AA362" s="562"/>
      <c r="AB362" s="562"/>
      <c r="AC362" s="562"/>
    </row>
    <row r="363" spans="1:68" x14ac:dyDescent="0.2">
      <c r="A363" s="564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4"/>
      <c r="P363" s="570" t="s">
        <v>72</v>
      </c>
      <c r="Q363" s="571"/>
      <c r="R363" s="571"/>
      <c r="S363" s="571"/>
      <c r="T363" s="571"/>
      <c r="U363" s="571"/>
      <c r="V363" s="572"/>
      <c r="W363" s="37" t="s">
        <v>70</v>
      </c>
      <c r="X363" s="561">
        <f>IFERROR(SUM(X360:X361),"0")</f>
        <v>99</v>
      </c>
      <c r="Y363" s="561">
        <f>IFERROR(SUM(Y360:Y361),"0")</f>
        <v>99</v>
      </c>
      <c r="Z363" s="37"/>
      <c r="AA363" s="562"/>
      <c r="AB363" s="562"/>
      <c r="AC363" s="562"/>
    </row>
    <row r="364" spans="1:68" ht="14.25" hidden="1" customHeight="1" x14ac:dyDescent="0.25">
      <c r="A364" s="563" t="s">
        <v>174</v>
      </c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64"/>
      <c r="P364" s="564"/>
      <c r="Q364" s="564"/>
      <c r="R364" s="564"/>
      <c r="S364" s="564"/>
      <c r="T364" s="564"/>
      <c r="U364" s="564"/>
      <c r="V364" s="564"/>
      <c r="W364" s="564"/>
      <c r="X364" s="564"/>
      <c r="Y364" s="564"/>
      <c r="Z364" s="564"/>
      <c r="AA364" s="553"/>
      <c r="AB364" s="553"/>
      <c r="AC364" s="553"/>
    </row>
    <row r="365" spans="1:68" ht="27" customHeight="1" x14ac:dyDescent="0.25">
      <c r="A365" s="54" t="s">
        <v>583</v>
      </c>
      <c r="B365" s="54" t="s">
        <v>584</v>
      </c>
      <c r="C365" s="31">
        <v>4301060439</v>
      </c>
      <c r="D365" s="565">
        <v>4607091384673</v>
      </c>
      <c r="E365" s="566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8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6"/>
      <c r="R365" s="576"/>
      <c r="S365" s="576"/>
      <c r="T365" s="577"/>
      <c r="U365" s="34"/>
      <c r="V365" s="34"/>
      <c r="W365" s="35" t="s">
        <v>70</v>
      </c>
      <c r="X365" s="559">
        <v>18</v>
      </c>
      <c r="Y365" s="560">
        <f>IFERROR(IF(X365="",0,CEILING((X365/$H365),1)*$H365),"")</f>
        <v>18</v>
      </c>
      <c r="Z365" s="36">
        <f>IFERROR(IF(Y365=0,"",ROUNDUP(Y365/H365,0)*0.01898),"")</f>
        <v>3.7960000000000001E-2</v>
      </c>
      <c r="AA365" s="56"/>
      <c r="AB365" s="57"/>
      <c r="AC365" s="415" t="s">
        <v>585</v>
      </c>
      <c r="AG365" s="64"/>
      <c r="AJ365" s="68"/>
      <c r="AK365" s="68">
        <v>0</v>
      </c>
      <c r="BB365" s="416" t="s">
        <v>1</v>
      </c>
      <c r="BM365" s="64">
        <f>IFERROR(X365*I365/H365,"0")</f>
        <v>19.038</v>
      </c>
      <c r="BN365" s="64">
        <f>IFERROR(Y365*I365/H365,"0")</f>
        <v>19.038</v>
      </c>
      <c r="BO365" s="64">
        <f>IFERROR(1/J365*(X365/H365),"0")</f>
        <v>3.125E-2</v>
      </c>
      <c r="BP365" s="64">
        <f>IFERROR(1/J365*(Y365/H365),"0")</f>
        <v>3.125E-2</v>
      </c>
    </row>
    <row r="366" spans="1:68" x14ac:dyDescent="0.2">
      <c r="A366" s="573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74"/>
      <c r="P366" s="570" t="s">
        <v>72</v>
      </c>
      <c r="Q366" s="571"/>
      <c r="R366" s="571"/>
      <c r="S366" s="571"/>
      <c r="T366" s="571"/>
      <c r="U366" s="571"/>
      <c r="V366" s="572"/>
      <c r="W366" s="37" t="s">
        <v>73</v>
      </c>
      <c r="X366" s="561">
        <f>IFERROR(X365/H365,"0")</f>
        <v>2</v>
      </c>
      <c r="Y366" s="561">
        <f>IFERROR(Y365/H365,"0")</f>
        <v>2</v>
      </c>
      <c r="Z366" s="561">
        <f>IFERROR(IF(Z365="",0,Z365),"0")</f>
        <v>3.7960000000000001E-2</v>
      </c>
      <c r="AA366" s="562"/>
      <c r="AB366" s="562"/>
      <c r="AC366" s="562"/>
    </row>
    <row r="367" spans="1:68" x14ac:dyDescent="0.2">
      <c r="A367" s="564"/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74"/>
      <c r="P367" s="570" t="s">
        <v>72</v>
      </c>
      <c r="Q367" s="571"/>
      <c r="R367" s="571"/>
      <c r="S367" s="571"/>
      <c r="T367" s="571"/>
      <c r="U367" s="571"/>
      <c r="V367" s="572"/>
      <c r="W367" s="37" t="s">
        <v>70</v>
      </c>
      <c r="X367" s="561">
        <f>IFERROR(SUM(X365:X365),"0")</f>
        <v>18</v>
      </c>
      <c r="Y367" s="561">
        <f>IFERROR(SUM(Y365:Y365),"0")</f>
        <v>18</v>
      </c>
      <c r="Z367" s="37"/>
      <c r="AA367" s="562"/>
      <c r="AB367" s="562"/>
      <c r="AC367" s="562"/>
    </row>
    <row r="368" spans="1:68" ht="16.5" hidden="1" customHeight="1" x14ac:dyDescent="0.25">
      <c r="A368" s="567" t="s">
        <v>586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4"/>
      <c r="AB368" s="554"/>
      <c r="AC368" s="554"/>
    </row>
    <row r="369" spans="1:68" ht="14.25" hidden="1" customHeight="1" x14ac:dyDescent="0.25">
      <c r="A369" s="563" t="s">
        <v>103</v>
      </c>
      <c r="B369" s="564"/>
      <c r="C369" s="564"/>
      <c r="D369" s="564"/>
      <c r="E369" s="564"/>
      <c r="F369" s="564"/>
      <c r="G369" s="564"/>
      <c r="H369" s="564"/>
      <c r="I369" s="564"/>
      <c r="J369" s="564"/>
      <c r="K369" s="564"/>
      <c r="L369" s="564"/>
      <c r="M369" s="564"/>
      <c r="N369" s="564"/>
      <c r="O369" s="564"/>
      <c r="P369" s="564"/>
      <c r="Q369" s="564"/>
      <c r="R369" s="564"/>
      <c r="S369" s="564"/>
      <c r="T369" s="564"/>
      <c r="U369" s="564"/>
      <c r="V369" s="564"/>
      <c r="W369" s="564"/>
      <c r="X369" s="564"/>
      <c r="Y369" s="564"/>
      <c r="Z369" s="564"/>
      <c r="AA369" s="553"/>
      <c r="AB369" s="553"/>
      <c r="AC369" s="553"/>
    </row>
    <row r="370" spans="1:68" ht="37.5" hidden="1" customHeight="1" x14ac:dyDescent="0.25">
      <c r="A370" s="54" t="s">
        <v>587</v>
      </c>
      <c r="B370" s="54" t="s">
        <v>588</v>
      </c>
      <c r="C370" s="31">
        <v>4301011873</v>
      </c>
      <c r="D370" s="565">
        <v>4680115881907</v>
      </c>
      <c r="E370" s="566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6"/>
      <c r="R370" s="576"/>
      <c r="S370" s="576"/>
      <c r="T370" s="577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589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590</v>
      </c>
      <c r="B371" s="54" t="s">
        <v>591</v>
      </c>
      <c r="C371" s="31">
        <v>4301011875</v>
      </c>
      <c r="D371" s="565">
        <v>4680115884885</v>
      </c>
      <c r="E371" s="566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6"/>
      <c r="R371" s="576"/>
      <c r="S371" s="576"/>
      <c r="T371" s="577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593</v>
      </c>
      <c r="B372" s="54" t="s">
        <v>594</v>
      </c>
      <c r="C372" s="31">
        <v>4301011871</v>
      </c>
      <c r="D372" s="565">
        <v>4680115884908</v>
      </c>
      <c r="E372" s="566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6"/>
      <c r="R372" s="576"/>
      <c r="S372" s="576"/>
      <c r="T372" s="577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592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3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74"/>
      <c r="P373" s="570" t="s">
        <v>72</v>
      </c>
      <c r="Q373" s="571"/>
      <c r="R373" s="571"/>
      <c r="S373" s="571"/>
      <c r="T373" s="571"/>
      <c r="U373" s="571"/>
      <c r="V373" s="572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74"/>
      <c r="P374" s="570" t="s">
        <v>72</v>
      </c>
      <c r="Q374" s="571"/>
      <c r="R374" s="571"/>
      <c r="S374" s="571"/>
      <c r="T374" s="571"/>
      <c r="U374" s="571"/>
      <c r="V374" s="572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63" t="s">
        <v>64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3"/>
      <c r="AB375" s="553"/>
      <c r="AC375" s="553"/>
    </row>
    <row r="376" spans="1:68" ht="27" customHeight="1" x14ac:dyDescent="0.25">
      <c r="A376" s="54" t="s">
        <v>595</v>
      </c>
      <c r="B376" s="54" t="s">
        <v>596</v>
      </c>
      <c r="C376" s="31">
        <v>4301031303</v>
      </c>
      <c r="D376" s="565">
        <v>4607091384802</v>
      </c>
      <c r="E376" s="566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6"/>
      <c r="R376" s="576"/>
      <c r="S376" s="576"/>
      <c r="T376" s="577"/>
      <c r="U376" s="34"/>
      <c r="V376" s="34"/>
      <c r="W376" s="35" t="s">
        <v>70</v>
      </c>
      <c r="X376" s="559">
        <v>17.52</v>
      </c>
      <c r="Y376" s="560">
        <f>IFERROR(IF(X376="",0,CEILING((X376/$H376),1)*$H376),"")</f>
        <v>17.52</v>
      </c>
      <c r="Z376" s="36">
        <f>IFERROR(IF(Y376=0,"",ROUNDUP(Y376/H376,0)*0.00902),"")</f>
        <v>3.6080000000000001E-2</v>
      </c>
      <c r="AA376" s="56"/>
      <c r="AB376" s="57"/>
      <c r="AC376" s="423" t="s">
        <v>597</v>
      </c>
      <c r="AG376" s="64"/>
      <c r="AJ376" s="68"/>
      <c r="AK376" s="68">
        <v>0</v>
      </c>
      <c r="BB376" s="424" t="s">
        <v>1</v>
      </c>
      <c r="BM376" s="64">
        <f>IFERROR(X376*I376/H376,"0")</f>
        <v>18.600000000000001</v>
      </c>
      <c r="BN376" s="64">
        <f>IFERROR(Y376*I376/H376,"0")</f>
        <v>18.600000000000001</v>
      </c>
      <c r="BO376" s="64">
        <f>IFERROR(1/J376*(X376/H376),"0")</f>
        <v>3.0303030303030304E-2</v>
      </c>
      <c r="BP376" s="64">
        <f>IFERROR(1/J376*(Y376/H376),"0")</f>
        <v>3.0303030303030304E-2</v>
      </c>
    </row>
    <row r="377" spans="1:68" x14ac:dyDescent="0.2">
      <c r="A377" s="573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74"/>
      <c r="P377" s="570" t="s">
        <v>72</v>
      </c>
      <c r="Q377" s="571"/>
      <c r="R377" s="571"/>
      <c r="S377" s="571"/>
      <c r="T377" s="571"/>
      <c r="U377" s="571"/>
      <c r="V377" s="572"/>
      <c r="W377" s="37" t="s">
        <v>73</v>
      </c>
      <c r="X377" s="561">
        <f>IFERROR(X376/H376,"0")</f>
        <v>4</v>
      </c>
      <c r="Y377" s="561">
        <f>IFERROR(Y376/H376,"0")</f>
        <v>4</v>
      </c>
      <c r="Z377" s="561">
        <f>IFERROR(IF(Z376="",0,Z376),"0")</f>
        <v>3.6080000000000001E-2</v>
      </c>
      <c r="AA377" s="562"/>
      <c r="AB377" s="562"/>
      <c r="AC377" s="562"/>
    </row>
    <row r="378" spans="1:68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74"/>
      <c r="P378" s="570" t="s">
        <v>72</v>
      </c>
      <c r="Q378" s="571"/>
      <c r="R378" s="571"/>
      <c r="S378" s="571"/>
      <c r="T378" s="571"/>
      <c r="U378" s="571"/>
      <c r="V378" s="572"/>
      <c r="W378" s="37" t="s">
        <v>70</v>
      </c>
      <c r="X378" s="561">
        <f>IFERROR(SUM(X376:X376),"0")</f>
        <v>17.52</v>
      </c>
      <c r="Y378" s="561">
        <f>IFERROR(SUM(Y376:Y376),"0")</f>
        <v>17.52</v>
      </c>
      <c r="Z378" s="37"/>
      <c r="AA378" s="562"/>
      <c r="AB378" s="562"/>
      <c r="AC378" s="562"/>
    </row>
    <row r="379" spans="1:68" ht="14.25" hidden="1" customHeight="1" x14ac:dyDescent="0.25">
      <c r="A379" s="563" t="s">
        <v>74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3"/>
      <c r="AB379" s="553"/>
      <c r="AC379" s="553"/>
    </row>
    <row r="380" spans="1:68" ht="27" customHeight="1" x14ac:dyDescent="0.25">
      <c r="A380" s="54" t="s">
        <v>598</v>
      </c>
      <c r="B380" s="54" t="s">
        <v>599</v>
      </c>
      <c r="C380" s="31">
        <v>4301051899</v>
      </c>
      <c r="D380" s="565">
        <v>4607091384246</v>
      </c>
      <c r="E380" s="566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6"/>
      <c r="R380" s="576"/>
      <c r="S380" s="576"/>
      <c r="T380" s="577"/>
      <c r="U380" s="34"/>
      <c r="V380" s="34"/>
      <c r="W380" s="35" t="s">
        <v>70</v>
      </c>
      <c r="X380" s="559">
        <v>18</v>
      </c>
      <c r="Y380" s="560">
        <f>IFERROR(IF(X380="",0,CEILING((X380/$H380),1)*$H380),"")</f>
        <v>18</v>
      </c>
      <c r="Z380" s="36">
        <f>IFERROR(IF(Y380=0,"",ROUNDUP(Y380/H380,0)*0.01898),"")</f>
        <v>3.7960000000000001E-2</v>
      </c>
      <c r="AA380" s="56"/>
      <c r="AB380" s="57"/>
      <c r="AC380" s="425" t="s">
        <v>600</v>
      </c>
      <c r="AG380" s="64"/>
      <c r="AJ380" s="68"/>
      <c r="AK380" s="68">
        <v>0</v>
      </c>
      <c r="BB380" s="426" t="s">
        <v>1</v>
      </c>
      <c r="BM380" s="64">
        <f>IFERROR(X380*I380/H380,"0")</f>
        <v>19.038</v>
      </c>
      <c r="BN380" s="64">
        <f>IFERROR(Y380*I380/H380,"0")</f>
        <v>19.038</v>
      </c>
      <c r="BO380" s="64">
        <f>IFERROR(1/J380*(X380/H380),"0")</f>
        <v>3.125E-2</v>
      </c>
      <c r="BP380" s="64">
        <f>IFERROR(1/J380*(Y380/H380),"0")</f>
        <v>3.125E-2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4301051660</v>
      </c>
      <c r="D381" s="565">
        <v>4607091384253</v>
      </c>
      <c r="E381" s="566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6"/>
      <c r="R381" s="576"/>
      <c r="S381" s="576"/>
      <c r="T381" s="577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600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3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74"/>
      <c r="P382" s="570" t="s">
        <v>72</v>
      </c>
      <c r="Q382" s="571"/>
      <c r="R382" s="571"/>
      <c r="S382" s="571"/>
      <c r="T382" s="571"/>
      <c r="U382" s="571"/>
      <c r="V382" s="572"/>
      <c r="W382" s="37" t="s">
        <v>73</v>
      </c>
      <c r="X382" s="561">
        <f>IFERROR(X380/H380,"0")+IFERROR(X381/H381,"0")</f>
        <v>2</v>
      </c>
      <c r="Y382" s="561">
        <f>IFERROR(Y380/H380,"0")+IFERROR(Y381/H381,"0")</f>
        <v>2</v>
      </c>
      <c r="Z382" s="561">
        <f>IFERROR(IF(Z380="",0,Z380),"0")+IFERROR(IF(Z381="",0,Z381),"0")</f>
        <v>3.7960000000000001E-2</v>
      </c>
      <c r="AA382" s="562"/>
      <c r="AB382" s="562"/>
      <c r="AC382" s="562"/>
    </row>
    <row r="383" spans="1:68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74"/>
      <c r="P383" s="570" t="s">
        <v>72</v>
      </c>
      <c r="Q383" s="571"/>
      <c r="R383" s="571"/>
      <c r="S383" s="571"/>
      <c r="T383" s="571"/>
      <c r="U383" s="571"/>
      <c r="V383" s="572"/>
      <c r="W383" s="37" t="s">
        <v>70</v>
      </c>
      <c r="X383" s="561">
        <f>IFERROR(SUM(X380:X381),"0")</f>
        <v>18</v>
      </c>
      <c r="Y383" s="561">
        <f>IFERROR(SUM(Y380:Y381),"0")</f>
        <v>18</v>
      </c>
      <c r="Z383" s="37"/>
      <c r="AA383" s="562"/>
      <c r="AB383" s="562"/>
      <c r="AC383" s="562"/>
    </row>
    <row r="384" spans="1:68" ht="14.25" hidden="1" customHeight="1" x14ac:dyDescent="0.25">
      <c r="A384" s="563" t="s">
        <v>174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3"/>
      <c r="AB384" s="553"/>
      <c r="AC384" s="553"/>
    </row>
    <row r="385" spans="1:68" ht="27" customHeight="1" x14ac:dyDescent="0.25">
      <c r="A385" s="54" t="s">
        <v>603</v>
      </c>
      <c r="B385" s="54" t="s">
        <v>604</v>
      </c>
      <c r="C385" s="31">
        <v>4301060441</v>
      </c>
      <c r="D385" s="565">
        <v>4607091389357</v>
      </c>
      <c r="E385" s="566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6"/>
      <c r="R385" s="576"/>
      <c r="S385" s="576"/>
      <c r="T385" s="577"/>
      <c r="U385" s="34"/>
      <c r="V385" s="34"/>
      <c r="W385" s="35" t="s">
        <v>70</v>
      </c>
      <c r="X385" s="559">
        <v>18</v>
      </c>
      <c r="Y385" s="560">
        <f>IFERROR(IF(X385="",0,CEILING((X385/$H385),1)*$H385),"")</f>
        <v>18</v>
      </c>
      <c r="Z385" s="36">
        <f>IFERROR(IF(Y385=0,"",ROUNDUP(Y385/H385,0)*0.01898),"")</f>
        <v>3.7960000000000001E-2</v>
      </c>
      <c r="AA385" s="56"/>
      <c r="AB385" s="57"/>
      <c r="AC385" s="429" t="s">
        <v>605</v>
      </c>
      <c r="AG385" s="64"/>
      <c r="AJ385" s="68"/>
      <c r="AK385" s="68">
        <v>0</v>
      </c>
      <c r="BB385" s="430" t="s">
        <v>1</v>
      </c>
      <c r="BM385" s="64">
        <f>IFERROR(X385*I385/H385,"0")</f>
        <v>18.87</v>
      </c>
      <c r="BN385" s="64">
        <f>IFERROR(Y385*I385/H385,"0")</f>
        <v>18.87</v>
      </c>
      <c r="BO385" s="64">
        <f>IFERROR(1/J385*(X385/H385),"0")</f>
        <v>3.125E-2</v>
      </c>
      <c r="BP385" s="64">
        <f>IFERROR(1/J385*(Y385/H385),"0")</f>
        <v>3.125E-2</v>
      </c>
    </row>
    <row r="386" spans="1:68" x14ac:dyDescent="0.2">
      <c r="A386" s="573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74"/>
      <c r="P386" s="570" t="s">
        <v>72</v>
      </c>
      <c r="Q386" s="571"/>
      <c r="R386" s="571"/>
      <c r="S386" s="571"/>
      <c r="T386" s="571"/>
      <c r="U386" s="571"/>
      <c r="V386" s="572"/>
      <c r="W386" s="37" t="s">
        <v>73</v>
      </c>
      <c r="X386" s="561">
        <f>IFERROR(X385/H385,"0")</f>
        <v>2</v>
      </c>
      <c r="Y386" s="561">
        <f>IFERROR(Y385/H385,"0")</f>
        <v>2</v>
      </c>
      <c r="Z386" s="561">
        <f>IFERROR(IF(Z385="",0,Z385),"0")</f>
        <v>3.7960000000000001E-2</v>
      </c>
      <c r="AA386" s="562"/>
      <c r="AB386" s="562"/>
      <c r="AC386" s="562"/>
    </row>
    <row r="387" spans="1:68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74"/>
      <c r="P387" s="570" t="s">
        <v>72</v>
      </c>
      <c r="Q387" s="571"/>
      <c r="R387" s="571"/>
      <c r="S387" s="571"/>
      <c r="T387" s="571"/>
      <c r="U387" s="571"/>
      <c r="V387" s="572"/>
      <c r="W387" s="37" t="s">
        <v>70</v>
      </c>
      <c r="X387" s="561">
        <f>IFERROR(SUM(X385:X385),"0")</f>
        <v>18</v>
      </c>
      <c r="Y387" s="561">
        <f>IFERROR(SUM(Y385:Y385),"0")</f>
        <v>18</v>
      </c>
      <c r="Z387" s="37"/>
      <c r="AA387" s="562"/>
      <c r="AB387" s="562"/>
      <c r="AC387" s="562"/>
    </row>
    <row r="388" spans="1:68" ht="27.75" hidden="1" customHeight="1" x14ac:dyDescent="0.2">
      <c r="A388" s="638" t="s">
        <v>606</v>
      </c>
      <c r="B388" s="639"/>
      <c r="C388" s="639"/>
      <c r="D388" s="639"/>
      <c r="E388" s="639"/>
      <c r="F388" s="639"/>
      <c r="G388" s="639"/>
      <c r="H388" s="639"/>
      <c r="I388" s="639"/>
      <c r="J388" s="639"/>
      <c r="K388" s="639"/>
      <c r="L388" s="639"/>
      <c r="M388" s="639"/>
      <c r="N388" s="639"/>
      <c r="O388" s="639"/>
      <c r="P388" s="639"/>
      <c r="Q388" s="639"/>
      <c r="R388" s="639"/>
      <c r="S388" s="639"/>
      <c r="T388" s="639"/>
      <c r="U388" s="639"/>
      <c r="V388" s="639"/>
      <c r="W388" s="639"/>
      <c r="X388" s="639"/>
      <c r="Y388" s="639"/>
      <c r="Z388" s="639"/>
      <c r="AA388" s="48"/>
      <c r="AB388" s="48"/>
      <c r="AC388" s="48"/>
    </row>
    <row r="389" spans="1:68" ht="16.5" hidden="1" customHeight="1" x14ac:dyDescent="0.25">
      <c r="A389" s="567" t="s">
        <v>607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63" t="s">
        <v>64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3"/>
      <c r="AB390" s="553"/>
      <c r="AC390" s="553"/>
    </row>
    <row r="391" spans="1:68" ht="27" customHeight="1" x14ac:dyDescent="0.25">
      <c r="A391" s="54" t="s">
        <v>608</v>
      </c>
      <c r="B391" s="54" t="s">
        <v>609</v>
      </c>
      <c r="C391" s="31">
        <v>4301031405</v>
      </c>
      <c r="D391" s="565">
        <v>4680115886100</v>
      </c>
      <c r="E391" s="566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6"/>
      <c r="R391" s="576"/>
      <c r="S391" s="576"/>
      <c r="T391" s="577"/>
      <c r="U391" s="34"/>
      <c r="V391" s="34"/>
      <c r="W391" s="35" t="s">
        <v>70</v>
      </c>
      <c r="X391" s="559">
        <v>27</v>
      </c>
      <c r="Y391" s="560">
        <f t="shared" ref="Y391:Y400" si="52">IFERROR(IF(X391="",0,CEILING((X391/$H391),1)*$H391),"")</f>
        <v>27</v>
      </c>
      <c r="Z391" s="36">
        <f>IFERROR(IF(Y391=0,"",ROUNDUP(Y391/H391,0)*0.00902),"")</f>
        <v>4.5100000000000001E-2</v>
      </c>
      <c r="AA391" s="56"/>
      <c r="AB391" s="57"/>
      <c r="AC391" s="431" t="s">
        <v>610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28.049999999999997</v>
      </c>
      <c r="BN391" s="64">
        <f t="shared" ref="BN391:BN400" si="54">IFERROR(Y391*I391/H391,"0")</f>
        <v>28.049999999999997</v>
      </c>
      <c r="BO391" s="64">
        <f t="shared" ref="BO391:BO400" si="55">IFERROR(1/J391*(X391/H391),"0")</f>
        <v>3.787878787878788E-2</v>
      </c>
      <c r="BP391" s="64">
        <f t="shared" ref="BP391:BP400" si="56">IFERROR(1/J391*(Y391/H391),"0")</f>
        <v>3.787878787878788E-2</v>
      </c>
    </row>
    <row r="392" spans="1:68" ht="27" customHeight="1" x14ac:dyDescent="0.25">
      <c r="A392" s="54" t="s">
        <v>611</v>
      </c>
      <c r="B392" s="54" t="s">
        <v>612</v>
      </c>
      <c r="C392" s="31">
        <v>4301031382</v>
      </c>
      <c r="D392" s="565">
        <v>4680115886117</v>
      </c>
      <c r="E392" s="566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6"/>
      <c r="R392" s="576"/>
      <c r="S392" s="576"/>
      <c r="T392" s="577"/>
      <c r="U392" s="34"/>
      <c r="V392" s="34"/>
      <c r="W392" s="35" t="s">
        <v>70</v>
      </c>
      <c r="X392" s="559">
        <v>10.8</v>
      </c>
      <c r="Y392" s="560">
        <f t="shared" si="52"/>
        <v>10.8</v>
      </c>
      <c r="Z392" s="36">
        <f>IFERROR(IF(Y392=0,"",ROUNDUP(Y392/H392,0)*0.00902),"")</f>
        <v>1.804E-2</v>
      </c>
      <c r="AA392" s="56"/>
      <c r="AB392" s="57"/>
      <c r="AC392" s="433" t="s">
        <v>613</v>
      </c>
      <c r="AG392" s="64"/>
      <c r="AJ392" s="68"/>
      <c r="AK392" s="68">
        <v>0</v>
      </c>
      <c r="BB392" s="434" t="s">
        <v>1</v>
      </c>
      <c r="BM392" s="64">
        <f t="shared" si="53"/>
        <v>11.22</v>
      </c>
      <c r="BN392" s="64">
        <f t="shared" si="54"/>
        <v>11.22</v>
      </c>
      <c r="BO392" s="64">
        <f t="shared" si="55"/>
        <v>1.5151515151515152E-2</v>
      </c>
      <c r="BP392" s="64">
        <f t="shared" si="56"/>
        <v>1.5151515151515152E-2</v>
      </c>
    </row>
    <row r="393" spans="1:68" ht="27" hidden="1" customHeight="1" x14ac:dyDescent="0.25">
      <c r="A393" s="54" t="s">
        <v>611</v>
      </c>
      <c r="B393" s="54" t="s">
        <v>614</v>
      </c>
      <c r="C393" s="31">
        <v>4301031406</v>
      </c>
      <c r="D393" s="565">
        <v>4680115886117</v>
      </c>
      <c r="E393" s="566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6"/>
      <c r="R393" s="576"/>
      <c r="S393" s="576"/>
      <c r="T393" s="577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613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615</v>
      </c>
      <c r="B394" s="54" t="s">
        <v>616</v>
      </c>
      <c r="C394" s="31">
        <v>4301031402</v>
      </c>
      <c r="D394" s="565">
        <v>4680115886124</v>
      </c>
      <c r="E394" s="566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6"/>
      <c r="R394" s="576"/>
      <c r="S394" s="576"/>
      <c r="T394" s="577"/>
      <c r="U394" s="34"/>
      <c r="V394" s="34"/>
      <c r="W394" s="35" t="s">
        <v>70</v>
      </c>
      <c r="X394" s="559">
        <v>27</v>
      </c>
      <c r="Y394" s="560">
        <f t="shared" si="52"/>
        <v>27</v>
      </c>
      <c r="Z394" s="36">
        <f>IFERROR(IF(Y394=0,"",ROUNDUP(Y394/H394,0)*0.00902),"")</f>
        <v>4.5100000000000001E-2</v>
      </c>
      <c r="AA394" s="56"/>
      <c r="AB394" s="57"/>
      <c r="AC394" s="437" t="s">
        <v>617</v>
      </c>
      <c r="AG394" s="64"/>
      <c r="AJ394" s="68"/>
      <c r="AK394" s="68">
        <v>0</v>
      </c>
      <c r="BB394" s="438" t="s">
        <v>1</v>
      </c>
      <c r="BM394" s="64">
        <f t="shared" si="53"/>
        <v>28.049999999999997</v>
      </c>
      <c r="BN394" s="64">
        <f t="shared" si="54"/>
        <v>28.049999999999997</v>
      </c>
      <c r="BO394" s="64">
        <f t="shared" si="55"/>
        <v>3.787878787878788E-2</v>
      </c>
      <c r="BP394" s="64">
        <f t="shared" si="56"/>
        <v>3.787878787878788E-2</v>
      </c>
    </row>
    <row r="395" spans="1:68" ht="27" hidden="1" customHeight="1" x14ac:dyDescent="0.25">
      <c r="A395" s="54" t="s">
        <v>618</v>
      </c>
      <c r="B395" s="54" t="s">
        <v>619</v>
      </c>
      <c r="C395" s="31">
        <v>4301031366</v>
      </c>
      <c r="D395" s="565">
        <v>4680115883147</v>
      </c>
      <c r="E395" s="566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6"/>
      <c r="R395" s="576"/>
      <c r="S395" s="576"/>
      <c r="T395" s="577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620</v>
      </c>
      <c r="B396" s="54" t="s">
        <v>621</v>
      </c>
      <c r="C396" s="31">
        <v>4301031362</v>
      </c>
      <c r="D396" s="565">
        <v>4607091384338</v>
      </c>
      <c r="E396" s="566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0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6"/>
      <c r="R396" s="576"/>
      <c r="S396" s="576"/>
      <c r="T396" s="577"/>
      <c r="U396" s="34"/>
      <c r="V396" s="34"/>
      <c r="W396" s="35" t="s">
        <v>70</v>
      </c>
      <c r="X396" s="559">
        <v>10.5</v>
      </c>
      <c r="Y396" s="560">
        <f t="shared" si="52"/>
        <v>10.5</v>
      </c>
      <c r="Z396" s="36">
        <f t="shared" si="57"/>
        <v>2.5100000000000001E-2</v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3"/>
        <v>11.149999999999999</v>
      </c>
      <c r="BN396" s="64">
        <f t="shared" si="54"/>
        <v>11.149999999999999</v>
      </c>
      <c r="BO396" s="64">
        <f t="shared" si="55"/>
        <v>2.1367521367521368E-2</v>
      </c>
      <c r="BP396" s="64">
        <f t="shared" si="56"/>
        <v>2.1367521367521368E-2</v>
      </c>
    </row>
    <row r="397" spans="1:68" ht="37.5" customHeight="1" x14ac:dyDescent="0.25">
      <c r="A397" s="54" t="s">
        <v>622</v>
      </c>
      <c r="B397" s="54" t="s">
        <v>623</v>
      </c>
      <c r="C397" s="31">
        <v>4301031361</v>
      </c>
      <c r="D397" s="565">
        <v>4607091389524</v>
      </c>
      <c r="E397" s="566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6"/>
      <c r="R397" s="576"/>
      <c r="S397" s="576"/>
      <c r="T397" s="577"/>
      <c r="U397" s="34"/>
      <c r="V397" s="34"/>
      <c r="W397" s="35" t="s">
        <v>70</v>
      </c>
      <c r="X397" s="559">
        <v>10.5</v>
      </c>
      <c r="Y397" s="560">
        <f t="shared" si="52"/>
        <v>10.5</v>
      </c>
      <c r="Z397" s="36">
        <f t="shared" si="57"/>
        <v>2.5100000000000001E-2</v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53"/>
        <v>11.149999999999999</v>
      </c>
      <c r="BN397" s="64">
        <f t="shared" si="54"/>
        <v>11.149999999999999</v>
      </c>
      <c r="BO397" s="64">
        <f t="shared" si="55"/>
        <v>2.1367521367521368E-2</v>
      </c>
      <c r="BP397" s="64">
        <f t="shared" si="56"/>
        <v>2.1367521367521368E-2</v>
      </c>
    </row>
    <row r="398" spans="1:68" ht="27" customHeight="1" x14ac:dyDescent="0.25">
      <c r="A398" s="54" t="s">
        <v>625</v>
      </c>
      <c r="B398" s="54" t="s">
        <v>626</v>
      </c>
      <c r="C398" s="31">
        <v>4301031364</v>
      </c>
      <c r="D398" s="565">
        <v>4680115883161</v>
      </c>
      <c r="E398" s="566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6"/>
      <c r="R398" s="576"/>
      <c r="S398" s="576"/>
      <c r="T398" s="577"/>
      <c r="U398" s="34"/>
      <c r="V398" s="34"/>
      <c r="W398" s="35" t="s">
        <v>70</v>
      </c>
      <c r="X398" s="559">
        <v>6.72</v>
      </c>
      <c r="Y398" s="560">
        <f t="shared" si="52"/>
        <v>6.72</v>
      </c>
      <c r="Z398" s="36">
        <f t="shared" si="57"/>
        <v>2.0080000000000001E-2</v>
      </c>
      <c r="AA398" s="56"/>
      <c r="AB398" s="57"/>
      <c r="AC398" s="445" t="s">
        <v>627</v>
      </c>
      <c r="AG398" s="64"/>
      <c r="AJ398" s="68"/>
      <c r="AK398" s="68">
        <v>0</v>
      </c>
      <c r="BB398" s="446" t="s">
        <v>1</v>
      </c>
      <c r="BM398" s="64">
        <f t="shared" si="53"/>
        <v>7.24</v>
      </c>
      <c r="BN398" s="64">
        <f t="shared" si="54"/>
        <v>7.24</v>
      </c>
      <c r="BO398" s="64">
        <f t="shared" si="55"/>
        <v>1.7094017094017096E-2</v>
      </c>
      <c r="BP398" s="64">
        <f t="shared" si="56"/>
        <v>1.7094017094017096E-2</v>
      </c>
    </row>
    <row r="399" spans="1:68" ht="27" customHeight="1" x14ac:dyDescent="0.25">
      <c r="A399" s="54" t="s">
        <v>628</v>
      </c>
      <c r="B399" s="54" t="s">
        <v>629</v>
      </c>
      <c r="C399" s="31">
        <v>4301031358</v>
      </c>
      <c r="D399" s="565">
        <v>4607091389531</v>
      </c>
      <c r="E399" s="566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6"/>
      <c r="R399" s="576"/>
      <c r="S399" s="576"/>
      <c r="T399" s="577"/>
      <c r="U399" s="34"/>
      <c r="V399" s="34"/>
      <c r="W399" s="35" t="s">
        <v>70</v>
      </c>
      <c r="X399" s="559">
        <v>10.5</v>
      </c>
      <c r="Y399" s="560">
        <f t="shared" si="52"/>
        <v>10.5</v>
      </c>
      <c r="Z399" s="36">
        <f t="shared" si="57"/>
        <v>2.5100000000000001E-2</v>
      </c>
      <c r="AA399" s="56"/>
      <c r="AB399" s="57"/>
      <c r="AC399" s="447" t="s">
        <v>630</v>
      </c>
      <c r="AG399" s="64"/>
      <c r="AJ399" s="68"/>
      <c r="AK399" s="68">
        <v>0</v>
      </c>
      <c r="BB399" s="448" t="s">
        <v>1</v>
      </c>
      <c r="BM399" s="64">
        <f t="shared" si="53"/>
        <v>11.149999999999999</v>
      </c>
      <c r="BN399" s="64">
        <f t="shared" si="54"/>
        <v>11.149999999999999</v>
      </c>
      <c r="BO399" s="64">
        <f t="shared" si="55"/>
        <v>2.1367521367521368E-2</v>
      </c>
      <c r="BP399" s="64">
        <f t="shared" si="56"/>
        <v>2.1367521367521368E-2</v>
      </c>
    </row>
    <row r="400" spans="1:68" ht="37.5" hidden="1" customHeight="1" x14ac:dyDescent="0.25">
      <c r="A400" s="54" t="s">
        <v>631</v>
      </c>
      <c r="B400" s="54" t="s">
        <v>632</v>
      </c>
      <c r="C400" s="31">
        <v>4301031360</v>
      </c>
      <c r="D400" s="565">
        <v>4607091384345</v>
      </c>
      <c r="E400" s="566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6"/>
      <c r="R400" s="576"/>
      <c r="S400" s="576"/>
      <c r="T400" s="577"/>
      <c r="U400" s="34"/>
      <c r="V400" s="34"/>
      <c r="W400" s="35" t="s">
        <v>70</v>
      </c>
      <c r="X400" s="559"/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627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73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74"/>
      <c r="P401" s="570" t="s">
        <v>72</v>
      </c>
      <c r="Q401" s="571"/>
      <c r="R401" s="571"/>
      <c r="S401" s="571"/>
      <c r="T401" s="571"/>
      <c r="U401" s="571"/>
      <c r="V401" s="572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31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31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0.20362000000000002</v>
      </c>
      <c r="AA401" s="562"/>
      <c r="AB401" s="562"/>
      <c r="AC401" s="562"/>
    </row>
    <row r="402" spans="1:68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74"/>
      <c r="P402" s="570" t="s">
        <v>72</v>
      </c>
      <c r="Q402" s="571"/>
      <c r="R402" s="571"/>
      <c r="S402" s="571"/>
      <c r="T402" s="571"/>
      <c r="U402" s="571"/>
      <c r="V402" s="572"/>
      <c r="W402" s="37" t="s">
        <v>70</v>
      </c>
      <c r="X402" s="561">
        <f>IFERROR(SUM(X391:X400),"0")</f>
        <v>103.02</v>
      </c>
      <c r="Y402" s="561">
        <f>IFERROR(SUM(Y391:Y400),"0")</f>
        <v>103.02</v>
      </c>
      <c r="Z402" s="37"/>
      <c r="AA402" s="562"/>
      <c r="AB402" s="562"/>
      <c r="AC402" s="562"/>
    </row>
    <row r="403" spans="1:68" ht="14.25" hidden="1" customHeight="1" x14ac:dyDescent="0.25">
      <c r="A403" s="563" t="s">
        <v>74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3"/>
      <c r="AB403" s="553"/>
      <c r="AC403" s="553"/>
    </row>
    <row r="404" spans="1:68" ht="27" customHeight="1" x14ac:dyDescent="0.25">
      <c r="A404" s="54" t="s">
        <v>633</v>
      </c>
      <c r="B404" s="54" t="s">
        <v>634</v>
      </c>
      <c r="C404" s="31">
        <v>4301051284</v>
      </c>
      <c r="D404" s="565">
        <v>4607091384352</v>
      </c>
      <c r="E404" s="566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6"/>
      <c r="R404" s="576"/>
      <c r="S404" s="576"/>
      <c r="T404" s="577"/>
      <c r="U404" s="34"/>
      <c r="V404" s="34"/>
      <c r="W404" s="35" t="s">
        <v>70</v>
      </c>
      <c r="X404" s="559">
        <v>12</v>
      </c>
      <c r="Y404" s="560">
        <f>IFERROR(IF(X404="",0,CEILING((X404/$H404),1)*$H404),"")</f>
        <v>12</v>
      </c>
      <c r="Z404" s="36">
        <f>IFERROR(IF(Y404=0,"",ROUNDUP(Y404/H404,0)*0.00902),"")</f>
        <v>4.5100000000000001E-2</v>
      </c>
      <c r="AA404" s="56"/>
      <c r="AB404" s="57"/>
      <c r="AC404" s="451" t="s">
        <v>635</v>
      </c>
      <c r="AG404" s="64"/>
      <c r="AJ404" s="68"/>
      <c r="AK404" s="68">
        <v>0</v>
      </c>
      <c r="BB404" s="452" t="s">
        <v>1</v>
      </c>
      <c r="BM404" s="64">
        <f>IFERROR(X404*I404/H404,"0")</f>
        <v>13.23</v>
      </c>
      <c r="BN404" s="64">
        <f>IFERROR(Y404*I404/H404,"0")</f>
        <v>13.23</v>
      </c>
      <c r="BO404" s="64">
        <f>IFERROR(1/J404*(X404/H404),"0")</f>
        <v>3.787878787878788E-2</v>
      </c>
      <c r="BP404" s="64">
        <f>IFERROR(1/J404*(Y404/H404),"0")</f>
        <v>3.787878787878788E-2</v>
      </c>
    </row>
    <row r="405" spans="1:68" ht="27" hidden="1" customHeight="1" x14ac:dyDescent="0.25">
      <c r="A405" s="54" t="s">
        <v>636</v>
      </c>
      <c r="B405" s="54" t="s">
        <v>637</v>
      </c>
      <c r="C405" s="31">
        <v>4301051431</v>
      </c>
      <c r="D405" s="565">
        <v>4607091389654</v>
      </c>
      <c r="E405" s="566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6"/>
      <c r="R405" s="576"/>
      <c r="S405" s="576"/>
      <c r="T405" s="577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638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73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74"/>
      <c r="P406" s="570" t="s">
        <v>72</v>
      </c>
      <c r="Q406" s="571"/>
      <c r="R406" s="571"/>
      <c r="S406" s="571"/>
      <c r="T406" s="571"/>
      <c r="U406" s="571"/>
      <c r="V406" s="572"/>
      <c r="W406" s="37" t="s">
        <v>73</v>
      </c>
      <c r="X406" s="561">
        <f>IFERROR(X404/H404,"0")+IFERROR(X405/H405,"0")</f>
        <v>5</v>
      </c>
      <c r="Y406" s="561">
        <f>IFERROR(Y404/H404,"0")+IFERROR(Y405/H405,"0")</f>
        <v>5</v>
      </c>
      <c r="Z406" s="561">
        <f>IFERROR(IF(Z404="",0,Z404),"0")+IFERROR(IF(Z405="",0,Z405),"0")</f>
        <v>4.5100000000000001E-2</v>
      </c>
      <c r="AA406" s="562"/>
      <c r="AB406" s="562"/>
      <c r="AC406" s="562"/>
    </row>
    <row r="407" spans="1:68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74"/>
      <c r="P407" s="570" t="s">
        <v>72</v>
      </c>
      <c r="Q407" s="571"/>
      <c r="R407" s="571"/>
      <c r="S407" s="571"/>
      <c r="T407" s="571"/>
      <c r="U407" s="571"/>
      <c r="V407" s="572"/>
      <c r="W407" s="37" t="s">
        <v>70</v>
      </c>
      <c r="X407" s="561">
        <f>IFERROR(SUM(X404:X405),"0")</f>
        <v>12</v>
      </c>
      <c r="Y407" s="561">
        <f>IFERROR(SUM(Y404:Y405),"0")</f>
        <v>12</v>
      </c>
      <c r="Z407" s="37"/>
      <c r="AA407" s="562"/>
      <c r="AB407" s="562"/>
      <c r="AC407" s="562"/>
    </row>
    <row r="408" spans="1:68" ht="16.5" hidden="1" customHeight="1" x14ac:dyDescent="0.25">
      <c r="A408" s="567" t="s">
        <v>639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63" t="s">
        <v>139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3"/>
      <c r="AB409" s="553"/>
      <c r="AC409" s="553"/>
    </row>
    <row r="410" spans="1:68" ht="27" customHeight="1" x14ac:dyDescent="0.25">
      <c r="A410" s="54" t="s">
        <v>640</v>
      </c>
      <c r="B410" s="54" t="s">
        <v>641</v>
      </c>
      <c r="C410" s="31">
        <v>4301020319</v>
      </c>
      <c r="D410" s="565">
        <v>4680115885240</v>
      </c>
      <c r="E410" s="566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6"/>
      <c r="R410" s="576"/>
      <c r="S410" s="576"/>
      <c r="T410" s="577"/>
      <c r="U410" s="34"/>
      <c r="V410" s="34"/>
      <c r="W410" s="35" t="s">
        <v>70</v>
      </c>
      <c r="X410" s="559">
        <v>6.3</v>
      </c>
      <c r="Y410" s="560">
        <f>IFERROR(IF(X410="",0,CEILING((X410/$H410),1)*$H410),"")</f>
        <v>6.3000000000000007</v>
      </c>
      <c r="Z410" s="36">
        <f>IFERROR(IF(Y410=0,"",ROUNDUP(Y410/H410,0)*0.00651),"")</f>
        <v>1.9529999999999999E-2</v>
      </c>
      <c r="AA410" s="56"/>
      <c r="AB410" s="57"/>
      <c r="AC410" s="455" t="s">
        <v>642</v>
      </c>
      <c r="AG410" s="64"/>
      <c r="AJ410" s="68"/>
      <c r="AK410" s="68">
        <v>0</v>
      </c>
      <c r="BB410" s="456" t="s">
        <v>1</v>
      </c>
      <c r="BM410" s="64">
        <f>IFERROR(X410*I410/H410,"0")</f>
        <v>6.9299999999999988</v>
      </c>
      <c r="BN410" s="64">
        <f>IFERROR(Y410*I410/H410,"0")</f>
        <v>6.9300000000000006</v>
      </c>
      <c r="BO410" s="64">
        <f>IFERROR(1/J410*(X410/H410),"0")</f>
        <v>1.6483516483516484E-2</v>
      </c>
      <c r="BP410" s="64">
        <f>IFERROR(1/J410*(Y410/H410),"0")</f>
        <v>1.6483516483516484E-2</v>
      </c>
    </row>
    <row r="411" spans="1:68" x14ac:dyDescent="0.2">
      <c r="A411" s="573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74"/>
      <c r="P411" s="570" t="s">
        <v>72</v>
      </c>
      <c r="Q411" s="571"/>
      <c r="R411" s="571"/>
      <c r="S411" s="571"/>
      <c r="T411" s="571"/>
      <c r="U411" s="571"/>
      <c r="V411" s="572"/>
      <c r="W411" s="37" t="s">
        <v>73</v>
      </c>
      <c r="X411" s="561">
        <f>IFERROR(X410/H410,"0")</f>
        <v>3</v>
      </c>
      <c r="Y411" s="561">
        <f>IFERROR(Y410/H410,"0")</f>
        <v>3</v>
      </c>
      <c r="Z411" s="561">
        <f>IFERROR(IF(Z410="",0,Z410),"0")</f>
        <v>1.9529999999999999E-2</v>
      </c>
      <c r="AA411" s="562"/>
      <c r="AB411" s="562"/>
      <c r="AC411" s="562"/>
    </row>
    <row r="412" spans="1:68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74"/>
      <c r="P412" s="570" t="s">
        <v>72</v>
      </c>
      <c r="Q412" s="571"/>
      <c r="R412" s="571"/>
      <c r="S412" s="571"/>
      <c r="T412" s="571"/>
      <c r="U412" s="571"/>
      <c r="V412" s="572"/>
      <c r="W412" s="37" t="s">
        <v>70</v>
      </c>
      <c r="X412" s="561">
        <f>IFERROR(SUM(X410:X410),"0")</f>
        <v>6.3</v>
      </c>
      <c r="Y412" s="561">
        <f>IFERROR(SUM(Y410:Y410),"0")</f>
        <v>6.3000000000000007</v>
      </c>
      <c r="Z412" s="37"/>
      <c r="AA412" s="562"/>
      <c r="AB412" s="562"/>
      <c r="AC412" s="562"/>
    </row>
    <row r="413" spans="1:68" ht="14.25" hidden="1" customHeight="1" x14ac:dyDescent="0.25">
      <c r="A413" s="563" t="s">
        <v>64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3"/>
      <c r="AB413" s="553"/>
      <c r="AC413" s="553"/>
    </row>
    <row r="414" spans="1:68" ht="27" customHeight="1" x14ac:dyDescent="0.25">
      <c r="A414" s="54" t="s">
        <v>643</v>
      </c>
      <c r="B414" s="54" t="s">
        <v>644</v>
      </c>
      <c r="C414" s="31">
        <v>4301031403</v>
      </c>
      <c r="D414" s="565">
        <v>4680115886094</v>
      </c>
      <c r="E414" s="566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5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6"/>
      <c r="R414" s="576"/>
      <c r="S414" s="576"/>
      <c r="T414" s="577"/>
      <c r="U414" s="34"/>
      <c r="V414" s="34"/>
      <c r="W414" s="35" t="s">
        <v>70</v>
      </c>
      <c r="X414" s="559">
        <v>37.799999999999997</v>
      </c>
      <c r="Y414" s="560">
        <f>IFERROR(IF(X414="",0,CEILING((X414/$H414),1)*$H414),"")</f>
        <v>37.800000000000004</v>
      </c>
      <c r="Z414" s="36">
        <f>IFERROR(IF(Y414=0,"",ROUNDUP(Y414/H414,0)*0.00902),"")</f>
        <v>6.3140000000000002E-2</v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39.269999999999996</v>
      </c>
      <c r="BN414" s="64">
        <f>IFERROR(Y414*I414/H414,"0")</f>
        <v>39.270000000000003</v>
      </c>
      <c r="BO414" s="64">
        <f>IFERROR(1/J414*(X414/H414),"0")</f>
        <v>5.3030303030303025E-2</v>
      </c>
      <c r="BP414" s="64">
        <f>IFERROR(1/J414*(Y414/H414),"0")</f>
        <v>5.3030303030303032E-2</v>
      </c>
    </row>
    <row r="415" spans="1:68" ht="27" customHeight="1" x14ac:dyDescent="0.25">
      <c r="A415" s="54" t="s">
        <v>646</v>
      </c>
      <c r="B415" s="54" t="s">
        <v>647</v>
      </c>
      <c r="C415" s="31">
        <v>4301031363</v>
      </c>
      <c r="D415" s="565">
        <v>4607091389425</v>
      </c>
      <c r="E415" s="566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6"/>
      <c r="R415" s="576"/>
      <c r="S415" s="576"/>
      <c r="T415" s="577"/>
      <c r="U415" s="34"/>
      <c r="V415" s="34"/>
      <c r="W415" s="35" t="s">
        <v>70</v>
      </c>
      <c r="X415" s="559">
        <v>8.4</v>
      </c>
      <c r="Y415" s="560">
        <f>IFERROR(IF(X415="",0,CEILING((X415/$H415),1)*$H415),"")</f>
        <v>8.4</v>
      </c>
      <c r="Z415" s="36">
        <f>IFERROR(IF(Y415=0,"",ROUNDUP(Y415/H415,0)*0.00502),"")</f>
        <v>2.0080000000000001E-2</v>
      </c>
      <c r="AA415" s="56"/>
      <c r="AB415" s="57"/>
      <c r="AC415" s="459" t="s">
        <v>648</v>
      </c>
      <c r="AG415" s="64"/>
      <c r="AJ415" s="68"/>
      <c r="AK415" s="68">
        <v>0</v>
      </c>
      <c r="BB415" s="460" t="s">
        <v>1</v>
      </c>
      <c r="BM415" s="64">
        <f>IFERROR(X415*I415/H415,"0")</f>
        <v>8.92</v>
      </c>
      <c r="BN415" s="64">
        <f>IFERROR(Y415*I415/H415,"0")</f>
        <v>8.92</v>
      </c>
      <c r="BO415" s="64">
        <f>IFERROR(1/J415*(X415/H415),"0")</f>
        <v>1.7094017094017096E-2</v>
      </c>
      <c r="BP415" s="64">
        <f>IFERROR(1/J415*(Y415/H415),"0")</f>
        <v>1.7094017094017096E-2</v>
      </c>
    </row>
    <row r="416" spans="1:68" ht="27" hidden="1" customHeight="1" x14ac:dyDescent="0.25">
      <c r="A416" s="54" t="s">
        <v>649</v>
      </c>
      <c r="B416" s="54" t="s">
        <v>650</v>
      </c>
      <c r="C416" s="31">
        <v>4301031373</v>
      </c>
      <c r="D416" s="565">
        <v>4680115880771</v>
      </c>
      <c r="E416" s="566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6"/>
      <c r="R416" s="576"/>
      <c r="S416" s="576"/>
      <c r="T416" s="577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651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652</v>
      </c>
      <c r="B417" s="54" t="s">
        <v>653</v>
      </c>
      <c r="C417" s="31">
        <v>4301031359</v>
      </c>
      <c r="D417" s="565">
        <v>4607091389500</v>
      </c>
      <c r="E417" s="566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6"/>
      <c r="R417" s="576"/>
      <c r="S417" s="576"/>
      <c r="T417" s="577"/>
      <c r="U417" s="34"/>
      <c r="V417" s="34"/>
      <c r="W417" s="35" t="s">
        <v>70</v>
      </c>
      <c r="X417" s="559">
        <v>8.4</v>
      </c>
      <c r="Y417" s="560">
        <f>IFERROR(IF(X417="",0,CEILING((X417/$H417),1)*$H417),"")</f>
        <v>8.4</v>
      </c>
      <c r="Z417" s="36">
        <f>IFERROR(IF(Y417=0,"",ROUNDUP(Y417/H417,0)*0.00502),"")</f>
        <v>2.0080000000000001E-2</v>
      </c>
      <c r="AA417" s="56"/>
      <c r="AB417" s="57"/>
      <c r="AC417" s="463" t="s">
        <v>651</v>
      </c>
      <c r="AG417" s="64"/>
      <c r="AJ417" s="68"/>
      <c r="AK417" s="68">
        <v>0</v>
      </c>
      <c r="BB417" s="464" t="s">
        <v>1</v>
      </c>
      <c r="BM417" s="64">
        <f>IFERROR(X417*I417/H417,"0")</f>
        <v>8.92</v>
      </c>
      <c r="BN417" s="64">
        <f>IFERROR(Y417*I417/H417,"0")</f>
        <v>8.92</v>
      </c>
      <c r="BO417" s="64">
        <f>IFERROR(1/J417*(X417/H417),"0")</f>
        <v>1.7094017094017096E-2</v>
      </c>
      <c r="BP417" s="64">
        <f>IFERROR(1/J417*(Y417/H417),"0")</f>
        <v>1.7094017094017096E-2</v>
      </c>
    </row>
    <row r="418" spans="1:68" x14ac:dyDescent="0.2">
      <c r="A418" s="573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74"/>
      <c r="P418" s="570" t="s">
        <v>72</v>
      </c>
      <c r="Q418" s="571"/>
      <c r="R418" s="571"/>
      <c r="S418" s="571"/>
      <c r="T418" s="571"/>
      <c r="U418" s="571"/>
      <c r="V418" s="572"/>
      <c r="W418" s="37" t="s">
        <v>73</v>
      </c>
      <c r="X418" s="561">
        <f>IFERROR(X414/H414,"0")+IFERROR(X415/H415,"0")+IFERROR(X416/H416,"0")+IFERROR(X417/H417,"0")</f>
        <v>15</v>
      </c>
      <c r="Y418" s="561">
        <f>IFERROR(Y414/H414,"0")+IFERROR(Y415/H415,"0")+IFERROR(Y416/H416,"0")+IFERROR(Y417/H417,"0")</f>
        <v>15</v>
      </c>
      <c r="Z418" s="561">
        <f>IFERROR(IF(Z414="",0,Z414),"0")+IFERROR(IF(Z415="",0,Z415),"0")+IFERROR(IF(Z416="",0,Z416),"0")+IFERROR(IF(Z417="",0,Z417),"0")</f>
        <v>0.1033</v>
      </c>
      <c r="AA418" s="562"/>
      <c r="AB418" s="562"/>
      <c r="AC418" s="562"/>
    </row>
    <row r="419" spans="1:68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74"/>
      <c r="P419" s="570" t="s">
        <v>72</v>
      </c>
      <c r="Q419" s="571"/>
      <c r="R419" s="571"/>
      <c r="S419" s="571"/>
      <c r="T419" s="571"/>
      <c r="U419" s="571"/>
      <c r="V419" s="572"/>
      <c r="W419" s="37" t="s">
        <v>70</v>
      </c>
      <c r="X419" s="561">
        <f>IFERROR(SUM(X414:X417),"0")</f>
        <v>54.599999999999994</v>
      </c>
      <c r="Y419" s="561">
        <f>IFERROR(SUM(Y414:Y417),"0")</f>
        <v>54.6</v>
      </c>
      <c r="Z419" s="37"/>
      <c r="AA419" s="562"/>
      <c r="AB419" s="562"/>
      <c r="AC419" s="562"/>
    </row>
    <row r="420" spans="1:68" ht="16.5" hidden="1" customHeight="1" x14ac:dyDescent="0.25">
      <c r="A420" s="567" t="s">
        <v>654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63" t="s">
        <v>64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3"/>
      <c r="AB421" s="553"/>
      <c r="AC421" s="553"/>
    </row>
    <row r="422" spans="1:68" ht="27" hidden="1" customHeight="1" x14ac:dyDescent="0.25">
      <c r="A422" s="54" t="s">
        <v>655</v>
      </c>
      <c r="B422" s="54" t="s">
        <v>656</v>
      </c>
      <c r="C422" s="31">
        <v>4301031347</v>
      </c>
      <c r="D422" s="565">
        <v>4680115885110</v>
      </c>
      <c r="E422" s="566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7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6"/>
      <c r="R422" s="576"/>
      <c r="S422" s="576"/>
      <c r="T422" s="577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657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3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74"/>
      <c r="P423" s="570" t="s">
        <v>72</v>
      </c>
      <c r="Q423" s="571"/>
      <c r="R423" s="571"/>
      <c r="S423" s="571"/>
      <c r="T423" s="571"/>
      <c r="U423" s="571"/>
      <c r="V423" s="572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74"/>
      <c r="P424" s="570" t="s">
        <v>72</v>
      </c>
      <c r="Q424" s="571"/>
      <c r="R424" s="571"/>
      <c r="S424" s="571"/>
      <c r="T424" s="571"/>
      <c r="U424" s="571"/>
      <c r="V424" s="572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67" t="s">
        <v>658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63" t="s">
        <v>64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3"/>
      <c r="AB426" s="553"/>
      <c r="AC426" s="553"/>
    </row>
    <row r="427" spans="1:68" ht="27" hidden="1" customHeight="1" x14ac:dyDescent="0.25">
      <c r="A427" s="54" t="s">
        <v>659</v>
      </c>
      <c r="B427" s="54" t="s">
        <v>660</v>
      </c>
      <c r="C427" s="31">
        <v>4301031261</v>
      </c>
      <c r="D427" s="565">
        <v>4680115885103</v>
      </c>
      <c r="E427" s="566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6"/>
      <c r="R427" s="576"/>
      <c r="S427" s="576"/>
      <c r="T427" s="577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661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3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74"/>
      <c r="P428" s="570" t="s">
        <v>72</v>
      </c>
      <c r="Q428" s="571"/>
      <c r="R428" s="571"/>
      <c r="S428" s="571"/>
      <c r="T428" s="571"/>
      <c r="U428" s="571"/>
      <c r="V428" s="572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74"/>
      <c r="P429" s="570" t="s">
        <v>72</v>
      </c>
      <c r="Q429" s="571"/>
      <c r="R429" s="571"/>
      <c r="S429" s="571"/>
      <c r="T429" s="571"/>
      <c r="U429" s="571"/>
      <c r="V429" s="572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38" t="s">
        <v>662</v>
      </c>
      <c r="B430" s="639"/>
      <c r="C430" s="639"/>
      <c r="D430" s="639"/>
      <c r="E430" s="639"/>
      <c r="F430" s="639"/>
      <c r="G430" s="639"/>
      <c r="H430" s="639"/>
      <c r="I430" s="639"/>
      <c r="J430" s="639"/>
      <c r="K430" s="639"/>
      <c r="L430" s="639"/>
      <c r="M430" s="639"/>
      <c r="N430" s="639"/>
      <c r="O430" s="639"/>
      <c r="P430" s="639"/>
      <c r="Q430" s="639"/>
      <c r="R430" s="639"/>
      <c r="S430" s="639"/>
      <c r="T430" s="639"/>
      <c r="U430" s="639"/>
      <c r="V430" s="639"/>
      <c r="W430" s="639"/>
      <c r="X430" s="639"/>
      <c r="Y430" s="639"/>
      <c r="Z430" s="639"/>
      <c r="AA430" s="48"/>
      <c r="AB430" s="48"/>
      <c r="AC430" s="48"/>
    </row>
    <row r="431" spans="1:68" ht="16.5" hidden="1" customHeight="1" x14ac:dyDescent="0.25">
      <c r="A431" s="567" t="s">
        <v>662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63" t="s">
        <v>103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3"/>
      <c r="AB432" s="553"/>
      <c r="AC432" s="553"/>
    </row>
    <row r="433" spans="1:68" ht="27" customHeight="1" x14ac:dyDescent="0.25">
      <c r="A433" s="54" t="s">
        <v>663</v>
      </c>
      <c r="B433" s="54" t="s">
        <v>664</v>
      </c>
      <c r="C433" s="31">
        <v>4301011795</v>
      </c>
      <c r="D433" s="565">
        <v>4607091389067</v>
      </c>
      <c r="E433" s="566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6"/>
      <c r="R433" s="576"/>
      <c r="S433" s="576"/>
      <c r="T433" s="577"/>
      <c r="U433" s="34"/>
      <c r="V433" s="34"/>
      <c r="W433" s="35" t="s">
        <v>70</v>
      </c>
      <c r="X433" s="559">
        <v>10.56</v>
      </c>
      <c r="Y433" s="560">
        <f t="shared" ref="Y433:Y446" si="58">IFERROR(IF(X433="",0,CEILING((X433/$H433),1)*$H433),"")</f>
        <v>10.56</v>
      </c>
      <c r="Z433" s="36">
        <f t="shared" ref="Z433:Z439" si="59">IFERROR(IF(Y433=0,"",ROUNDUP(Y433/H433,0)*0.01196),"")</f>
        <v>2.392E-2</v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11.28</v>
      </c>
      <c r="BN433" s="64">
        <f t="shared" ref="BN433:BN446" si="61">IFERROR(Y433*I433/H433,"0")</f>
        <v>11.28</v>
      </c>
      <c r="BO433" s="64">
        <f t="shared" ref="BO433:BO446" si="62">IFERROR(1/J433*(X433/H433),"0")</f>
        <v>1.9230769230769232E-2</v>
      </c>
      <c r="BP433" s="64">
        <f t="shared" ref="BP433:BP446" si="63">IFERROR(1/J433*(Y433/H433),"0")</f>
        <v>1.9230769230769232E-2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4301011961</v>
      </c>
      <c r="D434" s="565">
        <v>4680115885271</v>
      </c>
      <c r="E434" s="566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6"/>
      <c r="R434" s="576"/>
      <c r="S434" s="576"/>
      <c r="T434" s="577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669</v>
      </c>
      <c r="B435" s="54" t="s">
        <v>670</v>
      </c>
      <c r="C435" s="31">
        <v>4301011376</v>
      </c>
      <c r="D435" s="565">
        <v>4680115885226</v>
      </c>
      <c r="E435" s="566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6"/>
      <c r="R435" s="576"/>
      <c r="S435" s="576"/>
      <c r="T435" s="577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672</v>
      </c>
      <c r="B436" s="54" t="s">
        <v>673</v>
      </c>
      <c r="C436" s="31">
        <v>4301012145</v>
      </c>
      <c r="D436" s="565">
        <v>4607091383522</v>
      </c>
      <c r="E436" s="566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7" t="s">
        <v>674</v>
      </c>
      <c r="Q436" s="576"/>
      <c r="R436" s="576"/>
      <c r="S436" s="576"/>
      <c r="T436" s="577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4301011774</v>
      </c>
      <c r="D437" s="565">
        <v>4680115884502</v>
      </c>
      <c r="E437" s="566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6"/>
      <c r="R437" s="576"/>
      <c r="S437" s="576"/>
      <c r="T437" s="577"/>
      <c r="U437" s="34"/>
      <c r="V437" s="34"/>
      <c r="W437" s="35" t="s">
        <v>70</v>
      </c>
      <c r="X437" s="559"/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4301011771</v>
      </c>
      <c r="D438" s="565">
        <v>4607091389104</v>
      </c>
      <c r="E438" s="566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6"/>
      <c r="R438" s="576"/>
      <c r="S438" s="576"/>
      <c r="T438" s="577"/>
      <c r="U438" s="34"/>
      <c r="V438" s="34"/>
      <c r="W438" s="35" t="s">
        <v>70</v>
      </c>
      <c r="X438" s="559">
        <v>10.56</v>
      </c>
      <c r="Y438" s="560">
        <f t="shared" si="58"/>
        <v>10.56</v>
      </c>
      <c r="Z438" s="36">
        <f t="shared" si="59"/>
        <v>2.392E-2</v>
      </c>
      <c r="AA438" s="56"/>
      <c r="AB438" s="57"/>
      <c r="AC438" s="479" t="s">
        <v>681</v>
      </c>
      <c r="AG438" s="64"/>
      <c r="AJ438" s="68"/>
      <c r="AK438" s="68">
        <v>0</v>
      </c>
      <c r="BB438" s="480" t="s">
        <v>1</v>
      </c>
      <c r="BM438" s="64">
        <f t="shared" si="60"/>
        <v>11.28</v>
      </c>
      <c r="BN438" s="64">
        <f t="shared" si="61"/>
        <v>11.28</v>
      </c>
      <c r="BO438" s="64">
        <f t="shared" si="62"/>
        <v>1.9230769230769232E-2</v>
      </c>
      <c r="BP438" s="64">
        <f t="shared" si="63"/>
        <v>1.9230769230769232E-2</v>
      </c>
    </row>
    <row r="439" spans="1:68" ht="16.5" customHeight="1" x14ac:dyDescent="0.25">
      <c r="A439" s="54" t="s">
        <v>682</v>
      </c>
      <c r="B439" s="54" t="s">
        <v>683</v>
      </c>
      <c r="C439" s="31">
        <v>4301011799</v>
      </c>
      <c r="D439" s="565">
        <v>4680115884519</v>
      </c>
      <c r="E439" s="566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6"/>
      <c r="R439" s="576"/>
      <c r="S439" s="576"/>
      <c r="T439" s="577"/>
      <c r="U439" s="34"/>
      <c r="V439" s="34"/>
      <c r="W439" s="35" t="s">
        <v>70</v>
      </c>
      <c r="X439" s="559">
        <v>10.56</v>
      </c>
      <c r="Y439" s="560">
        <f t="shared" si="58"/>
        <v>10.56</v>
      </c>
      <c r="Z439" s="36">
        <f t="shared" si="59"/>
        <v>2.392E-2</v>
      </c>
      <c r="AA439" s="56"/>
      <c r="AB439" s="57"/>
      <c r="AC439" s="481" t="s">
        <v>684</v>
      </c>
      <c r="AG439" s="64"/>
      <c r="AJ439" s="68"/>
      <c r="AK439" s="68">
        <v>0</v>
      </c>
      <c r="BB439" s="482" t="s">
        <v>1</v>
      </c>
      <c r="BM439" s="64">
        <f t="shared" si="60"/>
        <v>11.28</v>
      </c>
      <c r="BN439" s="64">
        <f t="shared" si="61"/>
        <v>11.28</v>
      </c>
      <c r="BO439" s="64">
        <f t="shared" si="62"/>
        <v>1.9230769230769232E-2</v>
      </c>
      <c r="BP439" s="64">
        <f t="shared" si="63"/>
        <v>1.9230769230769232E-2</v>
      </c>
    </row>
    <row r="440" spans="1:68" ht="27" customHeight="1" x14ac:dyDescent="0.25">
      <c r="A440" s="54" t="s">
        <v>685</v>
      </c>
      <c r="B440" s="54" t="s">
        <v>686</v>
      </c>
      <c r="C440" s="31">
        <v>4301012125</v>
      </c>
      <c r="D440" s="565">
        <v>4680115886391</v>
      </c>
      <c r="E440" s="566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6"/>
      <c r="R440" s="576"/>
      <c r="S440" s="576"/>
      <c r="T440" s="577"/>
      <c r="U440" s="34"/>
      <c r="V440" s="34"/>
      <c r="W440" s="35" t="s">
        <v>70</v>
      </c>
      <c r="X440" s="559">
        <v>4.8</v>
      </c>
      <c r="Y440" s="560">
        <f t="shared" si="58"/>
        <v>4.8</v>
      </c>
      <c r="Z440" s="36">
        <f>IFERROR(IF(Y440=0,"",ROUNDUP(Y440/H440,0)*0.00651),"")</f>
        <v>1.302E-2</v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60"/>
        <v>5.16</v>
      </c>
      <c r="BN440" s="64">
        <f t="shared" si="61"/>
        <v>5.16</v>
      </c>
      <c r="BO440" s="64">
        <f t="shared" si="62"/>
        <v>1.098901098901099E-2</v>
      </c>
      <c r="BP440" s="64">
        <f t="shared" si="63"/>
        <v>1.098901098901099E-2</v>
      </c>
    </row>
    <row r="441" spans="1:68" ht="27" hidden="1" customHeight="1" x14ac:dyDescent="0.25">
      <c r="A441" s="54" t="s">
        <v>687</v>
      </c>
      <c r="B441" s="54" t="s">
        <v>688</v>
      </c>
      <c r="C441" s="31">
        <v>4301012035</v>
      </c>
      <c r="D441" s="565">
        <v>4680115880603</v>
      </c>
      <c r="E441" s="566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6"/>
      <c r="R441" s="576"/>
      <c r="S441" s="576"/>
      <c r="T441" s="577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689</v>
      </c>
      <c r="B442" s="54" t="s">
        <v>690</v>
      </c>
      <c r="C442" s="31">
        <v>4301012146</v>
      </c>
      <c r="D442" s="565">
        <v>4607091389999</v>
      </c>
      <c r="E442" s="566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68" t="s">
        <v>691</v>
      </c>
      <c r="Q442" s="576"/>
      <c r="R442" s="576"/>
      <c r="S442" s="576"/>
      <c r="T442" s="577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4301012036</v>
      </c>
      <c r="D443" s="565">
        <v>4680115882782</v>
      </c>
      <c r="E443" s="566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6"/>
      <c r="R443" s="576"/>
      <c r="S443" s="576"/>
      <c r="T443" s="577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668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694</v>
      </c>
      <c r="B444" s="54" t="s">
        <v>695</v>
      </c>
      <c r="C444" s="31">
        <v>4301012050</v>
      </c>
      <c r="D444" s="565">
        <v>4680115885479</v>
      </c>
      <c r="E444" s="566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6"/>
      <c r="R444" s="576"/>
      <c r="S444" s="576"/>
      <c r="T444" s="577"/>
      <c r="U444" s="34"/>
      <c r="V444" s="34"/>
      <c r="W444" s="35" t="s">
        <v>70</v>
      </c>
      <c r="X444" s="559">
        <v>4.8</v>
      </c>
      <c r="Y444" s="560">
        <f t="shared" si="58"/>
        <v>4.8</v>
      </c>
      <c r="Z444" s="36">
        <f>IFERROR(IF(Y444=0,"",ROUNDUP(Y444/H444,0)*0.00651),"")</f>
        <v>1.302E-2</v>
      </c>
      <c r="AA444" s="56"/>
      <c r="AB444" s="57"/>
      <c r="AC444" s="491" t="s">
        <v>681</v>
      </c>
      <c r="AG444" s="64"/>
      <c r="AJ444" s="68"/>
      <c r="AK444" s="68">
        <v>0</v>
      </c>
      <c r="BB444" s="492" t="s">
        <v>1</v>
      </c>
      <c r="BM444" s="64">
        <f t="shared" si="60"/>
        <v>5.16</v>
      </c>
      <c r="BN444" s="64">
        <f t="shared" si="61"/>
        <v>5.16</v>
      </c>
      <c r="BO444" s="64">
        <f t="shared" si="62"/>
        <v>1.098901098901099E-2</v>
      </c>
      <c r="BP444" s="64">
        <f t="shared" si="63"/>
        <v>1.098901098901099E-2</v>
      </c>
    </row>
    <row r="445" spans="1:68" ht="27" hidden="1" customHeight="1" x14ac:dyDescent="0.25">
      <c r="A445" s="54" t="s">
        <v>696</v>
      </c>
      <c r="B445" s="54" t="s">
        <v>697</v>
      </c>
      <c r="C445" s="31">
        <v>4301011784</v>
      </c>
      <c r="D445" s="565">
        <v>4607091389982</v>
      </c>
      <c r="E445" s="566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7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6"/>
      <c r="R445" s="576"/>
      <c r="S445" s="576"/>
      <c r="T445" s="577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681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4301012034</v>
      </c>
      <c r="D446" s="565">
        <v>4607091389982</v>
      </c>
      <c r="E446" s="566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6"/>
      <c r="R446" s="576"/>
      <c r="S446" s="576"/>
      <c r="T446" s="577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681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3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74"/>
      <c r="P447" s="570" t="s">
        <v>72</v>
      </c>
      <c r="Q447" s="571"/>
      <c r="R447" s="571"/>
      <c r="S447" s="571"/>
      <c r="T447" s="571"/>
      <c r="U447" s="571"/>
      <c r="V447" s="572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9.7800000000000012E-2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74"/>
      <c r="P448" s="570" t="s">
        <v>72</v>
      </c>
      <c r="Q448" s="571"/>
      <c r="R448" s="571"/>
      <c r="S448" s="571"/>
      <c r="T448" s="571"/>
      <c r="U448" s="571"/>
      <c r="V448" s="572"/>
      <c r="W448" s="37" t="s">
        <v>70</v>
      </c>
      <c r="X448" s="561">
        <f>IFERROR(SUM(X433:X446),"0")</f>
        <v>41.279999999999994</v>
      </c>
      <c r="Y448" s="561">
        <f>IFERROR(SUM(Y433:Y446),"0")</f>
        <v>41.279999999999994</v>
      </c>
      <c r="Z448" s="37"/>
      <c r="AA448" s="562"/>
      <c r="AB448" s="562"/>
      <c r="AC448" s="562"/>
    </row>
    <row r="449" spans="1:68" ht="14.25" hidden="1" customHeight="1" x14ac:dyDescent="0.25">
      <c r="A449" s="563" t="s">
        <v>139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3"/>
      <c r="AB449" s="553"/>
      <c r="AC449" s="55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65">
        <v>4607091388930</v>
      </c>
      <c r="E450" s="566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6"/>
      <c r="R450" s="576"/>
      <c r="S450" s="576"/>
      <c r="T450" s="577"/>
      <c r="U450" s="34"/>
      <c r="V450" s="34"/>
      <c r="W450" s="35" t="s">
        <v>70</v>
      </c>
      <c r="X450" s="559">
        <v>10.56</v>
      </c>
      <c r="Y450" s="560">
        <f>IFERROR(IF(X450="",0,CEILING((X450/$H450),1)*$H450),"")</f>
        <v>10.56</v>
      </c>
      <c r="Z450" s="36">
        <f>IFERROR(IF(Y450=0,"",ROUNDUP(Y450/H450,0)*0.01196),"")</f>
        <v>2.392E-2</v>
      </c>
      <c r="AA450" s="56"/>
      <c r="AB450" s="57"/>
      <c r="AC450" s="497" t="s">
        <v>701</v>
      </c>
      <c r="AG450" s="64"/>
      <c r="AJ450" s="68"/>
      <c r="AK450" s="68">
        <v>0</v>
      </c>
      <c r="BB450" s="498" t="s">
        <v>1</v>
      </c>
      <c r="BM450" s="64">
        <f>IFERROR(X450*I450/H450,"0")</f>
        <v>11.28</v>
      </c>
      <c r="BN450" s="64">
        <f>IFERROR(Y450*I450/H450,"0")</f>
        <v>11.28</v>
      </c>
      <c r="BO450" s="64">
        <f>IFERROR(1/J450*(X450/H450),"0")</f>
        <v>1.9230769230769232E-2</v>
      </c>
      <c r="BP450" s="64">
        <f>IFERROR(1/J450*(Y450/H450),"0")</f>
        <v>1.9230769230769232E-2</v>
      </c>
    </row>
    <row r="451" spans="1:68" ht="16.5" customHeight="1" x14ac:dyDescent="0.25">
      <c r="A451" s="54" t="s">
        <v>702</v>
      </c>
      <c r="B451" s="54" t="s">
        <v>703</v>
      </c>
      <c r="C451" s="31">
        <v>4301020384</v>
      </c>
      <c r="D451" s="565">
        <v>4680115886407</v>
      </c>
      <c r="E451" s="566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6"/>
      <c r="R451" s="576"/>
      <c r="S451" s="576"/>
      <c r="T451" s="577"/>
      <c r="U451" s="34"/>
      <c r="V451" s="34"/>
      <c r="W451" s="35" t="s">
        <v>70</v>
      </c>
      <c r="X451" s="559">
        <v>4.8</v>
      </c>
      <c r="Y451" s="560">
        <f>IFERROR(IF(X451="",0,CEILING((X451/$H451),1)*$H451),"")</f>
        <v>4.8</v>
      </c>
      <c r="Z451" s="36">
        <f>IFERROR(IF(Y451=0,"",ROUNDUP(Y451/H451,0)*0.00651),"")</f>
        <v>1.302E-2</v>
      </c>
      <c r="AA451" s="56"/>
      <c r="AB451" s="57"/>
      <c r="AC451" s="499" t="s">
        <v>701</v>
      </c>
      <c r="AG451" s="64"/>
      <c r="AJ451" s="68"/>
      <c r="AK451" s="68">
        <v>0</v>
      </c>
      <c r="BB451" s="500" t="s">
        <v>1</v>
      </c>
      <c r="BM451" s="64">
        <f>IFERROR(X451*I451/H451,"0")</f>
        <v>5.16</v>
      </c>
      <c r="BN451" s="64">
        <f>IFERROR(Y451*I451/H451,"0")</f>
        <v>5.16</v>
      </c>
      <c r="BO451" s="64">
        <f>IFERROR(1/J451*(X451/H451),"0")</f>
        <v>1.098901098901099E-2</v>
      </c>
      <c r="BP451" s="64">
        <f>IFERROR(1/J451*(Y451/H451),"0")</f>
        <v>1.098901098901099E-2</v>
      </c>
    </row>
    <row r="452" spans="1:68" ht="16.5" hidden="1" customHeight="1" x14ac:dyDescent="0.25">
      <c r="A452" s="54" t="s">
        <v>704</v>
      </c>
      <c r="B452" s="54" t="s">
        <v>705</v>
      </c>
      <c r="C452" s="31">
        <v>4301020385</v>
      </c>
      <c r="D452" s="565">
        <v>4680115880054</v>
      </c>
      <c r="E452" s="566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6"/>
      <c r="R452" s="576"/>
      <c r="S452" s="576"/>
      <c r="T452" s="577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701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3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4"/>
      <c r="P453" s="570" t="s">
        <v>72</v>
      </c>
      <c r="Q453" s="571"/>
      <c r="R453" s="571"/>
      <c r="S453" s="571"/>
      <c r="T453" s="571"/>
      <c r="U453" s="571"/>
      <c r="V453" s="572"/>
      <c r="W453" s="37" t="s">
        <v>73</v>
      </c>
      <c r="X453" s="561">
        <f>IFERROR(X450/H450,"0")+IFERROR(X451/H451,"0")+IFERROR(X452/H452,"0")</f>
        <v>4</v>
      </c>
      <c r="Y453" s="561">
        <f>IFERROR(Y450/H450,"0")+IFERROR(Y451/H451,"0")+IFERROR(Y452/H452,"0")</f>
        <v>4</v>
      </c>
      <c r="Z453" s="561">
        <f>IFERROR(IF(Z450="",0,Z450),"0")+IFERROR(IF(Z451="",0,Z451),"0")+IFERROR(IF(Z452="",0,Z452),"0")</f>
        <v>3.6940000000000001E-2</v>
      </c>
      <c r="AA453" s="562"/>
      <c r="AB453" s="562"/>
      <c r="AC453" s="562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4"/>
      <c r="P454" s="570" t="s">
        <v>72</v>
      </c>
      <c r="Q454" s="571"/>
      <c r="R454" s="571"/>
      <c r="S454" s="571"/>
      <c r="T454" s="571"/>
      <c r="U454" s="571"/>
      <c r="V454" s="572"/>
      <c r="W454" s="37" t="s">
        <v>70</v>
      </c>
      <c r="X454" s="561">
        <f>IFERROR(SUM(X450:X452),"0")</f>
        <v>15.36</v>
      </c>
      <c r="Y454" s="561">
        <f>IFERROR(SUM(Y450:Y452),"0")</f>
        <v>15.36</v>
      </c>
      <c r="Z454" s="37"/>
      <c r="AA454" s="562"/>
      <c r="AB454" s="562"/>
      <c r="AC454" s="562"/>
    </row>
    <row r="455" spans="1:68" ht="14.25" hidden="1" customHeight="1" x14ac:dyDescent="0.25">
      <c r="A455" s="563" t="s">
        <v>64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3"/>
      <c r="AB455" s="553"/>
      <c r="AC455" s="55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65">
        <v>4680115883116</v>
      </c>
      <c r="E456" s="566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5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6"/>
      <c r="R456" s="576"/>
      <c r="S456" s="576"/>
      <c r="T456" s="577"/>
      <c r="U456" s="34"/>
      <c r="V456" s="34"/>
      <c r="W456" s="35" t="s">
        <v>70</v>
      </c>
      <c r="X456" s="559">
        <v>10.56</v>
      </c>
      <c r="Y456" s="560">
        <f t="shared" ref="Y456:Y462" si="64">IFERROR(IF(X456="",0,CEILING((X456/$H456),1)*$H456),"")</f>
        <v>10.56</v>
      </c>
      <c r="Z456" s="36">
        <f>IFERROR(IF(Y456=0,"",ROUNDUP(Y456/H456,0)*0.01196),"")</f>
        <v>2.392E-2</v>
      </c>
      <c r="AA456" s="56"/>
      <c r="AB456" s="57"/>
      <c r="AC456" s="503" t="s">
        <v>708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11.28</v>
      </c>
      <c r="BN456" s="64">
        <f t="shared" ref="BN456:BN462" si="66">IFERROR(Y456*I456/H456,"0")</f>
        <v>11.28</v>
      </c>
      <c r="BO456" s="64">
        <f t="shared" ref="BO456:BO462" si="67">IFERROR(1/J456*(X456/H456),"0")</f>
        <v>1.9230769230769232E-2</v>
      </c>
      <c r="BP456" s="64">
        <f t="shared" ref="BP456:BP462" si="68">IFERROR(1/J456*(Y456/H456),"0")</f>
        <v>1.9230769230769232E-2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65">
        <v>4680115883093</v>
      </c>
      <c r="E457" s="566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6"/>
      <c r="R457" s="576"/>
      <c r="S457" s="576"/>
      <c r="T457" s="577"/>
      <c r="U457" s="34"/>
      <c r="V457" s="34"/>
      <c r="W457" s="35" t="s">
        <v>70</v>
      </c>
      <c r="X457" s="559">
        <v>10.56</v>
      </c>
      <c r="Y457" s="560">
        <f t="shared" si="64"/>
        <v>10.56</v>
      </c>
      <c r="Z457" s="36">
        <f>IFERROR(IF(Y457=0,"",ROUNDUP(Y457/H457,0)*0.01196),"")</f>
        <v>2.392E-2</v>
      </c>
      <c r="AA457" s="56"/>
      <c r="AB457" s="57"/>
      <c r="AC457" s="505" t="s">
        <v>711</v>
      </c>
      <c r="AG457" s="64"/>
      <c r="AJ457" s="68"/>
      <c r="AK457" s="68">
        <v>0</v>
      </c>
      <c r="BB457" s="506" t="s">
        <v>1</v>
      </c>
      <c r="BM457" s="64">
        <f t="shared" si="65"/>
        <v>11.28</v>
      </c>
      <c r="BN457" s="64">
        <f t="shared" si="66"/>
        <v>11.28</v>
      </c>
      <c r="BO457" s="64">
        <f t="shared" si="67"/>
        <v>1.9230769230769232E-2</v>
      </c>
      <c r="BP457" s="64">
        <f t="shared" si="68"/>
        <v>1.9230769230769232E-2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65">
        <v>4680115883109</v>
      </c>
      <c r="E458" s="566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6"/>
      <c r="R458" s="576"/>
      <c r="S458" s="576"/>
      <c r="T458" s="577"/>
      <c r="U458" s="34"/>
      <c r="V458" s="34"/>
      <c r="W458" s="35" t="s">
        <v>70</v>
      </c>
      <c r="X458" s="559">
        <v>10.56</v>
      </c>
      <c r="Y458" s="560">
        <f t="shared" si="64"/>
        <v>10.56</v>
      </c>
      <c r="Z458" s="36">
        <f>IFERROR(IF(Y458=0,"",ROUNDUP(Y458/H458,0)*0.01196),"")</f>
        <v>2.392E-2</v>
      </c>
      <c r="AA458" s="56"/>
      <c r="AB458" s="57"/>
      <c r="AC458" s="507" t="s">
        <v>714</v>
      </c>
      <c r="AG458" s="64"/>
      <c r="AJ458" s="68"/>
      <c r="AK458" s="68">
        <v>0</v>
      </c>
      <c r="BB458" s="508" t="s">
        <v>1</v>
      </c>
      <c r="BM458" s="64">
        <f t="shared" si="65"/>
        <v>11.28</v>
      </c>
      <c r="BN458" s="64">
        <f t="shared" si="66"/>
        <v>11.28</v>
      </c>
      <c r="BO458" s="64">
        <f t="shared" si="67"/>
        <v>1.9230769230769232E-2</v>
      </c>
      <c r="BP458" s="64">
        <f t="shared" si="68"/>
        <v>1.9230769230769232E-2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4301031351</v>
      </c>
      <c r="D459" s="565">
        <v>4680115882072</v>
      </c>
      <c r="E459" s="566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6"/>
      <c r="R459" s="576"/>
      <c r="S459" s="576"/>
      <c r="T459" s="577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715</v>
      </c>
      <c r="B460" s="54" t="s">
        <v>717</v>
      </c>
      <c r="C460" s="31">
        <v>4301031419</v>
      </c>
      <c r="D460" s="565">
        <v>4680115882072</v>
      </c>
      <c r="E460" s="566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6"/>
      <c r="R460" s="576"/>
      <c r="S460" s="576"/>
      <c r="T460" s="577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708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718</v>
      </c>
      <c r="B461" s="54" t="s">
        <v>719</v>
      </c>
      <c r="C461" s="31">
        <v>4301031418</v>
      </c>
      <c r="D461" s="565">
        <v>4680115882102</v>
      </c>
      <c r="E461" s="566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6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6"/>
      <c r="R461" s="576"/>
      <c r="S461" s="576"/>
      <c r="T461" s="577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711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720</v>
      </c>
      <c r="B462" s="54" t="s">
        <v>721</v>
      </c>
      <c r="C462" s="31">
        <v>4301031417</v>
      </c>
      <c r="D462" s="565">
        <v>4680115882096</v>
      </c>
      <c r="E462" s="566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6"/>
      <c r="R462" s="576"/>
      <c r="S462" s="576"/>
      <c r="T462" s="577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714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3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74"/>
      <c r="P463" s="570" t="s">
        <v>72</v>
      </c>
      <c r="Q463" s="571"/>
      <c r="R463" s="571"/>
      <c r="S463" s="571"/>
      <c r="T463" s="571"/>
      <c r="U463" s="571"/>
      <c r="V463" s="572"/>
      <c r="W463" s="37" t="s">
        <v>73</v>
      </c>
      <c r="X463" s="561">
        <f>IFERROR(X456/H456,"0")+IFERROR(X457/H457,"0")+IFERROR(X458/H458,"0")+IFERROR(X459/H459,"0")+IFERROR(X460/H460,"0")+IFERROR(X461/H461,"0")+IFERROR(X462/H462,"0")</f>
        <v>6</v>
      </c>
      <c r="Y463" s="561">
        <f>IFERROR(Y456/H456,"0")+IFERROR(Y457/H457,"0")+IFERROR(Y458/H458,"0")+IFERROR(Y459/H459,"0")+IFERROR(Y460/H460,"0")+IFERROR(Y461/H461,"0")+IFERROR(Y462/H462,"0")</f>
        <v>6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7.1760000000000004E-2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74"/>
      <c r="P464" s="570" t="s">
        <v>72</v>
      </c>
      <c r="Q464" s="571"/>
      <c r="R464" s="571"/>
      <c r="S464" s="571"/>
      <c r="T464" s="571"/>
      <c r="U464" s="571"/>
      <c r="V464" s="572"/>
      <c r="W464" s="37" t="s">
        <v>70</v>
      </c>
      <c r="X464" s="561">
        <f>IFERROR(SUM(X456:X462),"0")</f>
        <v>31.68</v>
      </c>
      <c r="Y464" s="561">
        <f>IFERROR(SUM(Y456:Y462),"0")</f>
        <v>31.68</v>
      </c>
      <c r="Z464" s="37"/>
      <c r="AA464" s="562"/>
      <c r="AB464" s="562"/>
      <c r="AC464" s="562"/>
    </row>
    <row r="465" spans="1:68" ht="14.25" hidden="1" customHeight="1" x14ac:dyDescent="0.25">
      <c r="A465" s="563" t="s">
        <v>74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3"/>
      <c r="AB465" s="553"/>
      <c r="AC465" s="553"/>
    </row>
    <row r="466" spans="1:68" ht="16.5" customHeight="1" x14ac:dyDescent="0.25">
      <c r="A466" s="54" t="s">
        <v>722</v>
      </c>
      <c r="B466" s="54" t="s">
        <v>723</v>
      </c>
      <c r="C466" s="31">
        <v>4301051232</v>
      </c>
      <c r="D466" s="565">
        <v>4607091383409</v>
      </c>
      <c r="E466" s="566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6"/>
      <c r="R466" s="576"/>
      <c r="S466" s="576"/>
      <c r="T466" s="577"/>
      <c r="U466" s="34"/>
      <c r="V466" s="34"/>
      <c r="W466" s="35" t="s">
        <v>70</v>
      </c>
      <c r="X466" s="559">
        <v>7.8</v>
      </c>
      <c r="Y466" s="560">
        <f>IFERROR(IF(X466="",0,CEILING((X466/$H466),1)*$H466),"")</f>
        <v>7.8</v>
      </c>
      <c r="Z466" s="36">
        <f>IFERROR(IF(Y466=0,"",ROUNDUP(Y466/H466,0)*0.01898),"")</f>
        <v>1.898E-2</v>
      </c>
      <c r="AA466" s="56"/>
      <c r="AB466" s="57"/>
      <c r="AC466" s="517" t="s">
        <v>724</v>
      </c>
      <c r="AG466" s="64"/>
      <c r="AJ466" s="68"/>
      <c r="AK466" s="68">
        <v>0</v>
      </c>
      <c r="BB466" s="518" t="s">
        <v>1</v>
      </c>
      <c r="BM466" s="64">
        <f>IFERROR(X466*I466/H466,"0")</f>
        <v>8.3010000000000002</v>
      </c>
      <c r="BN466" s="64">
        <f>IFERROR(Y466*I466/H466,"0")</f>
        <v>8.3010000000000002</v>
      </c>
      <c r="BO466" s="64">
        <f>IFERROR(1/J466*(X466/H466),"0")</f>
        <v>1.5625E-2</v>
      </c>
      <c r="BP466" s="64">
        <f>IFERROR(1/J466*(Y466/H466),"0")</f>
        <v>1.5625E-2</v>
      </c>
    </row>
    <row r="467" spans="1:68" ht="16.5" customHeight="1" x14ac:dyDescent="0.25">
      <c r="A467" s="54" t="s">
        <v>725</v>
      </c>
      <c r="B467" s="54" t="s">
        <v>726</v>
      </c>
      <c r="C467" s="31">
        <v>4301051233</v>
      </c>
      <c r="D467" s="565">
        <v>4607091383416</v>
      </c>
      <c r="E467" s="566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6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6"/>
      <c r="R467" s="576"/>
      <c r="S467" s="576"/>
      <c r="T467" s="577"/>
      <c r="U467" s="34"/>
      <c r="V467" s="34"/>
      <c r="W467" s="35" t="s">
        <v>70</v>
      </c>
      <c r="X467" s="559">
        <v>7.8</v>
      </c>
      <c r="Y467" s="560">
        <f>IFERROR(IF(X467="",0,CEILING((X467/$H467),1)*$H467),"")</f>
        <v>7.8</v>
      </c>
      <c r="Z467" s="36">
        <f>IFERROR(IF(Y467=0,"",ROUNDUP(Y467/H467,0)*0.01898),"")</f>
        <v>1.898E-2</v>
      </c>
      <c r="AA467" s="56"/>
      <c r="AB467" s="57"/>
      <c r="AC467" s="519" t="s">
        <v>727</v>
      </c>
      <c r="AG467" s="64"/>
      <c r="AJ467" s="68"/>
      <c r="AK467" s="68">
        <v>0</v>
      </c>
      <c r="BB467" s="520" t="s">
        <v>1</v>
      </c>
      <c r="BM467" s="64">
        <f>IFERROR(X467*I467/H467,"0")</f>
        <v>8.3010000000000002</v>
      </c>
      <c r="BN467" s="64">
        <f>IFERROR(Y467*I467/H467,"0")</f>
        <v>8.3010000000000002</v>
      </c>
      <c r="BO467" s="64">
        <f>IFERROR(1/J467*(X467/H467),"0")</f>
        <v>1.5625E-2</v>
      </c>
      <c r="BP467" s="64">
        <f>IFERROR(1/J467*(Y467/H467),"0")</f>
        <v>1.5625E-2</v>
      </c>
    </row>
    <row r="468" spans="1:68" ht="27" customHeight="1" x14ac:dyDescent="0.25">
      <c r="A468" s="54" t="s">
        <v>728</v>
      </c>
      <c r="B468" s="54" t="s">
        <v>729</v>
      </c>
      <c r="C468" s="31">
        <v>4301051064</v>
      </c>
      <c r="D468" s="565">
        <v>4680115883536</v>
      </c>
      <c r="E468" s="566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6"/>
      <c r="R468" s="576"/>
      <c r="S468" s="576"/>
      <c r="T468" s="577"/>
      <c r="U468" s="34"/>
      <c r="V468" s="34"/>
      <c r="W468" s="35" t="s">
        <v>70</v>
      </c>
      <c r="X468" s="559">
        <v>1.8</v>
      </c>
      <c r="Y468" s="560">
        <f>IFERROR(IF(X468="",0,CEILING((X468/$H468),1)*$H468),"")</f>
        <v>1.8</v>
      </c>
      <c r="Z468" s="36">
        <f>IFERROR(IF(Y468=0,"",ROUNDUP(Y468/H468,0)*0.00651),"")</f>
        <v>6.5100000000000002E-3</v>
      </c>
      <c r="AA468" s="56"/>
      <c r="AB468" s="57"/>
      <c r="AC468" s="521" t="s">
        <v>730</v>
      </c>
      <c r="AG468" s="64"/>
      <c r="AJ468" s="68"/>
      <c r="AK468" s="68">
        <v>0</v>
      </c>
      <c r="BB468" s="522" t="s">
        <v>1</v>
      </c>
      <c r="BM468" s="64">
        <f>IFERROR(X468*I468/H468,"0")</f>
        <v>2.0459999999999998</v>
      </c>
      <c r="BN468" s="64">
        <f>IFERROR(Y468*I468/H468,"0")</f>
        <v>2.0459999999999998</v>
      </c>
      <c r="BO468" s="64">
        <f>IFERROR(1/J468*(X468/H468),"0")</f>
        <v>5.4945054945054949E-3</v>
      </c>
      <c r="BP468" s="64">
        <f>IFERROR(1/J468*(Y468/H468),"0")</f>
        <v>5.4945054945054949E-3</v>
      </c>
    </row>
    <row r="469" spans="1:68" x14ac:dyDescent="0.2">
      <c r="A469" s="573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4"/>
      <c r="P469" s="570" t="s">
        <v>72</v>
      </c>
      <c r="Q469" s="571"/>
      <c r="R469" s="571"/>
      <c r="S469" s="571"/>
      <c r="T469" s="571"/>
      <c r="U469" s="571"/>
      <c r="V469" s="572"/>
      <c r="W469" s="37" t="s">
        <v>73</v>
      </c>
      <c r="X469" s="561">
        <f>IFERROR(X466/H466,"0")+IFERROR(X467/H467,"0")+IFERROR(X468/H468,"0")</f>
        <v>3</v>
      </c>
      <c r="Y469" s="561">
        <f>IFERROR(Y466/H466,"0")+IFERROR(Y467/H467,"0")+IFERROR(Y468/H468,"0")</f>
        <v>3</v>
      </c>
      <c r="Z469" s="561">
        <f>IFERROR(IF(Z466="",0,Z466),"0")+IFERROR(IF(Z467="",0,Z467),"0")+IFERROR(IF(Z468="",0,Z468),"0")</f>
        <v>4.4470000000000003E-2</v>
      </c>
      <c r="AA469" s="562"/>
      <c r="AB469" s="562"/>
      <c r="AC469" s="562"/>
    </row>
    <row r="470" spans="1:68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74"/>
      <c r="P470" s="570" t="s">
        <v>72</v>
      </c>
      <c r="Q470" s="571"/>
      <c r="R470" s="571"/>
      <c r="S470" s="571"/>
      <c r="T470" s="571"/>
      <c r="U470" s="571"/>
      <c r="V470" s="572"/>
      <c r="W470" s="37" t="s">
        <v>70</v>
      </c>
      <c r="X470" s="561">
        <f>IFERROR(SUM(X466:X468),"0")</f>
        <v>17.399999999999999</v>
      </c>
      <c r="Y470" s="561">
        <f>IFERROR(SUM(Y466:Y468),"0")</f>
        <v>17.399999999999999</v>
      </c>
      <c r="Z470" s="37"/>
      <c r="AA470" s="562"/>
      <c r="AB470" s="562"/>
      <c r="AC470" s="562"/>
    </row>
    <row r="471" spans="1:68" ht="27.75" hidden="1" customHeight="1" x14ac:dyDescent="0.2">
      <c r="A471" s="638" t="s">
        <v>731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67" t="s">
        <v>731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63" t="s">
        <v>103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3"/>
      <c r="AB473" s="553"/>
      <c r="AC473" s="553"/>
    </row>
    <row r="474" spans="1:68" ht="27" hidden="1" customHeight="1" x14ac:dyDescent="0.25">
      <c r="A474" s="54" t="s">
        <v>732</v>
      </c>
      <c r="B474" s="54" t="s">
        <v>733</v>
      </c>
      <c r="C474" s="31">
        <v>4301011763</v>
      </c>
      <c r="D474" s="565">
        <v>4640242181011</v>
      </c>
      <c r="E474" s="566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3" t="s">
        <v>734</v>
      </c>
      <c r="Q474" s="576"/>
      <c r="R474" s="576"/>
      <c r="S474" s="576"/>
      <c r="T474" s="577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735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4301011585</v>
      </c>
      <c r="D475" s="565">
        <v>4640242180441</v>
      </c>
      <c r="E475" s="566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68" t="s">
        <v>738</v>
      </c>
      <c r="Q475" s="576"/>
      <c r="R475" s="576"/>
      <c r="S475" s="576"/>
      <c r="T475" s="577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4301011584</v>
      </c>
      <c r="D476" s="565">
        <v>4640242180564</v>
      </c>
      <c r="E476" s="566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5" t="s">
        <v>742</v>
      </c>
      <c r="Q476" s="576"/>
      <c r="R476" s="576"/>
      <c r="S476" s="576"/>
      <c r="T476" s="577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744</v>
      </c>
      <c r="B477" s="54" t="s">
        <v>745</v>
      </c>
      <c r="C477" s="31">
        <v>4301011764</v>
      </c>
      <c r="D477" s="565">
        <v>4640242181189</v>
      </c>
      <c r="E477" s="566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6"/>
      <c r="R477" s="576"/>
      <c r="S477" s="576"/>
      <c r="T477" s="577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735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3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74"/>
      <c r="P478" s="570" t="s">
        <v>72</v>
      </c>
      <c r="Q478" s="571"/>
      <c r="R478" s="571"/>
      <c r="S478" s="571"/>
      <c r="T478" s="571"/>
      <c r="U478" s="571"/>
      <c r="V478" s="572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4"/>
      <c r="P479" s="570" t="s">
        <v>72</v>
      </c>
      <c r="Q479" s="571"/>
      <c r="R479" s="571"/>
      <c r="S479" s="571"/>
      <c r="T479" s="571"/>
      <c r="U479" s="571"/>
      <c r="V479" s="572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63" t="s">
        <v>139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3"/>
      <c r="AB480" s="553"/>
      <c r="AC480" s="553"/>
    </row>
    <row r="481" spans="1:68" ht="27" hidden="1" customHeight="1" x14ac:dyDescent="0.25">
      <c r="A481" s="54" t="s">
        <v>746</v>
      </c>
      <c r="B481" s="54" t="s">
        <v>747</v>
      </c>
      <c r="C481" s="31">
        <v>4301020400</v>
      </c>
      <c r="D481" s="565">
        <v>4640242180519</v>
      </c>
      <c r="E481" s="566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701" t="s">
        <v>748</v>
      </c>
      <c r="Q481" s="576"/>
      <c r="R481" s="576"/>
      <c r="S481" s="576"/>
      <c r="T481" s="577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750</v>
      </c>
      <c r="B482" s="54" t="s">
        <v>751</v>
      </c>
      <c r="C482" s="31">
        <v>4301020260</v>
      </c>
      <c r="D482" s="565">
        <v>4640242180526</v>
      </c>
      <c r="E482" s="566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0" t="s">
        <v>752</v>
      </c>
      <c r="Q482" s="576"/>
      <c r="R482" s="576"/>
      <c r="S482" s="576"/>
      <c r="T482" s="577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4301020295</v>
      </c>
      <c r="D483" s="565">
        <v>4640242181363</v>
      </c>
      <c r="E483" s="566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9" t="s">
        <v>756</v>
      </c>
      <c r="Q483" s="576"/>
      <c r="R483" s="576"/>
      <c r="S483" s="576"/>
      <c r="T483" s="577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757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3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4"/>
      <c r="P484" s="570" t="s">
        <v>72</v>
      </c>
      <c r="Q484" s="571"/>
      <c r="R484" s="571"/>
      <c r="S484" s="571"/>
      <c r="T484" s="571"/>
      <c r="U484" s="571"/>
      <c r="V484" s="572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74"/>
      <c r="P485" s="570" t="s">
        <v>72</v>
      </c>
      <c r="Q485" s="571"/>
      <c r="R485" s="571"/>
      <c r="S485" s="571"/>
      <c r="T485" s="571"/>
      <c r="U485" s="571"/>
      <c r="V485" s="572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63" t="s">
        <v>64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3"/>
      <c r="AB486" s="553"/>
      <c r="AC486" s="553"/>
    </row>
    <row r="487" spans="1:68" ht="27" customHeight="1" x14ac:dyDescent="0.25">
      <c r="A487" s="54" t="s">
        <v>758</v>
      </c>
      <c r="B487" s="54" t="s">
        <v>759</v>
      </c>
      <c r="C487" s="31">
        <v>4301031280</v>
      </c>
      <c r="D487" s="565">
        <v>4640242180816</v>
      </c>
      <c r="E487" s="566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9" t="s">
        <v>760</v>
      </c>
      <c r="Q487" s="576"/>
      <c r="R487" s="576"/>
      <c r="S487" s="576"/>
      <c r="T487" s="577"/>
      <c r="U487" s="34"/>
      <c r="V487" s="34"/>
      <c r="W487" s="35" t="s">
        <v>70</v>
      </c>
      <c r="X487" s="559">
        <v>29.4</v>
      </c>
      <c r="Y487" s="560">
        <f>IFERROR(IF(X487="",0,CEILING((X487/$H487),1)*$H487),"")</f>
        <v>29.400000000000002</v>
      </c>
      <c r="Z487" s="36">
        <f>IFERROR(IF(Y487=0,"",ROUNDUP(Y487/H487,0)*0.00902),"")</f>
        <v>6.3140000000000002E-2</v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31.289999999999992</v>
      </c>
      <c r="BN487" s="64">
        <f>IFERROR(Y487*I487/H487,"0")</f>
        <v>31.29</v>
      </c>
      <c r="BO487" s="64">
        <f>IFERROR(1/J487*(X487/H487),"0")</f>
        <v>5.3030303030303025E-2</v>
      </c>
      <c r="BP487" s="64">
        <f>IFERROR(1/J487*(Y487/H487),"0")</f>
        <v>5.3030303030303032E-2</v>
      </c>
    </row>
    <row r="488" spans="1:68" ht="27" customHeight="1" x14ac:dyDescent="0.25">
      <c r="A488" s="54" t="s">
        <v>762</v>
      </c>
      <c r="B488" s="54" t="s">
        <v>763</v>
      </c>
      <c r="C488" s="31">
        <v>4301031244</v>
      </c>
      <c r="D488" s="565">
        <v>4640242180595</v>
      </c>
      <c r="E488" s="566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46" t="s">
        <v>764</v>
      </c>
      <c r="Q488" s="576"/>
      <c r="R488" s="576"/>
      <c r="S488" s="576"/>
      <c r="T488" s="577"/>
      <c r="U488" s="34"/>
      <c r="V488" s="34"/>
      <c r="W488" s="35" t="s">
        <v>70</v>
      </c>
      <c r="X488" s="559">
        <v>29.4</v>
      </c>
      <c r="Y488" s="560">
        <f>IFERROR(IF(X488="",0,CEILING((X488/$H488),1)*$H488),"")</f>
        <v>29.400000000000002</v>
      </c>
      <c r="Z488" s="36">
        <f>IFERROR(IF(Y488=0,"",ROUNDUP(Y488/H488,0)*0.00902),"")</f>
        <v>6.3140000000000002E-2</v>
      </c>
      <c r="AA488" s="56"/>
      <c r="AB488" s="57"/>
      <c r="AC488" s="539" t="s">
        <v>765</v>
      </c>
      <c r="AG488" s="64"/>
      <c r="AJ488" s="68"/>
      <c r="AK488" s="68">
        <v>0</v>
      </c>
      <c r="BB488" s="540" t="s">
        <v>1</v>
      </c>
      <c r="BM488" s="64">
        <f>IFERROR(X488*I488/H488,"0")</f>
        <v>31.289999999999992</v>
      </c>
      <c r="BN488" s="64">
        <f>IFERROR(Y488*I488/H488,"0")</f>
        <v>31.29</v>
      </c>
      <c r="BO488" s="64">
        <f>IFERROR(1/J488*(X488/H488),"0")</f>
        <v>5.3030303030303025E-2</v>
      </c>
      <c r="BP488" s="64">
        <f>IFERROR(1/J488*(Y488/H488),"0")</f>
        <v>5.3030303030303032E-2</v>
      </c>
    </row>
    <row r="489" spans="1:68" x14ac:dyDescent="0.2">
      <c r="A489" s="573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4"/>
      <c r="P489" s="570" t="s">
        <v>72</v>
      </c>
      <c r="Q489" s="571"/>
      <c r="R489" s="571"/>
      <c r="S489" s="571"/>
      <c r="T489" s="571"/>
      <c r="U489" s="571"/>
      <c r="V489" s="572"/>
      <c r="W489" s="37" t="s">
        <v>73</v>
      </c>
      <c r="X489" s="561">
        <f>IFERROR(X487/H487,"0")+IFERROR(X488/H488,"0")</f>
        <v>13.999999999999998</v>
      </c>
      <c r="Y489" s="561">
        <f>IFERROR(Y487/H487,"0")+IFERROR(Y488/H488,"0")</f>
        <v>14</v>
      </c>
      <c r="Z489" s="561">
        <f>IFERROR(IF(Z487="",0,Z487),"0")+IFERROR(IF(Z488="",0,Z488),"0")</f>
        <v>0.12628</v>
      </c>
      <c r="AA489" s="562"/>
      <c r="AB489" s="562"/>
      <c r="AC489" s="562"/>
    </row>
    <row r="490" spans="1:68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74"/>
      <c r="P490" s="570" t="s">
        <v>72</v>
      </c>
      <c r="Q490" s="571"/>
      <c r="R490" s="571"/>
      <c r="S490" s="571"/>
      <c r="T490" s="571"/>
      <c r="U490" s="571"/>
      <c r="V490" s="572"/>
      <c r="W490" s="37" t="s">
        <v>70</v>
      </c>
      <c r="X490" s="561">
        <f>IFERROR(SUM(X487:X488),"0")</f>
        <v>58.8</v>
      </c>
      <c r="Y490" s="561">
        <f>IFERROR(SUM(Y487:Y488),"0")</f>
        <v>58.800000000000004</v>
      </c>
      <c r="Z490" s="37"/>
      <c r="AA490" s="562"/>
      <c r="AB490" s="562"/>
      <c r="AC490" s="562"/>
    </row>
    <row r="491" spans="1:68" ht="14.25" hidden="1" customHeight="1" x14ac:dyDescent="0.25">
      <c r="A491" s="563" t="s">
        <v>74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3"/>
      <c r="AB491" s="553"/>
      <c r="AC491" s="553"/>
    </row>
    <row r="492" spans="1:68" ht="27" customHeight="1" x14ac:dyDescent="0.25">
      <c r="A492" s="54" t="s">
        <v>766</v>
      </c>
      <c r="B492" s="54" t="s">
        <v>767</v>
      </c>
      <c r="C492" s="31">
        <v>4301052046</v>
      </c>
      <c r="D492" s="565">
        <v>4640242180533</v>
      </c>
      <c r="E492" s="566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96" t="s">
        <v>768</v>
      </c>
      <c r="Q492" s="576"/>
      <c r="R492" s="576"/>
      <c r="S492" s="576"/>
      <c r="T492" s="577"/>
      <c r="U492" s="34"/>
      <c r="V492" s="34"/>
      <c r="W492" s="35" t="s">
        <v>70</v>
      </c>
      <c r="X492" s="559">
        <v>36</v>
      </c>
      <c r="Y492" s="560">
        <f>IFERROR(IF(X492="",0,CEILING((X492/$H492),1)*$H492),"")</f>
        <v>36</v>
      </c>
      <c r="Z492" s="36">
        <f>IFERROR(IF(Y492=0,"",ROUNDUP(Y492/H492,0)*0.01898),"")</f>
        <v>7.5920000000000001E-2</v>
      </c>
      <c r="AA492" s="56"/>
      <c r="AB492" s="57"/>
      <c r="AC492" s="541" t="s">
        <v>769</v>
      </c>
      <c r="AG492" s="64"/>
      <c r="AJ492" s="68"/>
      <c r="AK492" s="68">
        <v>0</v>
      </c>
      <c r="BB492" s="542" t="s">
        <v>1</v>
      </c>
      <c r="BM492" s="64">
        <f>IFERROR(X492*I492/H492,"0")</f>
        <v>38.076000000000001</v>
      </c>
      <c r="BN492" s="64">
        <f>IFERROR(Y492*I492/H492,"0")</f>
        <v>38.076000000000001</v>
      </c>
      <c r="BO492" s="64">
        <f>IFERROR(1/J492*(X492/H492),"0")</f>
        <v>6.25E-2</v>
      </c>
      <c r="BP492" s="64">
        <f>IFERROR(1/J492*(Y492/H492),"0")</f>
        <v>6.25E-2</v>
      </c>
    </row>
    <row r="493" spans="1:68" ht="27" hidden="1" customHeight="1" x14ac:dyDescent="0.25">
      <c r="A493" s="54" t="s">
        <v>770</v>
      </c>
      <c r="B493" s="54" t="s">
        <v>771</v>
      </c>
      <c r="C493" s="31">
        <v>4301051920</v>
      </c>
      <c r="D493" s="565">
        <v>4640242181233</v>
      </c>
      <c r="E493" s="566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703" t="s">
        <v>772</v>
      </c>
      <c r="Q493" s="576"/>
      <c r="R493" s="576"/>
      <c r="S493" s="576"/>
      <c r="T493" s="577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3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4"/>
      <c r="P494" s="570" t="s">
        <v>72</v>
      </c>
      <c r="Q494" s="571"/>
      <c r="R494" s="571"/>
      <c r="S494" s="571"/>
      <c r="T494" s="571"/>
      <c r="U494" s="571"/>
      <c r="V494" s="572"/>
      <c r="W494" s="37" t="s">
        <v>73</v>
      </c>
      <c r="X494" s="561">
        <f>IFERROR(X492/H492,"0")+IFERROR(X493/H493,"0")</f>
        <v>4</v>
      </c>
      <c r="Y494" s="561">
        <f>IFERROR(Y492/H492,"0")+IFERROR(Y493/H493,"0")</f>
        <v>4</v>
      </c>
      <c r="Z494" s="561">
        <f>IFERROR(IF(Z492="",0,Z492),"0")+IFERROR(IF(Z493="",0,Z493),"0")</f>
        <v>7.5920000000000001E-2</v>
      </c>
      <c r="AA494" s="562"/>
      <c r="AB494" s="562"/>
      <c r="AC494" s="562"/>
    </row>
    <row r="495" spans="1:68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74"/>
      <c r="P495" s="570" t="s">
        <v>72</v>
      </c>
      <c r="Q495" s="571"/>
      <c r="R495" s="571"/>
      <c r="S495" s="571"/>
      <c r="T495" s="571"/>
      <c r="U495" s="571"/>
      <c r="V495" s="572"/>
      <c r="W495" s="37" t="s">
        <v>70</v>
      </c>
      <c r="X495" s="561">
        <f>IFERROR(SUM(X492:X493),"0")</f>
        <v>36</v>
      </c>
      <c r="Y495" s="561">
        <f>IFERROR(SUM(Y492:Y493),"0")</f>
        <v>36</v>
      </c>
      <c r="Z495" s="37"/>
      <c r="AA495" s="562"/>
      <c r="AB495" s="562"/>
      <c r="AC495" s="562"/>
    </row>
    <row r="496" spans="1:68" ht="14.25" hidden="1" customHeight="1" x14ac:dyDescent="0.25">
      <c r="A496" s="563" t="s">
        <v>174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3"/>
      <c r="AB496" s="553"/>
      <c r="AC496" s="553"/>
    </row>
    <row r="497" spans="1:68" ht="27" customHeight="1" x14ac:dyDescent="0.25">
      <c r="A497" s="54" t="s">
        <v>773</v>
      </c>
      <c r="B497" s="54" t="s">
        <v>774</v>
      </c>
      <c r="C497" s="31">
        <v>4301060491</v>
      </c>
      <c r="D497" s="565">
        <v>4640242180120</v>
      </c>
      <c r="E497" s="566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72" t="s">
        <v>775</v>
      </c>
      <c r="Q497" s="576"/>
      <c r="R497" s="576"/>
      <c r="S497" s="576"/>
      <c r="T497" s="577"/>
      <c r="U497" s="34"/>
      <c r="V497" s="34"/>
      <c r="W497" s="35" t="s">
        <v>70</v>
      </c>
      <c r="X497" s="559">
        <v>18</v>
      </c>
      <c r="Y497" s="560">
        <f>IFERROR(IF(X497="",0,CEILING((X497/$H497),1)*$H497),"")</f>
        <v>18</v>
      </c>
      <c r="Z497" s="36">
        <f>IFERROR(IF(Y497=0,"",ROUNDUP(Y497/H497,0)*0.01898),"")</f>
        <v>3.7960000000000001E-2</v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18.87</v>
      </c>
      <c r="BN497" s="64">
        <f>IFERROR(Y497*I497/H497,"0")</f>
        <v>18.87</v>
      </c>
      <c r="BO497" s="64">
        <f>IFERROR(1/J497*(X497/H497),"0")</f>
        <v>3.125E-2</v>
      </c>
      <c r="BP497" s="64">
        <f>IFERROR(1/J497*(Y497/H497),"0")</f>
        <v>3.125E-2</v>
      </c>
    </row>
    <row r="498" spans="1:68" ht="27" hidden="1" customHeight="1" x14ac:dyDescent="0.25">
      <c r="A498" s="54" t="s">
        <v>777</v>
      </c>
      <c r="B498" s="54" t="s">
        <v>778</v>
      </c>
      <c r="C498" s="31">
        <v>4301060493</v>
      </c>
      <c r="D498" s="565">
        <v>4640242180137</v>
      </c>
      <c r="E498" s="566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02" t="s">
        <v>779</v>
      </c>
      <c r="Q498" s="576"/>
      <c r="R498" s="576"/>
      <c r="S498" s="576"/>
      <c r="T498" s="577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780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3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74"/>
      <c r="P499" s="570" t="s">
        <v>72</v>
      </c>
      <c r="Q499" s="571"/>
      <c r="R499" s="571"/>
      <c r="S499" s="571"/>
      <c r="T499" s="571"/>
      <c r="U499" s="571"/>
      <c r="V499" s="572"/>
      <c r="W499" s="37" t="s">
        <v>73</v>
      </c>
      <c r="X499" s="561">
        <f>IFERROR(X497/H497,"0")+IFERROR(X498/H498,"0")</f>
        <v>2</v>
      </c>
      <c r="Y499" s="561">
        <f>IFERROR(Y497/H497,"0")+IFERROR(Y498/H498,"0")</f>
        <v>2</v>
      </c>
      <c r="Z499" s="561">
        <f>IFERROR(IF(Z497="",0,Z497),"0")+IFERROR(IF(Z498="",0,Z498),"0")</f>
        <v>3.7960000000000001E-2</v>
      </c>
      <c r="AA499" s="562"/>
      <c r="AB499" s="562"/>
      <c r="AC499" s="562"/>
    </row>
    <row r="500" spans="1:68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74"/>
      <c r="P500" s="570" t="s">
        <v>72</v>
      </c>
      <c r="Q500" s="571"/>
      <c r="R500" s="571"/>
      <c r="S500" s="571"/>
      <c r="T500" s="571"/>
      <c r="U500" s="571"/>
      <c r="V500" s="572"/>
      <c r="W500" s="37" t="s">
        <v>70</v>
      </c>
      <c r="X500" s="561">
        <f>IFERROR(SUM(X497:X498),"0")</f>
        <v>18</v>
      </c>
      <c r="Y500" s="561">
        <f>IFERROR(SUM(Y497:Y498),"0")</f>
        <v>18</v>
      </c>
      <c r="Z500" s="37"/>
      <c r="AA500" s="562"/>
      <c r="AB500" s="562"/>
      <c r="AC500" s="562"/>
    </row>
    <row r="501" spans="1:68" ht="16.5" hidden="1" customHeight="1" x14ac:dyDescent="0.25">
      <c r="A501" s="567" t="s">
        <v>781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63" t="s">
        <v>139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3"/>
      <c r="AB502" s="553"/>
      <c r="AC502" s="553"/>
    </row>
    <row r="503" spans="1:68" ht="27" hidden="1" customHeight="1" x14ac:dyDescent="0.25">
      <c r="A503" s="54" t="s">
        <v>782</v>
      </c>
      <c r="B503" s="54" t="s">
        <v>783</v>
      </c>
      <c r="C503" s="31">
        <v>4301020314</v>
      </c>
      <c r="D503" s="565">
        <v>4640242180090</v>
      </c>
      <c r="E503" s="566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74" t="s">
        <v>784</v>
      </c>
      <c r="Q503" s="576"/>
      <c r="R503" s="576"/>
      <c r="S503" s="576"/>
      <c r="T503" s="577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785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3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74"/>
      <c r="P504" s="570" t="s">
        <v>72</v>
      </c>
      <c r="Q504" s="571"/>
      <c r="R504" s="571"/>
      <c r="S504" s="571"/>
      <c r="T504" s="571"/>
      <c r="U504" s="571"/>
      <c r="V504" s="572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74"/>
      <c r="P505" s="570" t="s">
        <v>72</v>
      </c>
      <c r="Q505" s="571"/>
      <c r="R505" s="571"/>
      <c r="S505" s="571"/>
      <c r="T505" s="571"/>
      <c r="U505" s="571"/>
      <c r="V505" s="572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90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0"/>
      <c r="P506" s="587" t="s">
        <v>786</v>
      </c>
      <c r="Q506" s="588"/>
      <c r="R506" s="588"/>
      <c r="S506" s="588"/>
      <c r="T506" s="588"/>
      <c r="U506" s="588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6039.0800000000017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6039.0800000000017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0"/>
      <c r="P507" s="587" t="s">
        <v>787</v>
      </c>
      <c r="Q507" s="588"/>
      <c r="R507" s="588"/>
      <c r="S507" s="588"/>
      <c r="T507" s="588"/>
      <c r="U507" s="588"/>
      <c r="V507" s="589"/>
      <c r="W507" s="37" t="s">
        <v>70</v>
      </c>
      <c r="X507" s="561">
        <f>IFERROR(SUM(BM22:BM503),"0")</f>
        <v>6307.628999999999</v>
      </c>
      <c r="Y507" s="561">
        <f>IFERROR(SUM(BN22:BN503),"0")</f>
        <v>6307.628999999999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0"/>
      <c r="P508" s="587" t="s">
        <v>788</v>
      </c>
      <c r="Q508" s="588"/>
      <c r="R508" s="588"/>
      <c r="S508" s="588"/>
      <c r="T508" s="588"/>
      <c r="U508" s="588"/>
      <c r="V508" s="589"/>
      <c r="W508" s="37" t="s">
        <v>789</v>
      </c>
      <c r="X508" s="38">
        <f>ROUNDUP(SUM(BO22:BO503),0)</f>
        <v>10</v>
      </c>
      <c r="Y508" s="38">
        <f>ROUNDUP(SUM(BP22:BP503),0)</f>
        <v>10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0"/>
      <c r="P509" s="587" t="s">
        <v>790</v>
      </c>
      <c r="Q509" s="588"/>
      <c r="R509" s="588"/>
      <c r="S509" s="588"/>
      <c r="T509" s="588"/>
      <c r="U509" s="588"/>
      <c r="V509" s="589"/>
      <c r="W509" s="37" t="s">
        <v>70</v>
      </c>
      <c r="X509" s="561">
        <f>GrossWeightTotal+PalletQtyTotal*25</f>
        <v>6557.628999999999</v>
      </c>
      <c r="Y509" s="561">
        <f>GrossWeightTotalR+PalletQtyTotalR*25</f>
        <v>6557.628999999999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0"/>
      <c r="P510" s="587" t="s">
        <v>791</v>
      </c>
      <c r="Q510" s="588"/>
      <c r="R510" s="588"/>
      <c r="S510" s="588"/>
      <c r="T510" s="588"/>
      <c r="U510" s="588"/>
      <c r="V510" s="589"/>
      <c r="W510" s="37" t="s">
        <v>789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788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788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0"/>
      <c r="P511" s="587" t="s">
        <v>792</v>
      </c>
      <c r="Q511" s="588"/>
      <c r="R511" s="588"/>
      <c r="S511" s="588"/>
      <c r="T511" s="588"/>
      <c r="U511" s="588"/>
      <c r="V511" s="589"/>
      <c r="W511" s="39" t="s">
        <v>793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10.932150000000002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794</v>
      </c>
      <c r="B513" s="551" t="s">
        <v>63</v>
      </c>
      <c r="C513" s="584" t="s">
        <v>101</v>
      </c>
      <c r="D513" s="764"/>
      <c r="E513" s="764"/>
      <c r="F513" s="764"/>
      <c r="G513" s="764"/>
      <c r="H513" s="765"/>
      <c r="I513" s="584" t="s">
        <v>260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4" t="s">
        <v>551</v>
      </c>
      <c r="U513" s="765"/>
      <c r="V513" s="584" t="s">
        <v>606</v>
      </c>
      <c r="W513" s="764"/>
      <c r="X513" s="764"/>
      <c r="Y513" s="765"/>
      <c r="Z513" s="551" t="s">
        <v>662</v>
      </c>
      <c r="AA513" s="584" t="s">
        <v>731</v>
      </c>
      <c r="AB513" s="765"/>
      <c r="AC513" s="52"/>
      <c r="AF513" s="552"/>
    </row>
    <row r="514" spans="1:32" ht="14.25" customHeight="1" thickTop="1" x14ac:dyDescent="0.2">
      <c r="A514" s="692" t="s">
        <v>795</v>
      </c>
      <c r="B514" s="584" t="s">
        <v>63</v>
      </c>
      <c r="C514" s="584" t="s">
        <v>102</v>
      </c>
      <c r="D514" s="584" t="s">
        <v>119</v>
      </c>
      <c r="E514" s="584" t="s">
        <v>181</v>
      </c>
      <c r="F514" s="584" t="s">
        <v>203</v>
      </c>
      <c r="G514" s="584" t="s">
        <v>236</v>
      </c>
      <c r="H514" s="584" t="s">
        <v>101</v>
      </c>
      <c r="I514" s="584" t="s">
        <v>261</v>
      </c>
      <c r="J514" s="584" t="s">
        <v>301</v>
      </c>
      <c r="K514" s="584" t="s">
        <v>362</v>
      </c>
      <c r="L514" s="584" t="s">
        <v>403</v>
      </c>
      <c r="M514" s="584" t="s">
        <v>419</v>
      </c>
      <c r="N514" s="552"/>
      <c r="O514" s="584" t="s">
        <v>433</v>
      </c>
      <c r="P514" s="584" t="s">
        <v>443</v>
      </c>
      <c r="Q514" s="584" t="s">
        <v>450</v>
      </c>
      <c r="R514" s="584" t="s">
        <v>455</v>
      </c>
      <c r="S514" s="584" t="s">
        <v>541</v>
      </c>
      <c r="T514" s="584" t="s">
        <v>552</v>
      </c>
      <c r="U514" s="584" t="s">
        <v>586</v>
      </c>
      <c r="V514" s="584" t="s">
        <v>607</v>
      </c>
      <c r="W514" s="584" t="s">
        <v>639</v>
      </c>
      <c r="X514" s="584" t="s">
        <v>654</v>
      </c>
      <c r="Y514" s="584" t="s">
        <v>658</v>
      </c>
      <c r="Z514" s="584" t="s">
        <v>662</v>
      </c>
      <c r="AA514" s="584" t="s">
        <v>731</v>
      </c>
      <c r="AB514" s="584" t="s">
        <v>781</v>
      </c>
      <c r="AC514" s="52"/>
      <c r="AF514" s="552"/>
    </row>
    <row r="515" spans="1:32" ht="13.5" customHeight="1" thickBot="1" x14ac:dyDescent="0.25">
      <c r="A515" s="693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52"/>
      <c r="O515" s="585"/>
      <c r="P515" s="585"/>
      <c r="Q515" s="585"/>
      <c r="R515" s="585"/>
      <c r="S515" s="585"/>
      <c r="T515" s="585"/>
      <c r="U515" s="585"/>
      <c r="V515" s="585"/>
      <c r="W515" s="585"/>
      <c r="X515" s="585"/>
      <c r="Y515" s="585"/>
      <c r="Z515" s="585"/>
      <c r="AA515" s="585"/>
      <c r="AB515" s="585"/>
      <c r="AC515" s="52"/>
      <c r="AF515" s="552"/>
    </row>
    <row r="516" spans="1:32" ht="18" customHeight="1" thickTop="1" thickBot="1" x14ac:dyDescent="0.25">
      <c r="A516" s="40" t="s">
        <v>796</v>
      </c>
      <c r="B516" s="46">
        <f>IFERROR(Y22*1,"0")+IFERROR(Y26*1,"0")+IFERROR(Y27*1,"0")+IFERROR(Y28*1,"0")+IFERROR(Y29*1,"0")+IFERROR(Y30*1,"0")+IFERROR(Y31*1,"0")+IFERROR(Y35*1,"0")</f>
        <v>5.04</v>
      </c>
      <c r="C516" s="46">
        <f>IFERROR(Y41*1,"0")+IFERROR(Y42*1,"0")+IFERROR(Y43*1,"0")+IFERROR(Y47*1,"0")</f>
        <v>157.80000000000001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476.42</v>
      </c>
      <c r="E516" s="46">
        <f>IFERROR(Y89*1,"0")+IFERROR(Y90*1,"0")+IFERROR(Y91*1,"0")+IFERROR(Y95*1,"0")+IFERROR(Y96*1,"0")+IFERROR(Y97*1,"0")+IFERROR(Y98*1,"0")+IFERROR(Y99*1,"0")</f>
        <v>163.19999999999999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154.80000000000001</v>
      </c>
      <c r="G516" s="46">
        <f>IFERROR(Y130*1,"0")+IFERROR(Y131*1,"0")+IFERROR(Y135*1,"0")+IFERROR(Y136*1,"0")+IFERROR(Y140*1,"0")+IFERROR(Y141*1,"0")</f>
        <v>13.68</v>
      </c>
      <c r="H516" s="46">
        <f>IFERROR(Y146*1,"0")+IFERROR(Y150*1,"0")+IFERROR(Y151*1,"0")+IFERROR(Y152*1,"0")</f>
        <v>64.400000000000006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108.06000000000002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205.49999999999994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3.96</v>
      </c>
      <c r="L516" s="46">
        <f>IFERROR(Y251*1,"0")+IFERROR(Y252*1,"0")+IFERROR(Y253*1,"0")+IFERROR(Y254*1,"0")+IFERROR(Y255*1,"0")</f>
        <v>377.6</v>
      </c>
      <c r="M516" s="46">
        <f>IFERROR(Y260*1,"0")+IFERROR(Y261*1,"0")+IFERROR(Y262*1,"0")+IFERROR(Y263*1,"0")</f>
        <v>0</v>
      </c>
      <c r="N516" s="552"/>
      <c r="O516" s="46">
        <f>IFERROR(Y268*1,"0")+IFERROR(Y269*1,"0")+IFERROR(Y270*1,"0")</f>
        <v>21.6</v>
      </c>
      <c r="P516" s="46">
        <f>IFERROR(Y275*1,"0")+IFERROR(Y279*1,"0")</f>
        <v>8.4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1407.86</v>
      </c>
      <c r="S516" s="46">
        <f>IFERROR(Y337*1,"0")+IFERROR(Y338*1,"0")+IFERROR(Y339*1,"0")</f>
        <v>109.79999999999998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2313</v>
      </c>
      <c r="U516" s="46">
        <f>IFERROR(Y370*1,"0")+IFERROR(Y371*1,"0")+IFERROR(Y372*1,"0")+IFERROR(Y376*1,"0")+IFERROR(Y380*1,"0")+IFERROR(Y381*1,"0")+IFERROR(Y385*1,"0")</f>
        <v>53.519999999999996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115.02</v>
      </c>
      <c r="W516" s="46">
        <f>IFERROR(Y410*1,"0")+IFERROR(Y414*1,"0")+IFERROR(Y415*1,"0")+IFERROR(Y416*1,"0")+IFERROR(Y417*1,"0")</f>
        <v>60.900000000000006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105.71999999999998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112.80000000000001</v>
      </c>
      <c r="AB516" s="46">
        <f>IFERROR(Y503*1,"0")</f>
        <v>0</v>
      </c>
      <c r="AC516" s="52"/>
      <c r="AF516" s="552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68,00"/>
        <filter val="1,00"/>
        <filter val="1,497,6"/>
        <filter val="1,80"/>
        <filter val="10"/>
        <filter val="10,00"/>
        <filter val="10,20"/>
        <filter val="10,50"/>
        <filter val="10,56"/>
        <filter val="10,80"/>
        <filter val="102,00"/>
        <filter val="102,12"/>
        <filter val="103,02"/>
        <filter val="106,20"/>
        <filter val="106,92"/>
        <filter val="108,00"/>
        <filter val="109,80"/>
        <filter val="11,00"/>
        <filter val="12,00"/>
        <filter val="120,00"/>
        <filter val="13,00"/>
        <filter val="135,00"/>
        <filter val="136,80"/>
        <filter val="14,00"/>
        <filter val="14,40"/>
        <filter val="15,00"/>
        <filter val="15,36"/>
        <filter val="156,00"/>
        <filter val="16,20"/>
        <filter val="162,00"/>
        <filter val="168,00"/>
        <filter val="17,40"/>
        <filter val="17,52"/>
        <filter val="18,00"/>
        <filter val="2,00"/>
        <filter val="2,40"/>
        <filter val="2,52"/>
        <filter val="2,70"/>
        <filter val="20,00"/>
        <filter val="21,00"/>
        <filter val="21,60"/>
        <filter val="213,50"/>
        <filter val="22,00"/>
        <filter val="22,36"/>
        <filter val="22,50"/>
        <filter val="25,20"/>
        <filter val="26,10"/>
        <filter val="27,00"/>
        <filter val="28,80"/>
        <filter val="29,40"/>
        <filter val="3,00"/>
        <filter val="3,96"/>
        <filter val="30,00"/>
        <filter val="31,00"/>
        <filter val="31,68"/>
        <filter val="316,80"/>
        <filter val="33,60"/>
        <filter val="35,00"/>
        <filter val="35,70"/>
        <filter val="36,00"/>
        <filter val="37,80"/>
        <filter val="377,60"/>
        <filter val="39,00"/>
        <filter val="4,00"/>
        <filter val="4,50"/>
        <filter val="4,80"/>
        <filter val="40,00"/>
        <filter val="40,50"/>
        <filter val="41,28"/>
        <filter val="42,00"/>
        <filter val="43,20"/>
        <filter val="43,80"/>
        <filter val="44,40"/>
        <filter val="44,80"/>
        <filter val="45,00"/>
        <filter val="47,10"/>
        <filter val="48,00"/>
        <filter val="5,00"/>
        <filter val="5,04"/>
        <filter val="5,10"/>
        <filter val="5,28"/>
        <filter val="5,40"/>
        <filter val="5,94"/>
        <filter val="50,00"/>
        <filter val="54,00"/>
        <filter val="54,60"/>
        <filter val="58,80"/>
        <filter val="6 039,08"/>
        <filter val="6 307,63"/>
        <filter val="6 557,63"/>
        <filter val="6,00"/>
        <filter val="6,08"/>
        <filter val="6,30"/>
        <filter val="6,72"/>
        <filter val="691,20"/>
        <filter val="7,00"/>
        <filter val="7,20"/>
        <filter val="7,80"/>
        <filter val="720,00"/>
        <filter val="728,00"/>
        <filter val="75,60"/>
        <filter val="788,00"/>
        <filter val="8,00"/>
        <filter val="8,40"/>
        <filter val="80,00"/>
        <filter val="81,00"/>
        <filter val="84,00"/>
        <filter val="9,00"/>
        <filter val="9,60"/>
        <filter val="90,00"/>
        <filter val="91,00"/>
        <filter val="914,80"/>
        <filter val="97,20"/>
        <filter val="99,00"/>
      </filters>
    </filterColumn>
    <filterColumn colId="29" showButton="0"/>
    <filterColumn colId="30" showButton="0"/>
  </autoFilter>
  <mergeCells count="904">
    <mergeCell ref="W514:W515"/>
    <mergeCell ref="P365:T365"/>
    <mergeCell ref="P387:V387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364:Z364"/>
    <mergeCell ref="A426:Z426"/>
    <mergeCell ref="A413:Z413"/>
    <mergeCell ref="A217:Z217"/>
    <mergeCell ref="P218:T218"/>
    <mergeCell ref="A129:Z129"/>
    <mergeCell ref="A194:Z194"/>
    <mergeCell ref="P296:V296"/>
    <mergeCell ref="A366:O367"/>
    <mergeCell ref="P338:T338"/>
    <mergeCell ref="P313:T313"/>
    <mergeCell ref="P202:T202"/>
    <mergeCell ref="U17:V17"/>
    <mergeCell ref="Y17:Y18"/>
    <mergeCell ref="D331:E331"/>
    <mergeCell ref="D57:E57"/>
    <mergeCell ref="A8:C8"/>
    <mergeCell ref="P124:T124"/>
    <mergeCell ref="D355:E355"/>
    <mergeCell ref="P385:T385"/>
    <mergeCell ref="D293:E293"/>
    <mergeCell ref="P360:T360"/>
    <mergeCell ref="A10:C10"/>
    <mergeCell ref="A21:Z21"/>
    <mergeCell ref="D42:E42"/>
    <mergeCell ref="D17:E18"/>
    <mergeCell ref="X17:X1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D95:E95"/>
    <mergeCell ref="P174:T174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P81:V81"/>
    <mergeCell ref="D196:E196"/>
    <mergeCell ref="A126:O127"/>
    <mergeCell ref="P187:V187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D461:E461"/>
    <mergeCell ref="K514:K515"/>
    <mergeCell ref="P293:T293"/>
    <mergeCell ref="M514:M515"/>
    <mergeCell ref="A447:O448"/>
    <mergeCell ref="P200:T200"/>
    <mergeCell ref="A267:Z267"/>
    <mergeCell ref="P243:T243"/>
    <mergeCell ref="P436:T436"/>
    <mergeCell ref="A425:Z425"/>
    <mergeCell ref="P292:T292"/>
    <mergeCell ref="P294:T294"/>
    <mergeCell ref="P419:V419"/>
    <mergeCell ref="P272:V272"/>
    <mergeCell ref="V514:V515"/>
    <mergeCell ref="X514:X515"/>
    <mergeCell ref="Z514:Z515"/>
    <mergeCell ref="P286:V286"/>
    <mergeCell ref="A233:Z233"/>
    <mergeCell ref="P415:T415"/>
    <mergeCell ref="A409:Z409"/>
    <mergeCell ref="P479:V479"/>
    <mergeCell ref="V513:Y513"/>
    <mergeCell ref="P429:V429"/>
    <mergeCell ref="A453:O454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P160:V160"/>
    <mergeCell ref="P216:V216"/>
    <mergeCell ref="P83:T83"/>
    <mergeCell ref="V12:W12"/>
    <mergeCell ref="D191:E191"/>
    <mergeCell ref="P319:T319"/>
    <mergeCell ref="D262:E262"/>
    <mergeCell ref="P66:V66"/>
    <mergeCell ref="P137:V137"/>
    <mergeCell ref="D218:E218"/>
    <mergeCell ref="A249:Z249"/>
    <mergeCell ref="P495:V495"/>
    <mergeCell ref="A494:O495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D468:E468"/>
    <mergeCell ref="P132:V132"/>
    <mergeCell ref="D483:E483"/>
    <mergeCell ref="P122:V122"/>
    <mergeCell ref="D433:E433"/>
    <mergeCell ref="D458:E458"/>
    <mergeCell ref="P410:T410"/>
    <mergeCell ref="P428:V428"/>
    <mergeCell ref="P107:T107"/>
    <mergeCell ref="D150:E150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406:V406"/>
    <mergeCell ref="P146:T146"/>
    <mergeCell ref="D152:E152"/>
    <mergeCell ref="P317:T317"/>
    <mergeCell ref="A192:O193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A298:Z298"/>
    <mergeCell ref="P295:T295"/>
    <mergeCell ref="P105:T105"/>
    <mergeCell ref="P214:T214"/>
    <mergeCell ref="P270:T270"/>
    <mergeCell ref="D213:E213"/>
    <mergeCell ref="D151:E151"/>
    <mergeCell ref="P192:V192"/>
    <mergeCell ref="M17:M18"/>
    <mergeCell ref="O17:O18"/>
    <mergeCell ref="P62:T62"/>
    <mergeCell ref="D310:E310"/>
    <mergeCell ref="D279:E279"/>
    <mergeCell ref="D323:E323"/>
    <mergeCell ref="D29:E29"/>
    <mergeCell ref="A20:Z20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78:O479"/>
    <mergeCell ref="A362:O363"/>
    <mergeCell ref="D462:E462"/>
    <mergeCell ref="P363:V363"/>
    <mergeCell ref="D503:E503"/>
    <mergeCell ref="A465:Z465"/>
    <mergeCell ref="P469:V469"/>
    <mergeCell ref="D457:E457"/>
    <mergeCell ref="D475:E475"/>
    <mergeCell ref="D394:E394"/>
    <mergeCell ref="D450:E450"/>
    <mergeCell ref="A428:O429"/>
    <mergeCell ref="A499:O500"/>
    <mergeCell ref="D452:E452"/>
    <mergeCell ref="P505:V505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D83:E83"/>
    <mergeCell ref="P162:T162"/>
    <mergeCell ref="A278:Z278"/>
    <mergeCell ref="P227:T227"/>
    <mergeCell ref="D319:E319"/>
    <mergeCell ref="P106:T106"/>
    <mergeCell ref="P226:T226"/>
    <mergeCell ref="P164:T164"/>
    <mergeCell ref="D207:E207"/>
    <mergeCell ref="P269:T269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A388:Z388"/>
    <mergeCell ref="D446:E446"/>
    <mergeCell ref="P44:V44"/>
    <mergeCell ref="A375:Z375"/>
    <mergeCell ref="D439:E439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A288:Z288"/>
    <mergeCell ref="P318:T318"/>
    <mergeCell ref="AB17:AB18"/>
    <mergeCell ref="P398:T398"/>
    <mergeCell ref="A100:O101"/>
    <mergeCell ref="A231:O232"/>
    <mergeCell ref="P35:T35"/>
    <mergeCell ref="G17:G18"/>
    <mergeCell ref="P399:T399"/>
    <mergeCell ref="P171:V171"/>
    <mergeCell ref="P407:V407"/>
    <mergeCell ref="H17:H18"/>
    <mergeCell ref="A220:O221"/>
    <mergeCell ref="P90:T90"/>
    <mergeCell ref="P261:T261"/>
    <mergeCell ref="P332:T332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D206:E206"/>
    <mergeCell ref="P247:V247"/>
    <mergeCell ref="A271:O272"/>
    <mergeCell ref="P91:T91"/>
    <mergeCell ref="A80:O81"/>
    <mergeCell ref="P366:V366"/>
    <mergeCell ref="P341:V341"/>
    <mergeCell ref="A491:Z491"/>
    <mergeCell ref="P487:T487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C513:H513"/>
    <mergeCell ref="T513:U513"/>
    <mergeCell ref="P461:T461"/>
    <mergeCell ref="P460:T460"/>
    <mergeCell ref="D441:E441"/>
    <mergeCell ref="P475:T475"/>
    <mergeCell ref="D481:E481"/>
    <mergeCell ref="P462:T462"/>
    <mergeCell ref="A403:Z403"/>
    <mergeCell ref="P121:V121"/>
    <mergeCell ref="P382:V382"/>
    <mergeCell ref="P357:V357"/>
    <mergeCell ref="D459:E459"/>
    <mergeCell ref="P148:V148"/>
    <mergeCell ref="P130:T130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A38:Z38"/>
    <mergeCell ref="P207:T207"/>
    <mergeCell ref="A274:Z274"/>
    <mergeCell ref="A432:Z432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D476:E476"/>
    <mergeCell ref="P477:T477"/>
    <mergeCell ref="P172:V172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58:V58"/>
    <mergeCell ref="P299:T299"/>
    <mergeCell ref="P221:V221"/>
    <mergeCell ref="P215:V215"/>
    <mergeCell ref="A40:Z40"/>
    <mergeCell ref="P386:V386"/>
    <mergeCell ref="A67:Z67"/>
    <mergeCell ref="P393:T393"/>
    <mergeCell ref="D136:E136"/>
    <mergeCell ref="P190:T190"/>
    <mergeCell ref="P240:V240"/>
    <mergeCell ref="A114:O115"/>
    <mergeCell ref="D434:E434"/>
    <mergeCell ref="P488:T488"/>
    <mergeCell ref="P111:T111"/>
    <mergeCell ref="D201:E201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P356:T356"/>
    <mergeCell ref="A12:M12"/>
    <mergeCell ref="P499:V499"/>
    <mergeCell ref="D487:E487"/>
    <mergeCell ref="P397:T397"/>
    <mergeCell ref="P74:T74"/>
    <mergeCell ref="A19:Z19"/>
    <mergeCell ref="P372:T372"/>
    <mergeCell ref="P310:T310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P510:V510"/>
    <mergeCell ref="P514:P515"/>
    <mergeCell ref="P85:V85"/>
    <mergeCell ref="P256:V256"/>
    <mergeCell ref="P383:V383"/>
    <mergeCell ref="A379:Z379"/>
    <mergeCell ref="G514:G515"/>
    <mergeCell ref="D371:E371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A340:O341"/>
    <mergeCell ref="P210:T210"/>
    <mergeCell ref="D398:E398"/>
    <mergeCell ref="D106:E106"/>
    <mergeCell ref="P185:T185"/>
    <mergeCell ref="D416:E416"/>
    <mergeCell ref="P427:T427"/>
    <mergeCell ref="P72:V72"/>
    <mergeCell ref="D391:E391"/>
    <mergeCell ref="P297:V297"/>
    <mergeCell ref="A322:Z322"/>
    <mergeCell ref="P43:T43"/>
    <mergeCell ref="P65:V65"/>
    <mergeCell ref="A259:Z259"/>
    <mergeCell ref="AA514:AA515"/>
    <mergeCell ref="D52:E52"/>
    <mergeCell ref="D350:E350"/>
    <mergeCell ref="D27:E27"/>
    <mergeCell ref="D325:E325"/>
    <mergeCell ref="P208:T208"/>
    <mergeCell ref="D460:E460"/>
    <mergeCell ref="P484:V484"/>
    <mergeCell ref="D251:E251"/>
    <mergeCell ref="D31:E31"/>
    <mergeCell ref="P350:T350"/>
    <mergeCell ref="P481:T481"/>
    <mergeCell ref="P470:V470"/>
    <mergeCell ref="P498:T498"/>
    <mergeCell ref="P489:V489"/>
    <mergeCell ref="P493:T493"/>
    <mergeCell ref="F514:F515"/>
    <mergeCell ref="H514:H515"/>
    <mergeCell ref="P509:V509"/>
    <mergeCell ref="D492:E492"/>
    <mergeCell ref="P305:T305"/>
    <mergeCell ref="D445:E445"/>
    <mergeCell ref="S514:S515"/>
    <mergeCell ref="D224:E224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P284:T284"/>
    <mergeCell ref="A344:Z344"/>
    <mergeCell ref="A471:Z471"/>
    <mergeCell ref="I514:I515"/>
    <mergeCell ref="P63:T63"/>
    <mergeCell ref="P492:T492"/>
    <mergeCell ref="D158:E158"/>
    <mergeCell ref="D229:E229"/>
    <mergeCell ref="D400:E400"/>
    <mergeCell ref="D77:E77"/>
    <mergeCell ref="P131:T131"/>
    <mergeCell ref="P52:T52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D230:E230"/>
    <mergeCell ref="D168:E168"/>
    <mergeCell ref="D339:E339"/>
    <mergeCell ref="D466:E466"/>
    <mergeCell ref="D9:E9"/>
    <mergeCell ref="D180:E180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246:T246"/>
    <mergeCell ref="P133:V133"/>
    <mergeCell ref="P127:V127"/>
    <mergeCell ref="A123:Z123"/>
    <mergeCell ref="A250:Z250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D118:E118"/>
    <mergeCell ref="F9:G9"/>
    <mergeCell ref="P53:T53"/>
    <mergeCell ref="P197:T197"/>
    <mergeCell ref="D167:E167"/>
    <mergeCell ref="P351:T351"/>
    <mergeCell ref="P289:T289"/>
    <mergeCell ref="P422:T422"/>
    <mergeCell ref="A406:O407"/>
    <mergeCell ref="P68:T6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P181:V181"/>
    <mergeCell ref="P245:T245"/>
    <mergeCell ref="P126:V126"/>
    <mergeCell ref="P224:T224"/>
    <mergeCell ref="A285:O286"/>
    <mergeCell ref="P89:T89"/>
    <mergeCell ref="P211:T211"/>
    <mergeCell ref="P260:T260"/>
    <mergeCell ref="P309:T309"/>
    <mergeCell ref="D225:E225"/>
    <mergeCell ref="D252:E252"/>
    <mergeCell ref="P358:V358"/>
    <mergeCell ref="D96:E96"/>
    <mergeCell ref="P306:V306"/>
    <mergeCell ref="P302:T302"/>
    <mergeCell ref="P424:V424"/>
    <mergeCell ref="P456:T456"/>
    <mergeCell ref="P414:T414"/>
    <mergeCell ref="P203:V203"/>
    <mergeCell ref="P178:V178"/>
    <mergeCell ref="A177:O178"/>
    <mergeCell ref="P276:V276"/>
    <mergeCell ref="A247:O248"/>
    <mergeCell ref="A418:O419"/>
    <mergeCell ref="D372:E372"/>
    <mergeCell ref="P451:T451"/>
    <mergeCell ref="D399:E399"/>
    <mergeCell ref="A377:O378"/>
    <mergeCell ref="A411:O412"/>
    <mergeCell ref="A421:Z421"/>
    <mergeCell ref="P445:T445"/>
    <mergeCell ref="P444:T444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337:T337"/>
    <mergeCell ref="D245:E245"/>
    <mergeCell ref="H1:Q1"/>
    <mergeCell ref="D5:E5"/>
    <mergeCell ref="P209:T209"/>
    <mergeCell ref="P490:V490"/>
    <mergeCell ref="A342:Z342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303:E303"/>
    <mergeCell ref="P42:T42"/>
    <mergeCell ref="D482:E482"/>
    <mergeCell ref="A149:Z149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D301:E301"/>
    <mergeCell ref="D380:E380"/>
    <mergeCell ref="A423:O424"/>
    <mergeCell ref="P79:T79"/>
    <mergeCell ref="P244:T244"/>
    <mergeCell ref="P437:T437"/>
    <mergeCell ref="D174:E174"/>
    <mergeCell ref="D141:E141"/>
    <mergeCell ref="A48:O49"/>
    <mergeCell ref="D135:E135"/>
    <mergeCell ref="P114:V114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02:V402"/>
    <mergeCell ref="P290:T290"/>
    <mergeCell ref="P452:T452"/>
    <mergeCell ref="P377:V377"/>
    <mergeCell ref="A258:Z258"/>
    <mergeCell ref="P37:V37"/>
    <mergeCell ref="P448:V448"/>
    <mergeCell ref="P104:T104"/>
    <mergeCell ref="P275:T275"/>
    <mergeCell ref="B17:B18"/>
    <mergeCell ref="P143:V143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D131:E131"/>
    <mergeCell ref="A266:Z266"/>
    <mergeCell ref="A34:Z34"/>
    <mergeCell ref="D410:E410"/>
    <mergeCell ref="A368:Z368"/>
    <mergeCell ref="H9:I9"/>
    <mergeCell ref="P24:V24"/>
    <mergeCell ref="A171:O172"/>
    <mergeCell ref="P235:V235"/>
    <mergeCell ref="A60:Z60"/>
    <mergeCell ref="A431:Z431"/>
    <mergeCell ref="P159:V159"/>
    <mergeCell ref="D289:E289"/>
    <mergeCell ref="A336:Z336"/>
    <mergeCell ref="P321:V321"/>
    <mergeCell ref="A308:Z308"/>
    <mergeCell ref="P277:V277"/>
    <mergeCell ref="A102:Z102"/>
    <mergeCell ref="P113:T113"/>
    <mergeCell ref="A173:Z173"/>
    <mergeCell ref="P17:T18"/>
    <mergeCell ref="W17:W18"/>
    <mergeCell ref="A50:Z50"/>
    <mergeCell ref="A264:O265"/>
    <mergeCell ref="A384:Z384"/>
    <mergeCell ref="I17:I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2025-08-19T11:21:13Z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