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F6C222-7F03-4064-BC07-6F8477A747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P493" i="1" s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X479" i="1"/>
  <c r="X478" i="1"/>
  <c r="BO477" i="1"/>
  <c r="BM477" i="1"/>
  <c r="Y477" i="1"/>
  <c r="P477" i="1"/>
  <c r="BO476" i="1"/>
  <c r="BM476" i="1"/>
  <c r="Y476" i="1"/>
  <c r="BP476" i="1" s="1"/>
  <c r="BO475" i="1"/>
  <c r="BM475" i="1"/>
  <c r="Y475" i="1"/>
  <c r="BP475" i="1" s="1"/>
  <c r="BO474" i="1"/>
  <c r="BM474" i="1"/>
  <c r="Y474" i="1"/>
  <c r="Y479" i="1" s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BP405" i="1" s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Y386" i="1" s="1"/>
  <c r="P385" i="1"/>
  <c r="X383" i="1"/>
  <c r="X382" i="1"/>
  <c r="BO381" i="1"/>
  <c r="BM381" i="1"/>
  <c r="Y381" i="1"/>
  <c r="BP381" i="1" s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Y306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L516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6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0" i="1" s="1"/>
  <c r="BO22" i="1"/>
  <c r="BM22" i="1"/>
  <c r="X507" i="1" s="1"/>
  <c r="Y22" i="1"/>
  <c r="H10" i="1"/>
  <c r="A9" i="1"/>
  <c r="F10" i="1" s="1"/>
  <c r="D7" i="1"/>
  <c r="Q6" i="1"/>
  <c r="P2" i="1"/>
  <c r="BP140" i="1" l="1"/>
  <c r="BN140" i="1"/>
  <c r="Z140" i="1"/>
  <c r="BP190" i="1"/>
  <c r="BN190" i="1"/>
  <c r="Z190" i="1"/>
  <c r="BP212" i="1"/>
  <c r="BN212" i="1"/>
  <c r="Z212" i="1"/>
  <c r="BP254" i="1"/>
  <c r="BN254" i="1"/>
  <c r="Z254" i="1"/>
  <c r="BP263" i="1"/>
  <c r="BN263" i="1"/>
  <c r="Z263" i="1"/>
  <c r="BP301" i="1"/>
  <c r="BN301" i="1"/>
  <c r="Z301" i="1"/>
  <c r="BP332" i="1"/>
  <c r="BN332" i="1"/>
  <c r="Z332" i="1"/>
  <c r="BP361" i="1"/>
  <c r="BN361" i="1"/>
  <c r="Z361" i="1"/>
  <c r="BP400" i="1"/>
  <c r="BN400" i="1"/>
  <c r="Z400" i="1"/>
  <c r="BP438" i="1"/>
  <c r="BN438" i="1"/>
  <c r="Z438" i="1"/>
  <c r="BP461" i="1"/>
  <c r="BN461" i="1"/>
  <c r="Z461" i="1"/>
  <c r="BP488" i="1"/>
  <c r="BN488" i="1"/>
  <c r="Z488" i="1"/>
  <c r="Z31" i="1"/>
  <c r="BN31" i="1"/>
  <c r="Z54" i="1"/>
  <c r="BN54" i="1"/>
  <c r="Z68" i="1"/>
  <c r="BN68" i="1"/>
  <c r="Y71" i="1"/>
  <c r="Z78" i="1"/>
  <c r="BN78" i="1"/>
  <c r="Y101" i="1"/>
  <c r="Z107" i="1"/>
  <c r="BN107" i="1"/>
  <c r="Z119" i="1"/>
  <c r="BN119" i="1"/>
  <c r="BP167" i="1"/>
  <c r="BN167" i="1"/>
  <c r="Z167" i="1"/>
  <c r="BP202" i="1"/>
  <c r="BN202" i="1"/>
  <c r="Z202" i="1"/>
  <c r="K516" i="1"/>
  <c r="BP227" i="1"/>
  <c r="BN227" i="1"/>
  <c r="Z227" i="1"/>
  <c r="BP262" i="1"/>
  <c r="BN262" i="1"/>
  <c r="Z262" i="1"/>
  <c r="BP291" i="1"/>
  <c r="BN291" i="1"/>
  <c r="Z291" i="1"/>
  <c r="BP311" i="1"/>
  <c r="BN311" i="1"/>
  <c r="Z311" i="1"/>
  <c r="BP347" i="1"/>
  <c r="BN347" i="1"/>
  <c r="Z347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Y490" i="1"/>
  <c r="Y489" i="1"/>
  <c r="BP487" i="1"/>
  <c r="BN487" i="1"/>
  <c r="Z487" i="1"/>
  <c r="Z489" i="1" s="1"/>
  <c r="Y143" i="1"/>
  <c r="Y193" i="1"/>
  <c r="Y203" i="1"/>
  <c r="Y216" i="1"/>
  <c r="M516" i="1"/>
  <c r="Y484" i="1"/>
  <c r="Y494" i="1"/>
  <c r="Y314" i="1"/>
  <c r="BP309" i="1"/>
  <c r="BP319" i="1"/>
  <c r="BN319" i="1"/>
  <c r="Z319" i="1"/>
  <c r="BP326" i="1"/>
  <c r="BN326" i="1"/>
  <c r="Z326" i="1"/>
  <c r="BP330" i="1"/>
  <c r="BN330" i="1"/>
  <c r="Z330" i="1"/>
  <c r="Y352" i="1"/>
  <c r="BP345" i="1"/>
  <c r="BN345" i="1"/>
  <c r="Z345" i="1"/>
  <c r="Y357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B516" i="1"/>
  <c r="X508" i="1"/>
  <c r="X509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Y114" i="1"/>
  <c r="Z117" i="1"/>
  <c r="BN117" i="1"/>
  <c r="BP117" i="1"/>
  <c r="Y122" i="1"/>
  <c r="Z125" i="1"/>
  <c r="BN125" i="1"/>
  <c r="Z136" i="1"/>
  <c r="BN136" i="1"/>
  <c r="Y142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BP206" i="1"/>
  <c r="Y215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Y248" i="1"/>
  <c r="Z252" i="1"/>
  <c r="BN252" i="1"/>
  <c r="Z268" i="1"/>
  <c r="BN268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299" i="1"/>
  <c r="BN299" i="1"/>
  <c r="BP299" i="1"/>
  <c r="Z303" i="1"/>
  <c r="BN303" i="1"/>
  <c r="Z309" i="1"/>
  <c r="BN309" i="1"/>
  <c r="BP313" i="1"/>
  <c r="BN313" i="1"/>
  <c r="Z313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8" i="1"/>
  <c r="BN468" i="1"/>
  <c r="Z468" i="1"/>
  <c r="Y500" i="1"/>
  <c r="Y499" i="1"/>
  <c r="BP497" i="1"/>
  <c r="BN497" i="1"/>
  <c r="Z497" i="1"/>
  <c r="Z499" i="1" s="1"/>
  <c r="Y328" i="1"/>
  <c r="Y327" i="1"/>
  <c r="V516" i="1"/>
  <c r="Y464" i="1"/>
  <c r="H9" i="1"/>
  <c r="A10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Y33" i="1"/>
  <c r="C516" i="1"/>
  <c r="Z42" i="1"/>
  <c r="BN42" i="1"/>
  <c r="BP42" i="1"/>
  <c r="Y45" i="1"/>
  <c r="D516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6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6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BP164" i="1"/>
  <c r="BN164" i="1"/>
  <c r="Z164" i="1"/>
  <c r="BP168" i="1"/>
  <c r="BN168" i="1"/>
  <c r="Z168" i="1"/>
  <c r="F9" i="1"/>
  <c r="J9" i="1"/>
  <c r="Y24" i="1"/>
  <c r="Y108" i="1"/>
  <c r="Y148" i="1"/>
  <c r="Y154" i="1"/>
  <c r="I516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Z176" i="1"/>
  <c r="BN176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BN244" i="1"/>
  <c r="BP244" i="1"/>
  <c r="Z246" i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O516" i="1"/>
  <c r="Z269" i="1"/>
  <c r="BN269" i="1"/>
  <c r="BP269" i="1"/>
  <c r="Y272" i="1"/>
  <c r="Y277" i="1"/>
  <c r="Y286" i="1"/>
  <c r="R516" i="1"/>
  <c r="Z290" i="1"/>
  <c r="BN290" i="1"/>
  <c r="Z292" i="1"/>
  <c r="BN292" i="1"/>
  <c r="Z294" i="1"/>
  <c r="BN294" i="1"/>
  <c r="Y297" i="1"/>
  <c r="Z300" i="1"/>
  <c r="BN300" i="1"/>
  <c r="Z302" i="1"/>
  <c r="BN302" i="1"/>
  <c r="Z304" i="1"/>
  <c r="BN304" i="1"/>
  <c r="Y307" i="1"/>
  <c r="Z310" i="1"/>
  <c r="BN310" i="1"/>
  <c r="Z312" i="1"/>
  <c r="BN312" i="1"/>
  <c r="Y315" i="1"/>
  <c r="Y320" i="1"/>
  <c r="Z318" i="1"/>
  <c r="Z320" i="1" s="1"/>
  <c r="BN318" i="1"/>
  <c r="Y321" i="1"/>
  <c r="BP325" i="1"/>
  <c r="BN325" i="1"/>
  <c r="Z325" i="1"/>
  <c r="Z327" i="1" s="1"/>
  <c r="Y334" i="1"/>
  <c r="Y187" i="1"/>
  <c r="Y232" i="1"/>
  <c r="Y257" i="1"/>
  <c r="Y264" i="1"/>
  <c r="Y296" i="1"/>
  <c r="Z333" i="1"/>
  <c r="BP331" i="1"/>
  <c r="BN331" i="1"/>
  <c r="Z331" i="1"/>
  <c r="Y333" i="1"/>
  <c r="Y340" i="1"/>
  <c r="Y358" i="1"/>
  <c r="Y362" i="1"/>
  <c r="Y373" i="1"/>
  <c r="Y383" i="1"/>
  <c r="Y387" i="1"/>
  <c r="Y401" i="1"/>
  <c r="Y407" i="1"/>
  <c r="W516" i="1"/>
  <c r="Y411" i="1"/>
  <c r="BP410" i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70" i="1"/>
  <c r="Y469" i="1"/>
  <c r="BP466" i="1"/>
  <c r="BN466" i="1"/>
  <c r="Z466" i="1"/>
  <c r="S516" i="1"/>
  <c r="Z338" i="1"/>
  <c r="Z340" i="1" s="1"/>
  <c r="BN338" i="1"/>
  <c r="Y341" i="1"/>
  <c r="T516" i="1"/>
  <c r="Z346" i="1"/>
  <c r="BN346" i="1"/>
  <c r="Z348" i="1"/>
  <c r="BN348" i="1"/>
  <c r="Z350" i="1"/>
  <c r="BN350" i="1"/>
  <c r="Y353" i="1"/>
  <c r="Z356" i="1"/>
  <c r="Z357" i="1" s="1"/>
  <c r="BN356" i="1"/>
  <c r="Z360" i="1"/>
  <c r="Z362" i="1" s="1"/>
  <c r="BN360" i="1"/>
  <c r="BP360" i="1"/>
  <c r="U516" i="1"/>
  <c r="Z371" i="1"/>
  <c r="Z373" i="1" s="1"/>
  <c r="BN371" i="1"/>
  <c r="Y374" i="1"/>
  <c r="Z381" i="1"/>
  <c r="Z382" i="1" s="1"/>
  <c r="BN381" i="1"/>
  <c r="Z385" i="1"/>
  <c r="Z386" i="1" s="1"/>
  <c r="BN385" i="1"/>
  <c r="BP385" i="1"/>
  <c r="Z391" i="1"/>
  <c r="Z401" i="1" s="1"/>
  <c r="BN391" i="1"/>
  <c r="BP391" i="1"/>
  <c r="Z393" i="1"/>
  <c r="BN393" i="1"/>
  <c r="Z395" i="1"/>
  <c r="BN395" i="1"/>
  <c r="Z397" i="1"/>
  <c r="BN397" i="1"/>
  <c r="Z399" i="1"/>
  <c r="BN399" i="1"/>
  <c r="Y402" i="1"/>
  <c r="Z405" i="1"/>
  <c r="Z406" i="1" s="1"/>
  <c r="BN405" i="1"/>
  <c r="Z410" i="1"/>
  <c r="Z411" i="1" s="1"/>
  <c r="BN410" i="1"/>
  <c r="BP416" i="1"/>
  <c r="BN416" i="1"/>
  <c r="Z416" i="1"/>
  <c r="Z5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Z463" i="1" s="1"/>
  <c r="BP460" i="1"/>
  <c r="BN460" i="1"/>
  <c r="Z460" i="1"/>
  <c r="Y424" i="1"/>
  <c r="Y429" i="1"/>
  <c r="Y447" i="1"/>
  <c r="Y478" i="1"/>
  <c r="Y485" i="1"/>
  <c r="Y495" i="1"/>
  <c r="Y505" i="1"/>
  <c r="AA516" i="1"/>
  <c r="Z467" i="1"/>
  <c r="BN467" i="1"/>
  <c r="Z474" i="1"/>
  <c r="Z478" i="1" s="1"/>
  <c r="BN474" i="1"/>
  <c r="BP474" i="1"/>
  <c r="Z475" i="1"/>
  <c r="BN475" i="1"/>
  <c r="Z476" i="1"/>
  <c r="BN476" i="1"/>
  <c r="Z481" i="1"/>
  <c r="BN481" i="1"/>
  <c r="BP481" i="1"/>
  <c r="Z482" i="1"/>
  <c r="BN482" i="1"/>
  <c r="Z483" i="1"/>
  <c r="BN483" i="1"/>
  <c r="Z492" i="1"/>
  <c r="Z494" i="1" s="1"/>
  <c r="BN492" i="1"/>
  <c r="BP492" i="1"/>
  <c r="Z493" i="1"/>
  <c r="BN493" i="1"/>
  <c r="Z503" i="1"/>
  <c r="Z504" i="1" s="1"/>
  <c r="BN503" i="1"/>
  <c r="BP503" i="1"/>
  <c r="Y504" i="1"/>
  <c r="Z447" i="1" l="1"/>
  <c r="Z314" i="1"/>
  <c r="Z296" i="1"/>
  <c r="Z215" i="1"/>
  <c r="Z352" i="1"/>
  <c r="Z306" i="1"/>
  <c r="Z271" i="1"/>
  <c r="Z247" i="1"/>
  <c r="Z153" i="1"/>
  <c r="Z108" i="1"/>
  <c r="Z100" i="1"/>
  <c r="Z80" i="1"/>
  <c r="Z44" i="1"/>
  <c r="Z453" i="1"/>
  <c r="Z418" i="1"/>
  <c r="Y506" i="1"/>
  <c r="Y508" i="1"/>
  <c r="Z484" i="1"/>
  <c r="Z469" i="1"/>
  <c r="Z231" i="1"/>
  <c r="Z203" i="1"/>
  <c r="Z177" i="1"/>
  <c r="Z171" i="1"/>
  <c r="Z65" i="1"/>
  <c r="Z32" i="1"/>
  <c r="Y510" i="1"/>
  <c r="Y507" i="1"/>
  <c r="Y509" i="1" s="1"/>
  <c r="Z511" i="1" l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<sst xmlns="http://schemas.openxmlformats.org/spreadsheetml/2006/main" count="2255" uniqueCount="812">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</sst>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45890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0.58333333333333337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30</v>
      </c>
      <c r="Y41" s="560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2.7777777777777777</v>
      </c>
      <c r="Y44" s="561">
        <f>IFERROR(Y41/H41,"0")+IFERROR(Y42/H42,"0")+IFERROR(Y43/H43,"0")</f>
        <v>3.0000000000000004</v>
      </c>
      <c r="Z44" s="561">
        <f>IFERROR(IF(Z41="",0,Z41),"0")+IFERROR(IF(Z42="",0,Z42),"0")+IFERROR(IF(Z43="",0,Z43),"0")</f>
        <v>5.6940000000000004E-2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30</v>
      </c>
      <c r="Y45" s="561">
        <f>IFERROR(SUM(Y41:Y43),"0")</f>
        <v>32.400000000000006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90</v>
      </c>
      <c r="Y53" s="560">
        <f t="shared" si="6"/>
        <v>97.2</v>
      </c>
      <c r="Z53" s="36">
        <f>IFERROR(IF(Y53=0,"",ROUNDUP(Y53/H53,0)*0.01898),"")</f>
        <v>0.17082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93.624999999999986</v>
      </c>
      <c r="BN53" s="64">
        <f t="shared" si="8"/>
        <v>101.11499999999998</v>
      </c>
      <c r="BO53" s="64">
        <f t="shared" si="9"/>
        <v>0.13020833333333331</v>
      </c>
      <c r="BP53" s="64">
        <f t="shared" si="10"/>
        <v>0.140625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8.3333333333333321</v>
      </c>
      <c r="Y58" s="561">
        <f>IFERROR(Y52/H52,"0")+IFERROR(Y53/H53,"0")+IFERROR(Y54/H54,"0")+IFERROR(Y55/H55,"0")+IFERROR(Y56/H56,"0")+IFERROR(Y57/H57,"0")</f>
        <v>9</v>
      </c>
      <c r="Z58" s="561">
        <f>IFERROR(IF(Z52="",0,Z52),"0")+IFERROR(IF(Z53="",0,Z53),"0")+IFERROR(IF(Z54="",0,Z54),"0")+IFERROR(IF(Z55="",0,Z55),"0")+IFERROR(IF(Z56="",0,Z56),"0")+IFERROR(IF(Z57="",0,Z57),"0")</f>
        <v>0.17082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90</v>
      </c>
      <c r="Y59" s="561">
        <f>IFERROR(SUM(Y52:Y57),"0")</f>
        <v>97.2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20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20.805555555555554</v>
      </c>
      <c r="BN104" s="64">
        <f>IFERROR(Y104*I104/H104,"0")</f>
        <v>22.47</v>
      </c>
      <c r="BO104" s="64">
        <f>IFERROR(1/J104*(X104/H104),"0")</f>
        <v>2.8935185185185182E-2</v>
      </c>
      <c r="BP104" s="64">
        <f>IFERROR(1/J104*(Y104/H104),"0")</f>
        <v>3.125E-2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1.8518518518518516</v>
      </c>
      <c r="Y108" s="561">
        <f>IFERROR(Y104/H104,"0")+IFERROR(Y105/H105,"0")+IFERROR(Y106/H106,"0")+IFERROR(Y107/H107,"0")</f>
        <v>2</v>
      </c>
      <c r="Z108" s="561">
        <f>IFERROR(IF(Z104="",0,Z104),"0")+IFERROR(IF(Z105="",0,Z105),"0")+IFERROR(IF(Z106="",0,Z106),"0")+IFERROR(IF(Z107="",0,Z107),"0")</f>
        <v>3.7960000000000001E-2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20</v>
      </c>
      <c r="Y109" s="561">
        <f>IFERROR(SUM(Y104:Y107),"0")</f>
        <v>21.6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200</v>
      </c>
      <c r="Y117" s="56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5.4</v>
      </c>
      <c r="Y119" s="560">
        <f>IFERROR(IF(X119="",0,CEILING((X119/$H119),1)*$H119),"")</f>
        <v>5.4</v>
      </c>
      <c r="Z119" s="36">
        <f>IFERROR(IF(Y119=0,"",ROUNDUP(Y119/H119,0)*0.00651),"")</f>
        <v>1.302E-2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5.9039999999999999</v>
      </c>
      <c r="BN119" s="64">
        <f>IFERROR(Y119*I119/H119,"0")</f>
        <v>5.9039999999999999</v>
      </c>
      <c r="BO119" s="64">
        <f>IFERROR(1/J119*(X119/H119),"0")</f>
        <v>1.098901098901099E-2</v>
      </c>
      <c r="BP119" s="64">
        <f>IFERROR(1/J119*(Y119/H119),"0")</f>
        <v>1.098901098901099E-2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26.691358024691358</v>
      </c>
      <c r="Y121" s="561">
        <f>IFERROR(Y117/H117,"0")+IFERROR(Y118/H118,"0")+IFERROR(Y119/H119,"0")+IFERROR(Y120/H120,"0")</f>
        <v>27</v>
      </c>
      <c r="Z121" s="561">
        <f>IFERROR(IF(Z117="",0,Z117),"0")+IFERROR(IF(Z118="",0,Z118),"0")+IFERROR(IF(Z119="",0,Z119),"0")+IFERROR(IF(Z120="",0,Z120),"0")</f>
        <v>0.48752000000000001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205.4</v>
      </c>
      <c r="Y122" s="561">
        <f>IFERROR(SUM(Y117:Y120),"0")</f>
        <v>207.9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4301031234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hidden="1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hidden="1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hidden="1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1" t="s">
        <v>403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404</v>
      </c>
      <c r="B251" s="54" t="s">
        <v>405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410</v>
      </c>
      <c r="B253" s="54" t="s">
        <v>411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413</v>
      </c>
      <c r="B254" s="54" t="s">
        <v>414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416</v>
      </c>
      <c r="B255" s="54" t="s">
        <v>417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419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424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431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433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437</v>
      </c>
      <c r="B269" s="54" t="s">
        <v>438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440</v>
      </c>
      <c r="B270" s="54" t="s">
        <v>441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1" t="s">
        <v>443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444</v>
      </c>
      <c r="B275" s="54" t="s">
        <v>445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450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455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456</v>
      </c>
      <c r="B289" s="54" t="s">
        <v>457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459</v>
      </c>
      <c r="B290" s="54" t="s">
        <v>460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468</v>
      </c>
      <c r="B293" s="54" t="s">
        <v>469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471</v>
      </c>
      <c r="B294" s="54" t="s">
        <v>472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473</v>
      </c>
      <c r="B295" s="54" t="s">
        <v>474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476</v>
      </c>
      <c r="B299" s="54" t="s">
        <v>477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485</v>
      </c>
      <c r="B302" s="54" t="s">
        <v>486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hidden="1" customHeight="1" x14ac:dyDescent="0.25">
      <c r="A309" s="54" t="s">
        <v>495</v>
      </c>
      <c r="B309" s="54" t="s">
        <v>496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507</v>
      </c>
      <c r="B313" s="54" t="s">
        <v>508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510</v>
      </c>
      <c r="B317" s="54" t="s">
        <v>511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513</v>
      </c>
      <c r="B318" s="54" t="s">
        <v>514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516</v>
      </c>
      <c r="B319" s="54" t="s">
        <v>517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hidden="1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519</v>
      </c>
      <c r="B323" s="54" t="s">
        <v>520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521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525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529</v>
      </c>
      <c r="B326" s="54" t="s">
        <v>530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531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hidden="1" customHeight="1" x14ac:dyDescent="0.25">
      <c r="A330" s="54" t="s">
        <v>532</v>
      </c>
      <c r="B330" s="54" t="s">
        <v>533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536</v>
      </c>
      <c r="B331" s="54" t="s">
        <v>537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538</v>
      </c>
      <c r="B332" s="54" t="s">
        <v>539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1" t="s">
        <v>540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541</v>
      </c>
      <c r="B337" s="54" t="s">
        <v>542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544</v>
      </c>
      <c r="B338" s="54" t="s">
        <v>545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547</v>
      </c>
      <c r="B339" s="54" t="s">
        <v>548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hidden="1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hidden="1" customHeight="1" x14ac:dyDescent="0.2">
      <c r="A342" s="653" t="s">
        <v>550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150</v>
      </c>
      <c r="Y345" s="560">
        <f t="shared" ref="Y345:Y351" si="47">IFERROR(IF(X345="",0,CEILING((X345/$H345),1)*$H345),"")</f>
        <v>150</v>
      </c>
      <c r="Z345" s="36">
        <f>IFERROR(IF(Y345=0,"",ROUNDUP(Y345/H345,0)*0.02175),"")</f>
        <v>0.21749999999999997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154.80000000000001</v>
      </c>
      <c r="BN345" s="64">
        <f t="shared" ref="BN345:BN351" si="49">IFERROR(Y345*I345/H345,"0")</f>
        <v>154.80000000000001</v>
      </c>
      <c r="BO345" s="64">
        <f t="shared" ref="BO345:BO351" si="50">IFERROR(1/J345*(X345/H345),"0")</f>
        <v>0.20833333333333331</v>
      </c>
      <c r="BP345" s="64">
        <f t="shared" ref="BP345:BP351" si="51">IFERROR(1/J345*(Y345/H345),"0")</f>
        <v>0.20833333333333331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50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51.6</v>
      </c>
      <c r="BN346" s="64">
        <f t="shared" si="49"/>
        <v>61.92</v>
      </c>
      <c r="BO346" s="64">
        <f t="shared" si="50"/>
        <v>6.9444444444444448E-2</v>
      </c>
      <c r="BP346" s="64">
        <f t="shared" si="51"/>
        <v>8.3333333333333329E-2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150</v>
      </c>
      <c r="Y347" s="560">
        <f t="shared" si="47"/>
        <v>150</v>
      </c>
      <c r="Z347" s="36">
        <f>IFERROR(IF(Y347=0,"",ROUNDUP(Y347/H347,0)*0.02175),"")</f>
        <v>0.21749999999999997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154.80000000000001</v>
      </c>
      <c r="BN347" s="64">
        <f t="shared" si="49"/>
        <v>154.80000000000001</v>
      </c>
      <c r="BO347" s="64">
        <f t="shared" si="50"/>
        <v>0.20833333333333331</v>
      </c>
      <c r="BP347" s="64">
        <f t="shared" si="51"/>
        <v>0.20833333333333331</v>
      </c>
    </row>
    <row r="348" spans="1:68" ht="37.5" hidden="1" customHeight="1" x14ac:dyDescent="0.25">
      <c r="A348" s="54" t="s">
        <v>561</v>
      </c>
      <c r="B348" s="54" t="s">
        <v>562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567</v>
      </c>
      <c r="B350" s="54" t="s">
        <v>568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569</v>
      </c>
      <c r="B351" s="54" t="s">
        <v>570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23.333333333333336</v>
      </c>
      <c r="Y352" s="561">
        <f>IFERROR(Y345/H345,"0")+IFERROR(Y346/H346,"0")+IFERROR(Y347/H347,"0")+IFERROR(Y348/H348,"0")+IFERROR(Y349/H349,"0")+IFERROR(Y350/H350,"0")+IFERROR(Y351/H351,"0")</f>
        <v>24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0.52200000000000002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350</v>
      </c>
      <c r="Y353" s="561">
        <f>IFERROR(SUM(Y345:Y351),"0")</f>
        <v>360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150</v>
      </c>
      <c r="Y355" s="560">
        <f>IFERROR(IF(X355="",0,CEILING((X355/$H355),1)*$H355),"")</f>
        <v>150</v>
      </c>
      <c r="Z355" s="36">
        <f>IFERROR(IF(Y355=0,"",ROUNDUP(Y355/H355,0)*0.02175),"")</f>
        <v>0.21749999999999997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154.80000000000001</v>
      </c>
      <c r="BN355" s="64">
        <f>IFERROR(Y355*I355/H355,"0")</f>
        <v>154.80000000000001</v>
      </c>
      <c r="BO355" s="64">
        <f>IFERROR(1/J355*(X355/H355),"0")</f>
        <v>0.20833333333333331</v>
      </c>
      <c r="BP355" s="64">
        <f>IFERROR(1/J355*(Y355/H355),"0")</f>
        <v>0.20833333333333331</v>
      </c>
    </row>
    <row r="356" spans="1:68" ht="16.5" hidden="1" customHeight="1" x14ac:dyDescent="0.25">
      <c r="A356" s="54" t="s">
        <v>574</v>
      </c>
      <c r="B356" s="54" t="s">
        <v>575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10</v>
      </c>
      <c r="Y357" s="561">
        <f>IFERROR(Y355/H355,"0")+IFERROR(Y356/H356,"0")</f>
        <v>10</v>
      </c>
      <c r="Z357" s="561">
        <f>IFERROR(IF(Z355="",0,Z355),"0")+IFERROR(IF(Z356="",0,Z356),"0")</f>
        <v>0.21749999999999997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150</v>
      </c>
      <c r="Y358" s="561">
        <f>IFERROR(SUM(Y355:Y356),"0")</f>
        <v>150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576</v>
      </c>
      <c r="B360" s="54" t="s">
        <v>577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582</v>
      </c>
      <c r="B365" s="54" t="s">
        <v>583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585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586</v>
      </c>
      <c r="B370" s="54" t="s">
        <v>587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592</v>
      </c>
      <c r="B372" s="54" t="s">
        <v>593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594</v>
      </c>
      <c r="B376" s="54" t="s">
        <v>595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300</v>
      </c>
      <c r="Y380" s="560">
        <f>IFERROR(IF(X380="",0,CEILING((X380/$H380),1)*$H380),"")</f>
        <v>306</v>
      </c>
      <c r="Z380" s="36">
        <f>IFERROR(IF(Y380=0,"",ROUNDUP(Y380/H380,0)*0.01898),"")</f>
        <v>0.64532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317.29999999999995</v>
      </c>
      <c r="BN380" s="64">
        <f>IFERROR(Y380*I380/H380,"0")</f>
        <v>323.64599999999996</v>
      </c>
      <c r="BO380" s="64">
        <f>IFERROR(1/J380*(X380/H380),"0")</f>
        <v>0.52083333333333337</v>
      </c>
      <c r="BP380" s="64">
        <f>IFERROR(1/J380*(Y380/H380),"0")</f>
        <v>0.53125</v>
      </c>
    </row>
    <row r="381" spans="1:68" ht="27" hidden="1" customHeight="1" x14ac:dyDescent="0.25">
      <c r="A381" s="54" t="s">
        <v>600</v>
      </c>
      <c r="B381" s="54" t="s">
        <v>601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33.333333333333336</v>
      </c>
      <c r="Y382" s="561">
        <f>IFERROR(Y380/H380,"0")+IFERROR(Y381/H381,"0")</f>
        <v>34</v>
      </c>
      <c r="Z382" s="561">
        <f>IFERROR(IF(Z380="",0,Z380),"0")+IFERROR(IF(Z381="",0,Z381),"0")</f>
        <v>0.64532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300</v>
      </c>
      <c r="Y383" s="561">
        <f>IFERROR(SUM(Y380:Y381),"0")</f>
        <v>306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602</v>
      </c>
      <c r="B385" s="54" t="s">
        <v>603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605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606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607</v>
      </c>
      <c r="B391" s="54" t="s">
        <v>608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610</v>
      </c>
      <c r="B392" s="54" t="s">
        <v>611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610</v>
      </c>
      <c r="B393" s="54" t="s">
        <v>613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617</v>
      </c>
      <c r="B395" s="54" t="s">
        <v>618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624</v>
      </c>
      <c r="B398" s="54" t="s">
        <v>625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627</v>
      </c>
      <c r="B399" s="54" t="s">
        <v>628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630</v>
      </c>
      <c r="B400" s="54" t="s">
        <v>631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632</v>
      </c>
      <c r="B404" s="54" t="s">
        <v>633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638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639</v>
      </c>
      <c r="B410" s="54" t="s">
        <v>640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642</v>
      </c>
      <c r="B414" s="54" t="s">
        <v>643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651</v>
      </c>
      <c r="B417" s="54" t="s">
        <v>652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654</v>
      </c>
      <c r="B422" s="54" t="s">
        <v>655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657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658</v>
      </c>
      <c r="B427" s="54" t="s">
        <v>659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661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662</v>
      </c>
      <c r="B433" s="54" t="s">
        <v>663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250</v>
      </c>
      <c r="Y435" s="560">
        <f t="shared" si="58"/>
        <v>253.44</v>
      </c>
      <c r="Z435" s="36">
        <f t="shared" si="59"/>
        <v>0.57408000000000003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267.04545454545456</v>
      </c>
      <c r="BN435" s="64">
        <f t="shared" si="61"/>
        <v>270.71999999999997</v>
      </c>
      <c r="BO435" s="64">
        <f t="shared" si="62"/>
        <v>0.45527389277389274</v>
      </c>
      <c r="BP435" s="64">
        <f t="shared" si="63"/>
        <v>0.46153846153846156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673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100</v>
      </c>
      <c r="Y438" s="560">
        <f t="shared" si="58"/>
        <v>100.32000000000001</v>
      </c>
      <c r="Z438" s="36">
        <f t="shared" si="59"/>
        <v>0.22724</v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106.81818181818181</v>
      </c>
      <c r="BN438" s="64">
        <f t="shared" si="61"/>
        <v>107.16</v>
      </c>
      <c r="BO438" s="64">
        <f t="shared" si="62"/>
        <v>0.18210955710955709</v>
      </c>
      <c r="BP438" s="64">
        <f t="shared" si="63"/>
        <v>0.18269230769230771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684</v>
      </c>
      <c r="B440" s="54" t="s">
        <v>685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690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691</v>
      </c>
      <c r="B443" s="54" t="s">
        <v>692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697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66.287878787878782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67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0.80132000000000003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350</v>
      </c>
      <c r="Y448" s="561">
        <f>IFERROR(SUM(Y433:Y446),"0")</f>
        <v>353.76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300</v>
      </c>
      <c r="Y450" s="560">
        <f>IFERROR(IF(X450="",0,CEILING((X450/$H450),1)*$H450),"")</f>
        <v>300.96000000000004</v>
      </c>
      <c r="Z450" s="36">
        <f>IFERROR(IF(Y450=0,"",ROUNDUP(Y450/H450,0)*0.01196),"")</f>
        <v>0.68171999999999999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320.45454545454544</v>
      </c>
      <c r="BN450" s="64">
        <f>IFERROR(Y450*I450/H450,"0")</f>
        <v>321.48</v>
      </c>
      <c r="BO450" s="64">
        <f>IFERROR(1/J450*(X450/H450),"0")</f>
        <v>0.54632867132867136</v>
      </c>
      <c r="BP450" s="64">
        <f>IFERROR(1/J450*(Y450/H450),"0")</f>
        <v>0.54807692307692313</v>
      </c>
    </row>
    <row r="451" spans="1:68" ht="16.5" hidden="1" customHeight="1" x14ac:dyDescent="0.25">
      <c r="A451" s="54" t="s">
        <v>701</v>
      </c>
      <c r="B451" s="54" t="s">
        <v>702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703</v>
      </c>
      <c r="B452" s="54" t="s">
        <v>704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56.818181818181813</v>
      </c>
      <c r="Y453" s="561">
        <f>IFERROR(Y450/H450,"0")+IFERROR(Y451/H451,"0")+IFERROR(Y452/H452,"0")</f>
        <v>57.000000000000007</v>
      </c>
      <c r="Z453" s="561">
        <f>IFERROR(IF(Z450="",0,Z450),"0")+IFERROR(IF(Z451="",0,Z451),"0")+IFERROR(IF(Z452="",0,Z452),"0")</f>
        <v>0.68171999999999999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300</v>
      </c>
      <c r="Y454" s="561">
        <f>IFERROR(SUM(Y450:Y452),"0")</f>
        <v>300.96000000000004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20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21.363636363636363</v>
      </c>
      <c r="BN457" s="64">
        <f t="shared" si="66"/>
        <v>22.56</v>
      </c>
      <c r="BO457" s="64">
        <f t="shared" si="67"/>
        <v>3.6421911421911424E-2</v>
      </c>
      <c r="BP457" s="64">
        <f t="shared" si="68"/>
        <v>3.8461538461538464E-2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716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717</v>
      </c>
      <c r="B461" s="54" t="s">
        <v>718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719</v>
      </c>
      <c r="B462" s="54" t="s">
        <v>720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30.303030303030301</v>
      </c>
      <c r="Y463" s="561">
        <f>IFERROR(Y456/H456,"0")+IFERROR(Y457/H457,"0")+IFERROR(Y458/H458,"0")+IFERROR(Y459/H459,"0")+IFERROR(Y460/H460,"0")+IFERROR(Y461/H461,"0")+IFERROR(Y462/H462,"0")</f>
        <v>31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0.37075999999999998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160</v>
      </c>
      <c r="Y464" s="561">
        <f>IFERROR(SUM(Y456:Y462),"0")</f>
        <v>163.68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721</v>
      </c>
      <c r="B466" s="54" t="s">
        <v>722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724</v>
      </c>
      <c r="B467" s="54" t="s">
        <v>725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727</v>
      </c>
      <c r="B468" s="54" t="s">
        <v>728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730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730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731</v>
      </c>
      <c r="B474" s="54" t="s">
        <v>732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733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737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739</v>
      </c>
      <c r="B476" s="54" t="s">
        <v>740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741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1955.4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1993.5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2062.7368282828284</v>
      </c>
      <c r="Y507" s="561">
        <f>IFERROR(SUM(BN22:BN503),"0")</f>
        <v>2102.6849999999999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4</v>
      </c>
      <c r="Y508" s="38">
        <f>ROUNDUP(SUM(BP22:BP503),0)</f>
        <v>4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2162.7368282828284</v>
      </c>
      <c r="Y509" s="561">
        <f>GrossWeightTotalR+PalletQtyTotalR*25</f>
        <v>2202.6849999999999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259.73007856341189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264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3.99186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550</v>
      </c>
      <c r="U513" s="809"/>
      <c r="V513" s="583" t="s">
        <v>605</v>
      </c>
      <c r="W513" s="808"/>
      <c r="X513" s="808"/>
      <c r="Y513" s="809"/>
      <c r="Z513" s="556" t="s">
        <v>661</v>
      </c>
      <c r="AA513" s="583" t="s">
        <v>730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403</v>
      </c>
      <c r="M514" s="583" t="s">
        <v>419</v>
      </c>
      <c r="N514" s="557"/>
      <c r="O514" s="583" t="s">
        <v>433</v>
      </c>
      <c r="P514" s="583" t="s">
        <v>443</v>
      </c>
      <c r="Q514" s="583" t="s">
        <v>450</v>
      </c>
      <c r="R514" s="583" t="s">
        <v>455</v>
      </c>
      <c r="S514" s="583" t="s">
        <v>540</v>
      </c>
      <c r="T514" s="583" t="s">
        <v>551</v>
      </c>
      <c r="U514" s="583" t="s">
        <v>585</v>
      </c>
      <c r="V514" s="583" t="s">
        <v>606</v>
      </c>
      <c r="W514" s="583" t="s">
        <v>638</v>
      </c>
      <c r="X514" s="583" t="s">
        <v>653</v>
      </c>
      <c r="Y514" s="583" t="s">
        <v>657</v>
      </c>
      <c r="Z514" s="583" t="s">
        <v>661</v>
      </c>
      <c r="AA514" s="583" t="s">
        <v>730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32.400000000000006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97.2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229.5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510</v>
      </c>
      <c r="U516" s="46">
        <f>IFERROR(Y370*1,"0")+IFERROR(Y371*1,"0")+IFERROR(Y372*1,"0")+IFERROR(Y376*1,"0")+IFERROR(Y380*1,"0")+IFERROR(Y381*1,"0")+IFERROR(Y385*1,"0")</f>
        <v>306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818.40000000000009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55,40"/>
        <filter val="1,85"/>
        <filter val="10,00"/>
        <filter val="100,00"/>
        <filter val="150,00"/>
        <filter val="160,00"/>
        <filter val="2 062,74"/>
        <filter val="2 162,74"/>
        <filter val="2,78"/>
        <filter val="20,00"/>
        <filter val="200,00"/>
        <filter val="205,40"/>
        <filter val="23,33"/>
        <filter val="250,00"/>
        <filter val="259,73"/>
        <filter val="26,69"/>
        <filter val="30,00"/>
        <filter val="30,30"/>
        <filter val="300,00"/>
        <filter val="33,33"/>
        <filter val="350,00"/>
        <filter val="4"/>
        <filter val="40,00"/>
        <filter val="5,40"/>
        <filter val="50,00"/>
        <filter val="56,82"/>
        <filter val="66,29"/>
        <filter val="8,33"/>
        <filter val="90,00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