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5,25 Горняк ЗПФ в Донецк доставка 11.06.25\"/>
    </mc:Choice>
  </mc:AlternateContent>
  <xr:revisionPtr revIDLastSave="0" documentId="13_ncr:1_{99671C23-671C-4753-A8ED-96E1DA8F9D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externalReferences>
    <externalReference r:id="rId2"/>
  </externalReference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" l="1"/>
  <c r="J9" i="1" l="1"/>
  <c r="K9" i="1" s="1"/>
  <c r="J10" i="1"/>
  <c r="M10" i="1" s="1"/>
  <c r="J11" i="1"/>
  <c r="K11" i="1" s="1"/>
  <c r="J12" i="1"/>
  <c r="M12" i="1" s="1"/>
  <c r="J13" i="1"/>
  <c r="K13" i="1" s="1"/>
  <c r="J14" i="1"/>
  <c r="M14" i="1" s="1"/>
  <c r="J15" i="1"/>
  <c r="K15" i="1" s="1"/>
  <c r="J16" i="1"/>
  <c r="M16" i="1" s="1"/>
  <c r="J17" i="1"/>
  <c r="K17" i="1" s="1"/>
  <c r="J18" i="1"/>
  <c r="M18" i="1" s="1"/>
  <c r="J19" i="1"/>
  <c r="K19" i="1" s="1"/>
  <c r="J20" i="1"/>
  <c r="M20" i="1" s="1"/>
  <c r="J21" i="1"/>
  <c r="K21" i="1" s="1"/>
  <c r="J22" i="1"/>
  <c r="M22" i="1" s="1"/>
  <c r="J23" i="1"/>
  <c r="K23" i="1" s="1"/>
  <c r="J24" i="1"/>
  <c r="M24" i="1" s="1"/>
  <c r="J25" i="1"/>
  <c r="K25" i="1" s="1"/>
  <c r="J26" i="1"/>
  <c r="M26" i="1" s="1"/>
  <c r="J27" i="1"/>
  <c r="K27" i="1" s="1"/>
  <c r="J28" i="1"/>
  <c r="M28" i="1" s="1"/>
  <c r="J29" i="1"/>
  <c r="K29" i="1" s="1"/>
  <c r="J30" i="1"/>
  <c r="M30" i="1" s="1"/>
  <c r="J31" i="1"/>
  <c r="K31" i="1" s="1"/>
  <c r="J32" i="1"/>
  <c r="M32" i="1" s="1"/>
  <c r="J33" i="1"/>
  <c r="K33" i="1" s="1"/>
  <c r="J34" i="1"/>
  <c r="M34" i="1" s="1"/>
  <c r="J35" i="1"/>
  <c r="K35" i="1" s="1"/>
  <c r="J36" i="1"/>
  <c r="M36" i="1" s="1"/>
  <c r="J37" i="1"/>
  <c r="K37" i="1" s="1"/>
  <c r="J38" i="1"/>
  <c r="M38" i="1" s="1"/>
  <c r="J39" i="1"/>
  <c r="K39" i="1" s="1"/>
  <c r="J40" i="1"/>
  <c r="M40" i="1" s="1"/>
  <c r="J41" i="1"/>
  <c r="K41" i="1" s="1"/>
  <c r="J42" i="1"/>
  <c r="M42" i="1" s="1"/>
  <c r="J43" i="1"/>
  <c r="K43" i="1" s="1"/>
  <c r="J44" i="1"/>
  <c r="M44" i="1" s="1"/>
  <c r="J45" i="1"/>
  <c r="K45" i="1" s="1"/>
  <c r="J46" i="1"/>
  <c r="M46" i="1" s="1"/>
  <c r="J47" i="1"/>
  <c r="K47" i="1" s="1"/>
  <c r="J48" i="1"/>
  <c r="M48" i="1" s="1"/>
  <c r="J49" i="1"/>
  <c r="K49" i="1" s="1"/>
  <c r="J50" i="1"/>
  <c r="M50" i="1" s="1"/>
  <c r="J51" i="1"/>
  <c r="K51" i="1" s="1"/>
  <c r="J52" i="1"/>
  <c r="M52" i="1" s="1"/>
  <c r="J53" i="1"/>
  <c r="K53" i="1" s="1"/>
  <c r="J54" i="1"/>
  <c r="M54" i="1" s="1"/>
  <c r="J55" i="1"/>
  <c r="K55" i="1" s="1"/>
  <c r="J56" i="1"/>
  <c r="M56" i="1" s="1"/>
  <c r="J57" i="1"/>
  <c r="K57" i="1" s="1"/>
  <c r="J58" i="1"/>
  <c r="M58" i="1" s="1"/>
  <c r="J59" i="1"/>
  <c r="K59" i="1" s="1"/>
  <c r="J60" i="1"/>
  <c r="M60" i="1" s="1"/>
  <c r="J61" i="1"/>
  <c r="K61" i="1" s="1"/>
  <c r="J62" i="1"/>
  <c r="M62" i="1" s="1"/>
  <c r="J8" i="1"/>
  <c r="K8" i="1" s="1"/>
  <c r="K62" i="1" l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M8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I63" i="1" l="1"/>
  <c r="L8" i="1"/>
  <c r="L63" i="1" s="1"/>
  <c r="K63" i="1"/>
  <c r="M63" i="1"/>
  <c r="M64" i="1" l="1"/>
  <c r="N63" i="1"/>
</calcChain>
</file>

<file path=xl/sharedStrings.xml><?xml version="1.0" encoding="utf-8"?>
<sst xmlns="http://schemas.openxmlformats.org/spreadsheetml/2006/main" count="178" uniqueCount="78">
  <si>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</si>
  <si>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</si>
  <si>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</si>
  <si>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</si>
  <si>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</si>
  <si>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</si>
  <si>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</si>
  <si>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</si>
  <si>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</si>
  <si>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</si>
  <si>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</si>
  <si>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</si>
  <si>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</si>
  <si>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</si>
  <si>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</si>
  <si>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</si>
  <si>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</si>
  <si>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</si>
  <si>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</si>
  <si>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</si>
  <si>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</si>
  <si>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</si>
  <si>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</si>
  <si>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</si>
  <si>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</si>
  <si>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</si>
  <si>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</si>
  <si>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</si>
  <si>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</si>
  <si>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</si>
  <si>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</si>
  <si>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</si>
  <si>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</si>
  <si>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</si>
  <si>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</si>
  <si>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</si>
  <si>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</si>
  <si>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</si>
  <si>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</si>
  <si>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</si>
  <si>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</si>
  <si>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</si>
  <si>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</si>
  <si>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</si>
  <si>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</si>
  <si>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</si>
  <si>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</si>
  <si>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</si>
  <si>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</si>
  <si>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</si>
  <si>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</si>
  <si>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</si>
  <si>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</si>
  <si>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</si>
  <si>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</si>
  <si>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</si>
  <si>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</si>
  <si>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</si>
  <si>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</si>
  <si>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</si>
  <si>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</si>
  <si>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</si>
  <si>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</si>
  <si>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</si>
  <si>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</si>
  <si>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</si>
  <si>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</si>
  <si>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</si>
  <si>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</si>
  <si>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</si>
  <si>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</si>
  <si>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</si>
  <si>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</si>
  <si>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</si>
  <si>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</si>
  <si>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Доставка 09.06</t>
  </si>
  <si>
    <t>ГОРНЯК, ТД, ООО, Донецкая Народная Респ, Адыгейская ул, д. 13,</t>
  </si>
  <si>
    <t>ИТОГО,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</si>
</sst>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3,05,25%20&#1043;&#1086;&#1088;&#1085;&#1103;&#1082;%20&#1047;&#1055;&#1060;%20&#1074;%20&#1044;&#1086;&#1085;&#1077;&#1094;&#1082;%20&#1076;&#1086;&#1089;&#1090;&#1072;&#1074;&#1082;&#1072;%2010.06.25/&#1041;&#1083;&#1072;&#1085;&#1082;%20&#1079;&#1072;&#1082;&#1072;&#1079;&#1072;%20&#1047;&#1055;&#1060;%20&#1044;&#1086;&#1085;&#1077;&#1094;&#1082;%20&#1076;&#1086;&#1089;&#1090;&#1072;&#1074;&#1082;&#1072;%2010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СТАРОДВОРЬЕ</v>
          </cell>
        </row>
        <row r="6">
          <cell r="I6" t="str">
            <v>Доставка 10.06</v>
          </cell>
        </row>
        <row r="7">
          <cell r="B7" t="str">
            <v>Наименование продукции</v>
          </cell>
          <cell r="C7" t="str">
            <v>Кол-во штук в коробе</v>
          </cell>
          <cell r="D7" t="str">
            <v>кг в ящ</v>
          </cell>
          <cell r="E7" t="str">
            <v>Вес брутто ящ</v>
          </cell>
          <cell r="F7" t="str">
            <v>Кол-во ящ на паллете</v>
          </cell>
          <cell r="G7" t="str">
            <v>Кол-во ящ в ряду</v>
          </cell>
          <cell r="H7" t="str">
            <v>КРАТНОСТЬ</v>
          </cell>
          <cell r="I7" t="str">
            <v>ящики</v>
          </cell>
          <cell r="J7" t="str">
            <v>перенос на 09,06</v>
          </cell>
          <cell r="K7" t="str">
            <v>ИТОГО, кор</v>
          </cell>
          <cell r="L7" t="str">
            <v>вес нетто, кг</v>
          </cell>
          <cell r="M7" t="str">
            <v>вес брутто, кг</v>
          </cell>
          <cell r="N7" t="str">
            <v>паллеты</v>
          </cell>
        </row>
        <row r="8">
          <cell r="B8" t="str">
            <v>Нагетосы Сочная курочка в хрустящей панировке Наггетсы ГШ Фикс.вес 0,25 Лоток Горячая штучка</v>
          </cell>
          <cell r="C8">
            <v>6</v>
          </cell>
          <cell r="D8">
            <v>1.5</v>
          </cell>
          <cell r="E8">
            <v>1.9218</v>
          </cell>
          <cell r="F8">
            <v>140</v>
          </cell>
          <cell r="G8" t="str">
            <v>14</v>
          </cell>
          <cell r="H8" t="str">
            <v>Слой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B9" t="str">
            <v>Наггетсы Нагетосы Сочная курочка Наггетсы ГШ Фикс.вес 0,25 Лоток Горячая штучка</v>
          </cell>
          <cell r="C9">
            <v>6</v>
          </cell>
          <cell r="D9">
            <v>1.5</v>
          </cell>
          <cell r="E9">
            <v>1.9218</v>
          </cell>
          <cell r="F9">
            <v>140</v>
          </cell>
          <cell r="G9" t="str">
            <v>14</v>
          </cell>
          <cell r="H9" t="str">
            <v>Слой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B10" t="str">
            <v>Нагетосы Сочная курочка в хрустящей панировке со сметаной и зеленью Наггетсы ГШ Фикс.вес 0,25 Лоток Горячая штучка</v>
          </cell>
          <cell r="C10">
            <v>6</v>
          </cell>
          <cell r="D10">
            <v>1.5</v>
          </cell>
          <cell r="E10">
            <v>1.9218</v>
          </cell>
          <cell r="F10">
            <v>140</v>
          </cell>
          <cell r="G10" t="str">
            <v>14</v>
          </cell>
          <cell r="H10" t="str">
            <v>Слой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>Пельмени «Grandmeni с говядиной» Фикс.вес 0,7 сфера ТМ «Горячая штучка»</v>
          </cell>
          <cell r="C11">
            <v>8</v>
          </cell>
          <cell r="D11">
            <v>5.6</v>
          </cell>
          <cell r="E11">
            <v>5.87</v>
          </cell>
          <cell r="F11">
            <v>84</v>
          </cell>
          <cell r="G11" t="str">
            <v>12</v>
          </cell>
          <cell r="H11" t="str">
            <v>Слой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>Пельмени «Grandmeni с говядиной и свининой» Фикс.вес 0,7 классическая форма ТМ «Горячая штучка»</v>
          </cell>
          <cell r="C12">
            <v>8</v>
          </cell>
          <cell r="D12">
            <v>5.6</v>
          </cell>
          <cell r="E12">
            <v>5.87</v>
          </cell>
          <cell r="F12">
            <v>84</v>
          </cell>
          <cell r="G12" t="str">
            <v>12</v>
          </cell>
          <cell r="H12" t="str">
            <v>Слой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 t="str">
            <v>Пельмени «Grandmeni со сливочным маслом» Фикс.вес 0,7 сфера ТМ «Горячая штучка»</v>
          </cell>
          <cell r="C13">
            <v>8</v>
          </cell>
          <cell r="D13">
            <v>5.6</v>
          </cell>
          <cell r="E13">
            <v>5.87</v>
          </cell>
          <cell r="F13">
            <v>84</v>
          </cell>
          <cell r="G13" t="str">
            <v>12</v>
          </cell>
          <cell r="H13" t="str">
            <v>Слой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str">
            <v>Пельмени «Бигбули #МЕГАВКУСИЩЕ с сочной грудинкой» 0,4 сфера ТМ «Горячая штучка»</v>
          </cell>
          <cell r="C14">
            <v>16</v>
          </cell>
          <cell r="D14">
            <v>6.4</v>
          </cell>
          <cell r="E14">
            <v>6.7195999999999998</v>
          </cell>
          <cell r="F14">
            <v>84</v>
          </cell>
          <cell r="G14" t="str">
            <v>12</v>
          </cell>
          <cell r="H14" t="str">
            <v>Слой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Пельмени «Бигбули #МЕГАВКУСИЩЕ с сочной грудинкой» 0,7 сфера ТМ «Горячая штучка»</v>
          </cell>
          <cell r="C15">
            <v>10</v>
          </cell>
          <cell r="D15">
            <v>7</v>
          </cell>
          <cell r="E15">
            <v>7.3</v>
          </cell>
          <cell r="F15">
            <v>84</v>
          </cell>
          <cell r="G15" t="str">
            <v>12</v>
          </cell>
          <cell r="H15" t="str">
            <v>Слой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str">
            <v>Пельмени «Бигбули #МЕГАМАСЛИЩЕ со сливочным маслом» 0,4 сфера ТМ «Горячая штучка»</v>
          </cell>
          <cell r="C16">
            <v>16</v>
          </cell>
          <cell r="D16">
            <v>6.4</v>
          </cell>
          <cell r="E16">
            <v>6.7195999999999998</v>
          </cell>
          <cell r="F16">
            <v>84</v>
          </cell>
          <cell r="G16" t="str">
            <v>12</v>
          </cell>
          <cell r="H16" t="str">
            <v>Слой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Пельмени «Бигбули #МЕГАМАСЛИЩЕ со сливочным маслом» 0,7 сфера ТМ «Горячая штучка»</v>
          </cell>
          <cell r="C17">
            <v>10</v>
          </cell>
          <cell r="D17">
            <v>7</v>
          </cell>
          <cell r="E17">
            <v>7.2859999999999996</v>
          </cell>
          <cell r="F17">
            <v>84</v>
          </cell>
          <cell r="G17" t="str">
            <v>12</v>
          </cell>
          <cell r="H17" t="str">
            <v>Слой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Пельмени «Бигбули с мясом» 0,4 Сфера ТМ «Горячая штучка»</v>
          </cell>
          <cell r="C18">
            <v>16</v>
          </cell>
          <cell r="D18">
            <v>6.4</v>
          </cell>
          <cell r="E18">
            <v>6.7195999999999998</v>
          </cell>
          <cell r="F18">
            <v>84</v>
          </cell>
          <cell r="G18" t="str">
            <v>12</v>
          </cell>
          <cell r="H18" t="str">
            <v>Слой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>Пельмени «Бигбули с мясом» 0,7 Сфера ТМ «Горячая штучка»</v>
          </cell>
          <cell r="C19">
            <v>10</v>
          </cell>
          <cell r="D19">
            <v>7</v>
          </cell>
          <cell r="E19">
            <v>7.3</v>
          </cell>
          <cell r="F19">
            <v>84</v>
          </cell>
          <cell r="G19" t="str">
            <v>12</v>
          </cell>
          <cell r="H19" t="str">
            <v>Паллета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>Пельмени Бульмени с говядиной и свининой Наваристые Бульмени ГШ Весовые Сфера Горячая штучка 2,7 кг</v>
          </cell>
          <cell r="C20">
            <v>1</v>
          </cell>
          <cell r="D20">
            <v>2.7</v>
          </cell>
          <cell r="E20">
            <v>2.8132000000000001</v>
          </cell>
          <cell r="F20">
            <v>234</v>
          </cell>
          <cell r="G20" t="str">
            <v>18</v>
          </cell>
          <cell r="H20" t="str">
            <v>Слой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>Пельмени Бульмени с говядиной и свининой Наваристые Бульмени ГШ Весовые Сфера Горячая штучка 5 кг</v>
          </cell>
          <cell r="C21">
            <v>1</v>
          </cell>
          <cell r="D21">
            <v>5</v>
          </cell>
          <cell r="E21">
            <v>5.2131999999999996</v>
          </cell>
          <cell r="F21">
            <v>144</v>
          </cell>
          <cell r="G21" t="str">
            <v>12</v>
          </cell>
          <cell r="H21" t="str">
            <v>Слой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 t="str">
            <v>Бельмеши сочные с мясом Базовый ассортимент Фикс.вес 0,3 Лоток Горячая штучка</v>
          </cell>
          <cell r="C22">
            <v>12</v>
          </cell>
          <cell r="D22">
            <v>3.6</v>
          </cell>
          <cell r="E22">
            <v>4.3036000000000003</v>
          </cell>
          <cell r="F22">
            <v>70</v>
          </cell>
          <cell r="G22" t="str">
            <v>14</v>
          </cell>
          <cell r="H22" t="str">
            <v>Слой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 t="str">
            <v>Крылья Хрустящие крылышки Базовый ассортимент Фикс.вес 0,3 Лоток Горячая штучка</v>
          </cell>
          <cell r="C23">
            <v>12</v>
          </cell>
          <cell r="D23">
            <v>3.6</v>
          </cell>
          <cell r="E23">
            <v>4.3036000000000003</v>
          </cell>
          <cell r="F23">
            <v>70</v>
          </cell>
          <cell r="G23" t="str">
            <v>14</v>
          </cell>
          <cell r="H23" t="str">
            <v>Слой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 t="str">
            <v>Крылья Крылышки острые к пиву Базовый ассортимент Фикс.вес 0,3 Лоток Горячая штучка</v>
          </cell>
          <cell r="C24">
            <v>12</v>
          </cell>
          <cell r="D24">
            <v>3.6</v>
          </cell>
          <cell r="E24">
            <v>4.3036000000000003</v>
          </cell>
          <cell r="F24">
            <v>70</v>
          </cell>
          <cell r="G24" t="str">
            <v>14</v>
          </cell>
          <cell r="H24" t="str">
            <v>Слой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 t="str">
            <v>Снеки «Готовые чебупели острые с мясом» Фикс.вес 0,24 ТМ «Горячая штучка»</v>
          </cell>
          <cell r="C25">
            <v>12</v>
          </cell>
          <cell r="D25">
            <v>3.6</v>
          </cell>
          <cell r="E25">
            <v>4.3036000000000003</v>
          </cell>
          <cell r="F25">
            <v>70</v>
          </cell>
          <cell r="G25" t="str">
            <v>14</v>
          </cell>
          <cell r="H25" t="str">
            <v>Слой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 t="str">
            <v>Чебупели с ветчиной и сыром Базовый ассортимент Фикс.вес 0,3 Лоток Горячая штучка</v>
          </cell>
          <cell r="C26">
            <v>12</v>
          </cell>
          <cell r="D26">
            <v>3.6</v>
          </cell>
          <cell r="E26">
            <v>4.3036000000000003</v>
          </cell>
          <cell r="F26">
            <v>70</v>
          </cell>
          <cell r="G26" t="str">
            <v>14</v>
          </cell>
          <cell r="H26" t="str">
            <v>Паллета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 t="str">
            <v>Снеки «Готовые чебупели с мясом» Фикс.вес 0,24 ТМ «Горячая штучка»</v>
          </cell>
          <cell r="C27">
            <v>12</v>
          </cell>
          <cell r="D27">
            <v>3.6</v>
          </cell>
          <cell r="E27">
            <v>4.3036000000000003</v>
          </cell>
          <cell r="F27">
            <v>70</v>
          </cell>
          <cell r="G27" t="str">
            <v>14</v>
          </cell>
          <cell r="H27" t="str">
            <v>Слой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B28" t="str">
            <v>Чебупели сочные с мясом Базовый ассортимент Фикс.вес 0,3 Лоток Горячая штучка</v>
          </cell>
          <cell r="C28">
            <v>12</v>
          </cell>
          <cell r="D28">
            <v>3.6</v>
          </cell>
          <cell r="E28">
            <v>4.3036000000000003</v>
          </cell>
          <cell r="F28">
            <v>70</v>
          </cell>
          <cell r="G28" t="str">
            <v>14</v>
          </cell>
          <cell r="H28" t="str">
            <v>Слой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B29" t="str">
            <v>Снеки «Готовые чебупели сочные с мясом» Фикс.вес 0,48 ТМ «Горячая штучка»</v>
          </cell>
          <cell r="C29">
            <v>8</v>
          </cell>
          <cell r="D29">
            <v>3.84</v>
          </cell>
          <cell r="E29">
            <v>4.4488000000000003</v>
          </cell>
          <cell r="F29">
            <v>70</v>
          </cell>
          <cell r="G29" t="str">
            <v>14</v>
          </cell>
          <cell r="H29" t="str">
            <v>Слой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 t="str">
            <v>Чебупели Курочка гриль Базовый ассортимент Фикс.вес 0,3 Пакет Горячая штучка</v>
          </cell>
          <cell r="C30">
            <v>14</v>
          </cell>
          <cell r="D30">
            <v>4.2</v>
          </cell>
          <cell r="E30">
            <v>4.5292000000000003</v>
          </cell>
          <cell r="F30">
            <v>70</v>
          </cell>
          <cell r="G30" t="str">
            <v>14</v>
          </cell>
          <cell r="H30" t="str">
            <v>Слой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B31" t="str">
            <v>Пельмени «Бульмени с говядиной и свининой» 0,4 Сфера ТМ «Горячая штучка»</v>
          </cell>
          <cell r="C31">
            <v>16</v>
          </cell>
          <cell r="D31">
            <v>6.4</v>
          </cell>
          <cell r="E31">
            <v>6.7195999999999998</v>
          </cell>
          <cell r="F31">
            <v>84</v>
          </cell>
          <cell r="G31" t="str">
            <v>12</v>
          </cell>
          <cell r="H31" t="str">
            <v>Слой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B32" t="str">
            <v>Пельмени «Бульмени с говядиной и свининой» 0,7 Сфера ТМ «Горячая штучка»</v>
          </cell>
          <cell r="C32">
            <v>10</v>
          </cell>
          <cell r="D32">
            <v>7</v>
          </cell>
          <cell r="E32">
            <v>7.3</v>
          </cell>
          <cell r="F32">
            <v>84</v>
          </cell>
          <cell r="G32" t="str">
            <v>12</v>
          </cell>
          <cell r="H32" t="str">
            <v>Паллета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 t="str">
            <v>Пельмени «Бульмени со сливочным маслом» 0,4 Сфера ТМ «Горячая штучка»</v>
          </cell>
          <cell r="C33">
            <v>16</v>
          </cell>
          <cell r="D33">
            <v>6.4</v>
          </cell>
          <cell r="E33">
            <v>6.7195999999999998</v>
          </cell>
          <cell r="F33">
            <v>84</v>
          </cell>
          <cell r="G33" t="str">
            <v>12</v>
          </cell>
          <cell r="H33" t="str">
            <v>Паллета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B34" t="str">
            <v>Пельмени «Бульмени со сливочным маслом» 0,7 Сфера ТМ «Горячая штучка»</v>
          </cell>
          <cell r="C34">
            <v>10</v>
          </cell>
          <cell r="D34">
            <v>7</v>
          </cell>
          <cell r="E34">
            <v>7.3</v>
          </cell>
          <cell r="F34">
            <v>84</v>
          </cell>
          <cell r="G34" t="str">
            <v>12</v>
          </cell>
          <cell r="H34" t="str">
            <v>Паллета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 t="str">
            <v>Чебупицца курочка По-итальянски Чебупицца Фикс.вес 0,25 Лоток Горячая штучка</v>
          </cell>
          <cell r="C35">
            <v>12</v>
          </cell>
          <cell r="D35">
            <v>3</v>
          </cell>
          <cell r="E35">
            <v>3.7035999999999998</v>
          </cell>
          <cell r="F35">
            <v>70</v>
          </cell>
          <cell r="G35" t="str">
            <v>14</v>
          </cell>
          <cell r="H35" t="str">
            <v>Слой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B36" t="str">
            <v>Чебупицца Пепперони Чебупицца Фикс.вес 0,25 Лоток Горячая штучка</v>
          </cell>
          <cell r="C36">
            <v>12</v>
          </cell>
          <cell r="D36">
            <v>3</v>
          </cell>
          <cell r="E36">
            <v>3.7035999999999998</v>
          </cell>
          <cell r="F36">
            <v>70</v>
          </cell>
          <cell r="G36" t="str">
            <v>14</v>
          </cell>
          <cell r="H36" t="str">
            <v>Слой</v>
          </cell>
          <cell r="I36">
            <v>84</v>
          </cell>
          <cell r="K36">
            <v>84</v>
          </cell>
          <cell r="L36">
            <v>252</v>
          </cell>
          <cell r="M36">
            <v>311.10239999999999</v>
          </cell>
          <cell r="N36">
            <v>1.2</v>
          </cell>
        </row>
        <row r="37">
          <cell r="B37" t="str">
            <v>Чебупицца курочка По-итальянски Чебупицца Фикс.вес 0,25 Лоток Горячая штучка</v>
          </cell>
          <cell r="D37">
            <v>3</v>
          </cell>
          <cell r="E37">
            <v>3.7035999999999998</v>
          </cell>
          <cell r="F37">
            <v>70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B38" t="str">
            <v>Хотстеры Хотстеры Фикс.вес 0,25 Лоток Горячая штучка</v>
          </cell>
          <cell r="C38">
            <v>12</v>
          </cell>
          <cell r="D38">
            <v>3</v>
          </cell>
          <cell r="E38">
            <v>3.7035999999999998</v>
          </cell>
          <cell r="F38">
            <v>70</v>
          </cell>
          <cell r="G38" t="str">
            <v>14</v>
          </cell>
          <cell r="H38" t="str">
            <v>Слой</v>
          </cell>
          <cell r="I38">
            <v>126</v>
          </cell>
          <cell r="K38">
            <v>126</v>
          </cell>
          <cell r="L38">
            <v>378</v>
          </cell>
          <cell r="M38">
            <v>466.65359999999998</v>
          </cell>
          <cell r="N38">
            <v>1.8</v>
          </cell>
        </row>
        <row r="39">
          <cell r="B39" t="str">
            <v>Круггетсы с сырным соусом Круггетсы Фикс.вес 0,25 Лоток Горячая штучка</v>
          </cell>
          <cell r="C39">
            <v>12</v>
          </cell>
          <cell r="D39">
            <v>3</v>
          </cell>
          <cell r="E39">
            <v>3.28</v>
          </cell>
          <cell r="F39">
            <v>70</v>
          </cell>
          <cell r="G39" t="str">
            <v>14</v>
          </cell>
          <cell r="H39" t="str">
            <v>Палетта</v>
          </cell>
          <cell r="I39">
            <v>70</v>
          </cell>
          <cell r="K39">
            <v>70</v>
          </cell>
          <cell r="L39">
            <v>210</v>
          </cell>
          <cell r="M39">
            <v>229.6</v>
          </cell>
          <cell r="N39">
            <v>1</v>
          </cell>
        </row>
        <row r="40">
          <cell r="B40" t="str">
            <v>Снеки «Круггетсы Сочные» Фикс.вес 0,25 ф/п ТМ «Горячая штучка»</v>
          </cell>
          <cell r="C40">
            <v>12</v>
          </cell>
          <cell r="D40">
            <v>3</v>
          </cell>
          <cell r="E40">
            <v>3.28</v>
          </cell>
          <cell r="F40">
            <v>70</v>
          </cell>
          <cell r="G40" t="str">
            <v>14</v>
          </cell>
          <cell r="H40" t="str">
            <v>Паллета</v>
          </cell>
          <cell r="I40">
            <v>126</v>
          </cell>
          <cell r="K40">
            <v>126</v>
          </cell>
          <cell r="L40">
            <v>378</v>
          </cell>
          <cell r="M40">
            <v>413.28</v>
          </cell>
          <cell r="N40">
            <v>1.8</v>
          </cell>
        </row>
        <row r="41">
          <cell r="B41" t="str">
            <v>Снеки Пекерсы с индейкой в сливочном соусе Пекерсы Фикс.вес 0,25 Лоток Горячая штучка</v>
          </cell>
          <cell r="C41">
            <v>12</v>
          </cell>
          <cell r="D41">
            <v>3</v>
          </cell>
          <cell r="E41">
            <v>3.7035999999999998</v>
          </cell>
          <cell r="F41">
            <v>70</v>
          </cell>
          <cell r="G41" t="str">
            <v>14</v>
          </cell>
          <cell r="H41" t="str">
            <v>Слой</v>
          </cell>
          <cell r="I41">
            <v>42</v>
          </cell>
          <cell r="K41">
            <v>42</v>
          </cell>
          <cell r="L41">
            <v>126</v>
          </cell>
          <cell r="M41">
            <v>155.55119999999999</v>
          </cell>
          <cell r="N41">
            <v>0.6</v>
          </cell>
        </row>
        <row r="42">
          <cell r="B42" t="str">
            <v>Пельмени Супермени с мясом Супермени 0,2 Сфера Горячая штучка</v>
          </cell>
          <cell r="C42">
            <v>8</v>
          </cell>
          <cell r="D42">
            <v>2.4</v>
          </cell>
          <cell r="E42">
            <v>3.13</v>
          </cell>
          <cell r="F42">
            <v>48</v>
          </cell>
          <cell r="G42" t="str">
            <v>8</v>
          </cell>
          <cell r="H42" t="str">
            <v>Слой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B43" t="str">
            <v>Пельмени Супермени со сливочным маслом Супермени 0,2 Сфера Горячая штучка</v>
          </cell>
          <cell r="C43">
            <v>8</v>
          </cell>
          <cell r="D43">
            <v>1.6</v>
          </cell>
          <cell r="E43">
            <v>2.12</v>
          </cell>
          <cell r="F43">
            <v>72</v>
          </cell>
          <cell r="G43" t="str">
            <v>6</v>
          </cell>
          <cell r="H43" t="str">
            <v>Слой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B44" t="str">
            <v>Снеки Чебуманы с говядиной Чебуманы Фикс.вес 0,28 лоток Горячая штучка</v>
          </cell>
          <cell r="C44">
            <v>6</v>
          </cell>
          <cell r="D44">
            <v>1.68</v>
          </cell>
          <cell r="E44">
            <v>2.1017999999999999</v>
          </cell>
          <cell r="F44">
            <v>140</v>
          </cell>
          <cell r="G44" t="str">
            <v>14</v>
          </cell>
          <cell r="H44" t="str">
            <v>Слой</v>
          </cell>
          <cell r="I44">
            <v>70</v>
          </cell>
          <cell r="K44">
            <v>70</v>
          </cell>
          <cell r="L44">
            <v>117.6</v>
          </cell>
          <cell r="M44">
            <v>147.126</v>
          </cell>
          <cell r="N44">
            <v>0.5</v>
          </cell>
        </row>
        <row r="45">
          <cell r="B45" t="str">
            <v>Наггетсы С индейкой Наггетсы Фикс.вес 0,25 Вязанка</v>
          </cell>
          <cell r="C45">
            <v>12</v>
          </cell>
          <cell r="D45">
            <v>3</v>
          </cell>
          <cell r="E45">
            <v>3.3879999999999999</v>
          </cell>
          <cell r="F45">
            <v>70</v>
          </cell>
          <cell r="G45" t="str">
            <v>14</v>
          </cell>
          <cell r="H45" t="str">
            <v>Палетта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B46" t="str">
            <v>Наггетсы с куриным филе (из печи) Наггетсы Фикс.вес 0,25 Лоток Вязанка</v>
          </cell>
          <cell r="C46">
            <v>12</v>
          </cell>
          <cell r="D46">
            <v>3</v>
          </cell>
          <cell r="E46">
            <v>3.3879999999999999</v>
          </cell>
          <cell r="F46">
            <v>70</v>
          </cell>
          <cell r="G46" t="str">
            <v>14</v>
          </cell>
          <cell r="H46" t="str">
            <v>Слой</v>
          </cell>
          <cell r="I46">
            <v>154</v>
          </cell>
          <cell r="K46">
            <v>154</v>
          </cell>
          <cell r="L46">
            <v>462</v>
          </cell>
          <cell r="M46">
            <v>521.75199999999995</v>
          </cell>
          <cell r="N46">
            <v>2.2000000000000002</v>
          </cell>
        </row>
        <row r="47">
          <cell r="B47" t="str">
            <v>Пельмени «Медвежьи ушки с фермерскими сливками» 0,4 Классическая форма ТМ «Стародворье»</v>
          </cell>
          <cell r="C47">
            <v>16</v>
          </cell>
          <cell r="D47">
            <v>6.4</v>
          </cell>
          <cell r="E47">
            <v>6.63</v>
          </cell>
          <cell r="F47">
            <v>84</v>
          </cell>
          <cell r="G47" t="str">
            <v>12</v>
          </cell>
          <cell r="H47" t="str">
            <v>Слой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Пельмени «Медвежьи ушки с фермерскими сливками» 0,7 Классическая форма ТМ «Стародворье»</v>
          </cell>
          <cell r="C48">
            <v>8</v>
          </cell>
          <cell r="D48">
            <v>5.6</v>
          </cell>
          <cell r="E48">
            <v>5.83</v>
          </cell>
          <cell r="F48">
            <v>84</v>
          </cell>
          <cell r="G48" t="str">
            <v>12</v>
          </cell>
          <cell r="H48" t="str">
            <v>Слой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B49" t="str">
            <v>Пельмени «Медвежьи ушки с фермерской свининой и говядиной Большие» 0,4 Классическая форма ТМ «Стародворье»</v>
          </cell>
          <cell r="C49">
            <v>16</v>
          </cell>
          <cell r="D49">
            <v>6.4</v>
          </cell>
          <cell r="E49">
            <v>6.71</v>
          </cell>
          <cell r="F49">
            <v>84</v>
          </cell>
          <cell r="G49" t="str">
            <v>12</v>
          </cell>
          <cell r="H49" t="str">
            <v>Слой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B50" t="str">
            <v>Пельмени «Медвежьи ушки с фермерской свининой и говядиной Малые» 0,4 Классическая форма ТМ «Стародворье»</v>
          </cell>
          <cell r="C50">
            <v>16</v>
          </cell>
          <cell r="D50">
            <v>6.4</v>
          </cell>
          <cell r="E50">
            <v>6.71</v>
          </cell>
          <cell r="F50">
            <v>84</v>
          </cell>
          <cell r="G50" t="str">
            <v>12</v>
          </cell>
          <cell r="H50" t="str">
            <v>Слой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B51" t="str">
            <v>Пельмени «Медвежьи ушки с фермерской свининой и говядиной Малые» 0,7 Классическая форма ТМ «Стародворье»</v>
          </cell>
          <cell r="C51">
            <v>8</v>
          </cell>
          <cell r="D51">
            <v>5.6</v>
          </cell>
          <cell r="E51">
            <v>5.87</v>
          </cell>
          <cell r="F51">
            <v>84</v>
          </cell>
          <cell r="G51" t="str">
            <v>12</v>
          </cell>
          <cell r="H51" t="str">
            <v>Слой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>Крылья «Хрустящие крылышки» Весовой ТМ «Зареченские» 1,8 кг</v>
          </cell>
          <cell r="C52">
            <v>1</v>
          </cell>
          <cell r="D52">
            <v>1.8</v>
          </cell>
          <cell r="E52">
            <v>1.915</v>
          </cell>
          <cell r="F52">
            <v>234</v>
          </cell>
          <cell r="G52" t="str">
            <v>18</v>
          </cell>
          <cell r="H52" t="str">
            <v>Слой</v>
          </cell>
          <cell r="I52">
            <v>90</v>
          </cell>
          <cell r="K52">
            <v>90</v>
          </cell>
          <cell r="L52">
            <v>162</v>
          </cell>
          <cell r="M52">
            <v>172.35</v>
          </cell>
          <cell r="N52">
            <v>0.38461538461538464</v>
          </cell>
        </row>
        <row r="53">
          <cell r="B53" t="str">
            <v>Наггетсы «Хрустящие» Весовые ТМ «Зареченские» 6 кг</v>
          </cell>
          <cell r="C53">
            <v>6</v>
          </cell>
          <cell r="D53">
            <v>6</v>
          </cell>
          <cell r="E53">
            <v>6.26</v>
          </cell>
          <cell r="F53">
            <v>84</v>
          </cell>
          <cell r="G53" t="str">
            <v>12</v>
          </cell>
          <cell r="H53" t="str">
            <v>Палетта</v>
          </cell>
          <cell r="I53">
            <v>252</v>
          </cell>
          <cell r="K53">
            <v>252</v>
          </cell>
          <cell r="L53">
            <v>1512</v>
          </cell>
          <cell r="M53">
            <v>1577.52</v>
          </cell>
          <cell r="N53">
            <v>3</v>
          </cell>
        </row>
        <row r="54">
          <cell r="B54" t="str">
            <v>Снеки «Мини-пицца с ветчиной и сыром» Весовые ТМ «Зареченские продукты» 3 кг</v>
          </cell>
          <cell r="C54">
            <v>1</v>
          </cell>
          <cell r="D54">
            <v>3</v>
          </cell>
          <cell r="E54">
            <v>3.1920000000000002</v>
          </cell>
          <cell r="F54">
            <v>126</v>
          </cell>
          <cell r="G54" t="str">
            <v>14</v>
          </cell>
          <cell r="H54" t="str">
            <v>Слой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B55" t="str">
            <v xml:space="preserve">Снеки «Мини-сосиски в тесте» Весовые ТМ «Зареченские» 3,7 кг </v>
          </cell>
          <cell r="C55">
            <v>1</v>
          </cell>
          <cell r="D55">
            <v>3.7</v>
          </cell>
          <cell r="E55">
            <v>3.8919999999999999</v>
          </cell>
          <cell r="F55">
            <v>126</v>
          </cell>
          <cell r="G55" t="str">
            <v>14</v>
          </cell>
          <cell r="H55" t="str">
            <v>Палетта</v>
          </cell>
          <cell r="I55">
            <v>504</v>
          </cell>
          <cell r="K55">
            <v>504</v>
          </cell>
          <cell r="L55">
            <v>1864.8000000000002</v>
          </cell>
          <cell r="M55">
            <v>1961.568</v>
          </cell>
          <cell r="N55">
            <v>4</v>
          </cell>
        </row>
        <row r="56">
          <cell r="B56" t="str">
            <v>Снеки «Мини-чебуречки с мясом» Весовой ТМ «Зареченские» 5,5 кг</v>
          </cell>
          <cell r="C56">
            <v>1</v>
          </cell>
          <cell r="D56">
            <v>3.7</v>
          </cell>
          <cell r="E56">
            <v>5.7350000000000003</v>
          </cell>
          <cell r="F56">
            <v>84</v>
          </cell>
          <cell r="G56">
            <v>12</v>
          </cell>
          <cell r="H56" t="str">
            <v>Палетта</v>
          </cell>
          <cell r="I56">
            <v>168</v>
          </cell>
          <cell r="J56">
            <v>-84</v>
          </cell>
          <cell r="K56">
            <v>84</v>
          </cell>
          <cell r="L56">
            <v>310.8</v>
          </cell>
          <cell r="M56">
            <v>963.48</v>
          </cell>
          <cell r="N56">
            <v>1</v>
          </cell>
        </row>
        <row r="57">
          <cell r="B57" t="str">
            <v>Снеки «Мини-чебуречки с картофелем и сочной грудинкой» Весовой ТМ «Зареченские продукты» 3,5 кг</v>
          </cell>
          <cell r="C57">
            <v>1</v>
          </cell>
          <cell r="D57">
            <v>3.5</v>
          </cell>
          <cell r="E57">
            <v>3.6920000000000002</v>
          </cell>
          <cell r="F57">
            <v>126</v>
          </cell>
          <cell r="G57" t="str">
            <v>14</v>
          </cell>
          <cell r="H57" t="str">
            <v>Слой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B58" t="str">
            <v>Снеки «Мини-шарики с курочкой и сыром» Весовой ТМ «Зареченские» 3 кг</v>
          </cell>
          <cell r="C58">
            <v>1</v>
          </cell>
          <cell r="D58">
            <v>3</v>
          </cell>
          <cell r="E58">
            <v>3.1920000000000002</v>
          </cell>
          <cell r="F58">
            <v>126</v>
          </cell>
          <cell r="G58" t="str">
            <v>14</v>
          </cell>
          <cell r="H58" t="str">
            <v>Слой</v>
          </cell>
          <cell r="I58">
            <v>70</v>
          </cell>
          <cell r="K58">
            <v>70</v>
          </cell>
          <cell r="L58">
            <v>210</v>
          </cell>
          <cell r="M58">
            <v>223.44</v>
          </cell>
          <cell r="N58">
            <v>0.55555555555555558</v>
          </cell>
        </row>
        <row r="59">
          <cell r="B59" t="str">
            <v>Снеки «Пирожки с клубникой и вишней» Весовые ТМ «Зареченские» 3,7 кг</v>
          </cell>
          <cell r="C59">
            <v>1</v>
          </cell>
          <cell r="D59">
            <v>3.7</v>
          </cell>
          <cell r="E59">
            <v>3.8919999999999999</v>
          </cell>
          <cell r="F59">
            <v>126</v>
          </cell>
          <cell r="G59" t="str">
            <v>14</v>
          </cell>
          <cell r="H59" t="str">
            <v>Слой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B60" t="str">
            <v xml:space="preserve">Снеки «Пирожки с мясом, картофелем и грибами» Весовые ТМ «Зареченские» 3,7 кг </v>
          </cell>
          <cell r="C60">
            <v>1</v>
          </cell>
          <cell r="D60">
            <v>3.7</v>
          </cell>
          <cell r="E60">
            <v>3.8919999999999999</v>
          </cell>
          <cell r="F60">
            <v>126</v>
          </cell>
          <cell r="G60" t="str">
            <v>14</v>
          </cell>
          <cell r="H60" t="str">
            <v>Слой</v>
          </cell>
          <cell r="I60">
            <v>42</v>
          </cell>
          <cell r="K60">
            <v>42</v>
          </cell>
          <cell r="L60">
            <v>155.4</v>
          </cell>
          <cell r="M60">
            <v>163.464</v>
          </cell>
          <cell r="N60">
            <v>0.33333333333333331</v>
          </cell>
        </row>
        <row r="61">
          <cell r="B61" t="str">
            <v>«Пирожки с мясом» Весовые ТМ «Зареченские» 3,7 кг</v>
          </cell>
          <cell r="C61">
            <v>1</v>
          </cell>
          <cell r="D61">
            <v>3.7</v>
          </cell>
          <cell r="E61">
            <v>3.8919999999999999</v>
          </cell>
          <cell r="F61">
            <v>126</v>
          </cell>
          <cell r="G61" t="str">
            <v>14</v>
          </cell>
          <cell r="H61" t="str">
            <v>Палетта</v>
          </cell>
          <cell r="I61">
            <v>1008</v>
          </cell>
          <cell r="J61">
            <v>-1008</v>
          </cell>
          <cell r="K61">
            <v>0</v>
          </cell>
          <cell r="L61">
            <v>0</v>
          </cell>
          <cell r="M61">
            <v>3923.136</v>
          </cell>
          <cell r="N61">
            <v>0</v>
          </cell>
        </row>
        <row r="62">
          <cell r="B62" t="str">
            <v>Снеки «Пирожки с яблоком и грушей» Весовой ТМ «Зареченские» 3,7 кг</v>
          </cell>
          <cell r="C62">
            <v>1</v>
          </cell>
          <cell r="D62">
            <v>3.7</v>
          </cell>
          <cell r="E62">
            <v>3.8919999999999999</v>
          </cell>
          <cell r="F62">
            <v>126</v>
          </cell>
          <cell r="G62" t="str">
            <v>14</v>
          </cell>
          <cell r="H62" t="str">
            <v>Слой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I63">
            <v>2806</v>
          </cell>
          <cell r="K63">
            <v>2806</v>
          </cell>
          <cell r="L63">
            <v>6138.5999999999995</v>
          </cell>
          <cell r="M63">
            <v>11230.0232</v>
          </cell>
          <cell r="N63">
            <v>18.373504273504274</v>
          </cell>
        </row>
        <row r="64">
          <cell r="K64">
            <v>0</v>
          </cell>
          <cell r="N64">
            <v>11597.493285470086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S17" sqref="S17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2" width="10.42578125" style="1" customWidth="1"/>
    <col min="13" max="13" width="12" style="1" customWidth="1"/>
    <col min="14" max="14" width="12.42578125" style="1" customWidth="1"/>
    <col min="15" max="15" width="10.7109375" style="1" customWidth="1"/>
    <col min="16" max="16" width="9.140625" style="1" customWidth="1"/>
    <col min="17" max="17" width="16.85546875" style="1" bestFit="1" customWidth="1"/>
    <col min="18" max="18" width="15.28515625" style="1" customWidth="1"/>
    <col min="19" max="19" width="15.140625" style="1" customWidth="1"/>
    <col min="20" max="20" width="18.28515625" style="1" customWidth="1"/>
    <col min="21" max="21" width="11.140625" style="1" customWidth="1"/>
    <col min="22" max="16384" width="9.140625" style="1"/>
  </cols>
  <sheetData>
    <row r="1" spans="1:23" x14ac:dyDescent="0.25">
      <c r="A1" s="47"/>
      <c r="B1" s="35"/>
    </row>
    <row r="2" spans="1:23" x14ac:dyDescent="0.25">
      <c r="B2" s="35"/>
    </row>
    <row r="3" spans="1:23" ht="23.25" x14ac:dyDescent="0.25">
      <c r="B3" s="36" t="s">
        <v>43</v>
      </c>
      <c r="C3" s="34"/>
    </row>
    <row r="4" spans="1:23" x14ac:dyDescent="0.25">
      <c r="B4" s="35"/>
      <c r="Q4" s="2"/>
      <c r="R4" s="2"/>
      <c r="S4" s="2"/>
      <c r="T4" s="2"/>
      <c r="U4" s="2"/>
      <c r="V4" s="2"/>
      <c r="W4" s="2"/>
    </row>
    <row r="5" spans="1:23" ht="15.75" thickBot="1" x14ac:dyDescent="0.3">
      <c r="B5" s="35"/>
      <c r="I5" s="90"/>
      <c r="J5" s="90"/>
      <c r="K5" s="90"/>
      <c r="L5" s="90"/>
      <c r="M5" s="90"/>
      <c r="Q5" s="2"/>
      <c r="R5" s="2"/>
      <c r="S5" s="2"/>
      <c r="T5" s="2"/>
      <c r="U5" s="2"/>
      <c r="V5" s="2"/>
      <c r="W5" s="2"/>
    </row>
    <row r="6" spans="1:23" ht="17.25" customHeight="1" thickBot="1" x14ac:dyDescent="0.3">
      <c r="B6" s="35"/>
      <c r="I6" s="86" t="s">
        <v>75</v>
      </c>
      <c r="J6" s="87"/>
      <c r="K6" s="88"/>
      <c r="L6" s="88"/>
      <c r="M6" s="89"/>
      <c r="N6" s="3"/>
      <c r="O6" s="3"/>
      <c r="Q6" s="2"/>
      <c r="R6" s="2"/>
      <c r="S6" s="2"/>
      <c r="T6" s="2"/>
      <c r="U6" s="2"/>
      <c r="V6" s="2"/>
      <c r="W6" s="2"/>
    </row>
    <row r="7" spans="1:23" ht="48" customHeight="1" thickBot="1" x14ac:dyDescent="0.4">
      <c r="A7" s="13" t="s">
        <v>0</v>
      </c>
      <c r="B7" s="14" t="s">
        <v>9</v>
      </c>
      <c r="C7" s="65" t="s">
        <v>44</v>
      </c>
      <c r="D7" s="64" t="s">
        <v>5</v>
      </c>
      <c r="E7" s="15" t="s">
        <v>2</v>
      </c>
      <c r="F7" s="15" t="s">
        <v>1</v>
      </c>
      <c r="G7" s="16" t="s">
        <v>8</v>
      </c>
      <c r="H7" s="58" t="s">
        <v>65</v>
      </c>
      <c r="I7" s="4" t="s">
        <v>3</v>
      </c>
      <c r="J7" s="84" t="s">
        <v>77</v>
      </c>
      <c r="K7" s="5" t="s">
        <v>6</v>
      </c>
      <c r="L7" s="5" t="s">
        <v>7</v>
      </c>
      <c r="M7" s="4" t="s">
        <v>4</v>
      </c>
      <c r="N7" s="3"/>
      <c r="O7" s="6"/>
      <c r="Q7" s="2"/>
      <c r="R7" s="82" t="s">
        <v>76</v>
      </c>
      <c r="S7" s="2"/>
      <c r="T7" s="2"/>
      <c r="U7" s="2"/>
      <c r="V7" s="2"/>
      <c r="W7" s="2"/>
    </row>
    <row r="8" spans="1:23" ht="18.75" customHeight="1" thickBot="1" x14ac:dyDescent="0.3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66">
        <v>140</v>
      </c>
      <c r="G8" s="70" t="s">
        <v>38</v>
      </c>
      <c r="H8" s="75" t="s">
        <v>63</v>
      </c>
      <c r="I8" s="7">
        <v>126</v>
      </c>
      <c r="J8" s="83">
        <f>I8+VLOOKUP(B8,[1]заказ!$B:$N,9,0)*(-1)</f>
        <v>126</v>
      </c>
      <c r="K8" s="28">
        <f>J8*$D8</f>
        <v>189</v>
      </c>
      <c r="L8" s="29">
        <f>I8*$E8</f>
        <v>242.14679999999998</v>
      </c>
      <c r="M8" s="51">
        <f>J8/$F8</f>
        <v>0.9</v>
      </c>
      <c r="N8" s="62"/>
      <c r="O8" s="8"/>
      <c r="Q8" s="55"/>
      <c r="R8" s="2"/>
      <c r="S8" s="2"/>
      <c r="T8" s="2"/>
      <c r="U8" s="2"/>
      <c r="V8" s="2"/>
      <c r="W8" s="2"/>
    </row>
    <row r="9" spans="1:23" ht="20.25" customHeight="1" thickBot="1" x14ac:dyDescent="0.3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66">
        <v>140</v>
      </c>
      <c r="G9" s="70" t="s">
        <v>38</v>
      </c>
      <c r="H9" s="75" t="s">
        <v>63</v>
      </c>
      <c r="I9" s="7">
        <v>56</v>
      </c>
      <c r="J9" s="83">
        <f>I9+VLOOKUP(B9,[1]заказ!$B:$N,9,0)*(-1)</f>
        <v>56</v>
      </c>
      <c r="K9" s="28">
        <f t="shared" ref="K9:K62" si="0">J9*$D9</f>
        <v>84</v>
      </c>
      <c r="L9" s="29">
        <f t="shared" ref="L9:L38" si="1">I9*$E9</f>
        <v>107.6208</v>
      </c>
      <c r="M9" s="51">
        <f t="shared" ref="M9:M62" si="2">J9/$F9</f>
        <v>0.4</v>
      </c>
      <c r="N9" s="62"/>
      <c r="O9" s="8"/>
      <c r="P9" s="2"/>
      <c r="Q9" s="55"/>
      <c r="R9" s="2"/>
      <c r="S9" s="2"/>
      <c r="T9" s="2"/>
      <c r="U9" s="2"/>
      <c r="V9" s="2"/>
      <c r="W9" s="2"/>
    </row>
    <row r="10" spans="1:23" s="2" customFormat="1" ht="26.25" thickBot="1" x14ac:dyDescent="0.3">
      <c r="A10" s="17">
        <v>4</v>
      </c>
      <c r="B10" s="18" t="s">
        <v>11</v>
      </c>
      <c r="C10" s="37">
        <v>6</v>
      </c>
      <c r="D10" s="38">
        <v>1.5</v>
      </c>
      <c r="E10" s="39">
        <v>1.9218</v>
      </c>
      <c r="F10" s="66">
        <v>140</v>
      </c>
      <c r="G10" s="70" t="s">
        <v>38</v>
      </c>
      <c r="H10" s="75" t="s">
        <v>63</v>
      </c>
      <c r="I10" s="7">
        <v>98</v>
      </c>
      <c r="J10" s="83">
        <f>I10+VLOOKUP(B10,[1]заказ!$B:$N,9,0)*(-1)</f>
        <v>98</v>
      </c>
      <c r="K10" s="28">
        <f t="shared" si="0"/>
        <v>147</v>
      </c>
      <c r="L10" s="29">
        <f t="shared" si="1"/>
        <v>188.3364</v>
      </c>
      <c r="M10" s="51">
        <f t="shared" si="2"/>
        <v>0.7</v>
      </c>
      <c r="N10" s="61"/>
      <c r="O10" s="8"/>
      <c r="Q10" s="55"/>
    </row>
    <row r="11" spans="1:23" s="2" customFormat="1" ht="15.75" customHeight="1" thickBot="1" x14ac:dyDescent="0.3">
      <c r="A11" s="17">
        <v>5</v>
      </c>
      <c r="B11" s="18" t="s">
        <v>69</v>
      </c>
      <c r="C11" s="37">
        <v>8</v>
      </c>
      <c r="D11" s="38">
        <v>5.6</v>
      </c>
      <c r="E11" s="39">
        <v>5.87</v>
      </c>
      <c r="F11" s="66">
        <v>84</v>
      </c>
      <c r="G11" s="70" t="s">
        <v>39</v>
      </c>
      <c r="H11" s="75" t="s">
        <v>63</v>
      </c>
      <c r="I11" s="7">
        <v>24</v>
      </c>
      <c r="J11" s="83">
        <f>I11+VLOOKUP(B11,[1]заказ!$B:$N,9,0)*(-1)</f>
        <v>24</v>
      </c>
      <c r="K11" s="28">
        <f t="shared" si="0"/>
        <v>134.39999999999998</v>
      </c>
      <c r="L11" s="29">
        <f t="shared" si="1"/>
        <v>140.88</v>
      </c>
      <c r="M11" s="51">
        <f t="shared" si="2"/>
        <v>0.2857142857142857</v>
      </c>
      <c r="N11" s="61"/>
      <c r="O11" s="8"/>
      <c r="Q11" s="55"/>
    </row>
    <row r="12" spans="1:23" s="2" customFormat="1" ht="24" customHeight="1" thickBot="1" x14ac:dyDescent="0.3">
      <c r="A12" s="17">
        <v>6</v>
      </c>
      <c r="B12" s="18" t="s">
        <v>66</v>
      </c>
      <c r="C12" s="37">
        <v>8</v>
      </c>
      <c r="D12" s="38">
        <v>5.6</v>
      </c>
      <c r="E12" s="39">
        <v>5.87</v>
      </c>
      <c r="F12" s="66">
        <v>84</v>
      </c>
      <c r="G12" s="70" t="s">
        <v>39</v>
      </c>
      <c r="H12" s="75" t="s">
        <v>63</v>
      </c>
      <c r="I12" s="7">
        <v>24</v>
      </c>
      <c r="J12" s="83">
        <f>I12+VLOOKUP(B12,[1]заказ!$B:$N,9,0)*(-1)</f>
        <v>24</v>
      </c>
      <c r="K12" s="28">
        <f t="shared" si="0"/>
        <v>134.39999999999998</v>
      </c>
      <c r="L12" s="29">
        <f t="shared" si="1"/>
        <v>140.88</v>
      </c>
      <c r="M12" s="51">
        <f t="shared" si="2"/>
        <v>0.2857142857142857</v>
      </c>
      <c r="N12" s="62"/>
      <c r="O12" s="8"/>
      <c r="Q12" s="55"/>
    </row>
    <row r="13" spans="1:23" s="2" customFormat="1" ht="16.5" thickBot="1" x14ac:dyDescent="0.3">
      <c r="A13" s="17">
        <v>7</v>
      </c>
      <c r="B13" s="18" t="s">
        <v>67</v>
      </c>
      <c r="C13" s="37">
        <v>8</v>
      </c>
      <c r="D13" s="38">
        <v>5.6</v>
      </c>
      <c r="E13" s="39">
        <v>5.87</v>
      </c>
      <c r="F13" s="66">
        <v>84</v>
      </c>
      <c r="G13" s="70" t="s">
        <v>39</v>
      </c>
      <c r="H13" s="75" t="s">
        <v>63</v>
      </c>
      <c r="I13" s="7">
        <v>108</v>
      </c>
      <c r="J13" s="83">
        <f>I13+VLOOKUP(B13,[1]заказ!$B:$N,9,0)*(-1)</f>
        <v>108</v>
      </c>
      <c r="K13" s="28">
        <f t="shared" si="0"/>
        <v>604.79999999999995</v>
      </c>
      <c r="L13" s="29">
        <f t="shared" si="1"/>
        <v>633.96</v>
      </c>
      <c r="M13" s="51">
        <f t="shared" si="2"/>
        <v>1.2857142857142858</v>
      </c>
      <c r="N13" s="63"/>
      <c r="O13" s="53"/>
      <c r="P13" s="54"/>
      <c r="Q13" s="55"/>
    </row>
    <row r="14" spans="1:23" s="2" customFormat="1" ht="16.5" thickBot="1" x14ac:dyDescent="0.3">
      <c r="A14" s="17">
        <v>8</v>
      </c>
      <c r="B14" s="18" t="s">
        <v>52</v>
      </c>
      <c r="C14" s="37">
        <v>16</v>
      </c>
      <c r="D14" s="38">
        <v>6.4</v>
      </c>
      <c r="E14" s="39">
        <v>6.7195999999999998</v>
      </c>
      <c r="F14" s="66">
        <v>84</v>
      </c>
      <c r="G14" s="70" t="s">
        <v>39</v>
      </c>
      <c r="H14" s="75" t="s">
        <v>63</v>
      </c>
      <c r="I14" s="7">
        <v>0</v>
      </c>
      <c r="J14" s="83">
        <f>I14+VLOOKUP(B14,[1]заказ!$B:$N,9,0)*(-1)</f>
        <v>0</v>
      </c>
      <c r="K14" s="28">
        <f t="shared" si="0"/>
        <v>0</v>
      </c>
      <c r="L14" s="29">
        <f t="shared" si="1"/>
        <v>0</v>
      </c>
      <c r="M14" s="51">
        <f t="shared" si="2"/>
        <v>0</v>
      </c>
      <c r="N14" s="31"/>
      <c r="O14" s="8"/>
      <c r="Q14" s="55"/>
    </row>
    <row r="15" spans="1:23" s="2" customFormat="1" ht="16.5" thickBot="1" x14ac:dyDescent="0.3">
      <c r="A15" s="17">
        <v>9</v>
      </c>
      <c r="B15" s="19" t="s">
        <v>53</v>
      </c>
      <c r="C15" s="40">
        <v>10</v>
      </c>
      <c r="D15" s="40">
        <v>7</v>
      </c>
      <c r="E15" s="41">
        <v>7.3</v>
      </c>
      <c r="F15" s="67">
        <v>84</v>
      </c>
      <c r="G15" s="70" t="s">
        <v>39</v>
      </c>
      <c r="H15" s="75" t="s">
        <v>63</v>
      </c>
      <c r="I15" s="7">
        <v>0</v>
      </c>
      <c r="J15" s="83">
        <f>I15+VLOOKUP(B15,[1]заказ!$B:$N,9,0)*(-1)</f>
        <v>0</v>
      </c>
      <c r="K15" s="28">
        <f t="shared" si="0"/>
        <v>0</v>
      </c>
      <c r="L15" s="29">
        <f t="shared" si="1"/>
        <v>0</v>
      </c>
      <c r="M15" s="51">
        <f t="shared" si="2"/>
        <v>0</v>
      </c>
      <c r="N15" s="31"/>
      <c r="O15" s="8"/>
      <c r="Q15" s="55"/>
    </row>
    <row r="16" spans="1:23" s="2" customFormat="1" ht="16.5" thickBot="1" x14ac:dyDescent="0.3">
      <c r="A16" s="17">
        <v>10</v>
      </c>
      <c r="B16" s="19" t="s">
        <v>60</v>
      </c>
      <c r="C16" s="40">
        <v>16</v>
      </c>
      <c r="D16" s="40">
        <v>6.4</v>
      </c>
      <c r="E16" s="41">
        <v>6.7195999999999998</v>
      </c>
      <c r="F16" s="67">
        <v>84</v>
      </c>
      <c r="G16" s="70" t="s">
        <v>39</v>
      </c>
      <c r="H16" s="75" t="s">
        <v>63</v>
      </c>
      <c r="I16" s="7">
        <v>0</v>
      </c>
      <c r="J16" s="83">
        <f>I16+VLOOKUP(B16,[1]заказ!$B:$N,9,0)*(-1)</f>
        <v>0</v>
      </c>
      <c r="K16" s="28">
        <f t="shared" si="0"/>
        <v>0</v>
      </c>
      <c r="L16" s="29">
        <f t="shared" si="1"/>
        <v>0</v>
      </c>
      <c r="M16" s="51">
        <f t="shared" si="2"/>
        <v>0</v>
      </c>
      <c r="N16" s="31"/>
      <c r="O16" s="8"/>
      <c r="Q16" s="55"/>
    </row>
    <row r="17" spans="1:19" s="2" customFormat="1" ht="16.5" thickBot="1" x14ac:dyDescent="0.3">
      <c r="A17" s="17">
        <v>11</v>
      </c>
      <c r="B17" s="19" t="s">
        <v>61</v>
      </c>
      <c r="C17" s="40">
        <v>10</v>
      </c>
      <c r="D17" s="40">
        <v>7</v>
      </c>
      <c r="E17" s="41">
        <v>7.2859999999999996</v>
      </c>
      <c r="F17" s="67">
        <v>84</v>
      </c>
      <c r="G17" s="70" t="s">
        <v>39</v>
      </c>
      <c r="H17" s="75" t="s">
        <v>63</v>
      </c>
      <c r="I17" s="7">
        <v>0</v>
      </c>
      <c r="J17" s="83">
        <f>I17+VLOOKUP(B17,[1]заказ!$B:$N,9,0)*(-1)</f>
        <v>0</v>
      </c>
      <c r="K17" s="28">
        <f t="shared" si="0"/>
        <v>0</v>
      </c>
      <c r="L17" s="29">
        <f t="shared" si="1"/>
        <v>0</v>
      </c>
      <c r="M17" s="51">
        <f t="shared" si="2"/>
        <v>0</v>
      </c>
      <c r="N17" s="31"/>
      <c r="O17" s="8"/>
      <c r="Q17" s="55"/>
    </row>
    <row r="18" spans="1:19" s="2" customFormat="1" ht="16.5" thickBot="1" x14ac:dyDescent="0.3">
      <c r="A18" s="17">
        <v>12</v>
      </c>
      <c r="B18" s="18" t="s">
        <v>54</v>
      </c>
      <c r="C18" s="37">
        <v>16</v>
      </c>
      <c r="D18" s="38">
        <v>6.4</v>
      </c>
      <c r="E18" s="39">
        <v>6.7195999999999998</v>
      </c>
      <c r="F18" s="66">
        <v>84</v>
      </c>
      <c r="G18" s="70" t="s">
        <v>39</v>
      </c>
      <c r="H18" s="75" t="s">
        <v>63</v>
      </c>
      <c r="I18" s="7">
        <v>12</v>
      </c>
      <c r="J18" s="83">
        <f>I18+VLOOKUP(B18,[1]заказ!$B:$N,9,0)*(-1)</f>
        <v>12</v>
      </c>
      <c r="K18" s="28">
        <f t="shared" si="0"/>
        <v>76.800000000000011</v>
      </c>
      <c r="L18" s="29">
        <f t="shared" si="1"/>
        <v>80.635199999999998</v>
      </c>
      <c r="M18" s="51">
        <f t="shared" si="2"/>
        <v>0.14285714285714285</v>
      </c>
      <c r="N18" s="31"/>
      <c r="O18" s="8"/>
      <c r="Q18" s="55"/>
    </row>
    <row r="19" spans="1:19" s="2" customFormat="1" ht="16.5" thickBot="1" x14ac:dyDescent="0.3">
      <c r="A19" s="17">
        <v>13</v>
      </c>
      <c r="B19" s="19" t="s">
        <v>55</v>
      </c>
      <c r="C19" s="40">
        <v>10</v>
      </c>
      <c r="D19" s="40">
        <v>7</v>
      </c>
      <c r="E19" s="41">
        <v>7.3</v>
      </c>
      <c r="F19" s="67">
        <v>84</v>
      </c>
      <c r="G19" s="70" t="s">
        <v>39</v>
      </c>
      <c r="H19" s="79" t="s">
        <v>70</v>
      </c>
      <c r="I19" s="7">
        <v>24</v>
      </c>
      <c r="J19" s="83">
        <f>I19+VLOOKUP(B19,[1]заказ!$B:$N,9,0)*(-1)</f>
        <v>24</v>
      </c>
      <c r="K19" s="28">
        <f t="shared" si="0"/>
        <v>168</v>
      </c>
      <c r="L19" s="29">
        <f t="shared" si="1"/>
        <v>175.2</v>
      </c>
      <c r="M19" s="51">
        <f t="shared" si="2"/>
        <v>0.2857142857142857</v>
      </c>
      <c r="N19" s="31"/>
      <c r="O19" s="8"/>
      <c r="Q19" s="55"/>
    </row>
    <row r="20" spans="1:19" s="2" customFormat="1" ht="16.5" thickBot="1" x14ac:dyDescent="0.3">
      <c r="A20" s="17">
        <v>14</v>
      </c>
      <c r="B20" s="19" t="s">
        <v>13</v>
      </c>
      <c r="C20" s="40">
        <v>1</v>
      </c>
      <c r="D20" s="40">
        <v>2.7</v>
      </c>
      <c r="E20" s="41">
        <v>2.8132000000000001</v>
      </c>
      <c r="F20" s="67">
        <v>234</v>
      </c>
      <c r="G20" s="71" t="s">
        <v>40</v>
      </c>
      <c r="H20" s="76" t="s">
        <v>63</v>
      </c>
      <c r="I20" s="7">
        <v>0</v>
      </c>
      <c r="J20" s="83">
        <f>I20+VLOOKUP(B20,[1]заказ!$B:$N,9,0)*(-1)</f>
        <v>0</v>
      </c>
      <c r="K20" s="28">
        <f t="shared" si="0"/>
        <v>0</v>
      </c>
      <c r="L20" s="29">
        <f t="shared" si="1"/>
        <v>0</v>
      </c>
      <c r="M20" s="51">
        <f t="shared" si="2"/>
        <v>0</v>
      </c>
      <c r="N20" s="31"/>
      <c r="O20" s="8"/>
      <c r="Q20" s="55"/>
    </row>
    <row r="21" spans="1:19" s="2" customFormat="1" ht="16.5" thickBot="1" x14ac:dyDescent="0.3">
      <c r="A21" s="17">
        <v>15</v>
      </c>
      <c r="B21" s="19" t="s">
        <v>14</v>
      </c>
      <c r="C21" s="40">
        <v>1</v>
      </c>
      <c r="D21" s="40">
        <v>5</v>
      </c>
      <c r="E21" s="41">
        <v>5.2131999999999996</v>
      </c>
      <c r="F21" s="67">
        <v>144</v>
      </c>
      <c r="G21" s="72" t="s">
        <v>39</v>
      </c>
      <c r="H21" s="77" t="s">
        <v>63</v>
      </c>
      <c r="I21" s="7">
        <v>36</v>
      </c>
      <c r="J21" s="83">
        <f>I21+VLOOKUP(B21,[1]заказ!$B:$N,9,0)*(-1)</f>
        <v>36</v>
      </c>
      <c r="K21" s="28">
        <f t="shared" si="0"/>
        <v>180</v>
      </c>
      <c r="L21" s="29">
        <f t="shared" si="1"/>
        <v>187.67519999999999</v>
      </c>
      <c r="M21" s="51">
        <f t="shared" si="2"/>
        <v>0.25</v>
      </c>
      <c r="N21" s="31"/>
      <c r="O21" s="8"/>
      <c r="Q21" s="55"/>
      <c r="R21" s="10"/>
      <c r="S21" s="10"/>
    </row>
    <row r="22" spans="1:19" s="2" customFormat="1" ht="16.5" thickBot="1" x14ac:dyDescent="0.3">
      <c r="A22" s="17">
        <v>16</v>
      </c>
      <c r="B22" s="18" t="s">
        <v>15</v>
      </c>
      <c r="C22" s="37">
        <v>12</v>
      </c>
      <c r="D22" s="38">
        <v>3.6</v>
      </c>
      <c r="E22" s="39">
        <v>4.3036000000000003</v>
      </c>
      <c r="F22" s="66">
        <v>70</v>
      </c>
      <c r="G22" s="70" t="s">
        <v>38</v>
      </c>
      <c r="H22" s="75" t="s">
        <v>63</v>
      </c>
      <c r="I22" s="7">
        <v>42</v>
      </c>
      <c r="J22" s="83">
        <f>I22+VLOOKUP(B22,[1]заказ!$B:$N,9,0)*(-1)</f>
        <v>42</v>
      </c>
      <c r="K22" s="28">
        <f t="shared" si="0"/>
        <v>151.20000000000002</v>
      </c>
      <c r="L22" s="29">
        <f t="shared" si="1"/>
        <v>180.75120000000001</v>
      </c>
      <c r="M22" s="51">
        <f t="shared" si="2"/>
        <v>0.6</v>
      </c>
      <c r="N22" s="31"/>
      <c r="O22" s="8"/>
      <c r="Q22" s="55"/>
    </row>
    <row r="23" spans="1:19" s="2" customFormat="1" ht="18" customHeight="1" thickBot="1" x14ac:dyDescent="0.3">
      <c r="A23" s="17">
        <v>17</v>
      </c>
      <c r="B23" s="18" t="s">
        <v>17</v>
      </c>
      <c r="C23" s="37">
        <v>12</v>
      </c>
      <c r="D23" s="38">
        <v>3.6</v>
      </c>
      <c r="E23" s="39">
        <v>4.3036000000000003</v>
      </c>
      <c r="F23" s="66">
        <v>70</v>
      </c>
      <c r="G23" s="70" t="s">
        <v>38</v>
      </c>
      <c r="H23" s="75" t="s">
        <v>63</v>
      </c>
      <c r="I23" s="7">
        <v>168</v>
      </c>
      <c r="J23" s="83">
        <f>I23+VLOOKUP(B23,[1]заказ!$B:$N,9,0)*(-1)</f>
        <v>168</v>
      </c>
      <c r="K23" s="28">
        <f t="shared" si="0"/>
        <v>604.80000000000007</v>
      </c>
      <c r="L23" s="29">
        <f t="shared" si="1"/>
        <v>723.00480000000005</v>
      </c>
      <c r="M23" s="51">
        <f t="shared" si="2"/>
        <v>2.4</v>
      </c>
      <c r="N23" s="31"/>
      <c r="O23" s="8"/>
      <c r="Q23" s="55"/>
    </row>
    <row r="24" spans="1:19" s="2" customFormat="1" ht="15" customHeight="1" thickBot="1" x14ac:dyDescent="0.3">
      <c r="A24" s="17">
        <v>18</v>
      </c>
      <c r="B24" s="18" t="s">
        <v>16</v>
      </c>
      <c r="C24" s="37">
        <v>12</v>
      </c>
      <c r="D24" s="38">
        <v>3.6</v>
      </c>
      <c r="E24" s="39">
        <v>4.3036000000000003</v>
      </c>
      <c r="F24" s="66">
        <v>70</v>
      </c>
      <c r="G24" s="70" t="s">
        <v>38</v>
      </c>
      <c r="H24" s="75" t="s">
        <v>63</v>
      </c>
      <c r="I24" s="7">
        <v>0</v>
      </c>
      <c r="J24" s="83">
        <f>I24+VLOOKUP(B24,[1]заказ!$B:$N,9,0)*(-1)</f>
        <v>0</v>
      </c>
      <c r="K24" s="28">
        <f t="shared" si="0"/>
        <v>0</v>
      </c>
      <c r="L24" s="29">
        <f t="shared" si="1"/>
        <v>0</v>
      </c>
      <c r="M24" s="51">
        <f t="shared" si="2"/>
        <v>0</v>
      </c>
      <c r="N24" s="31"/>
      <c r="O24" s="8"/>
      <c r="Q24" s="55"/>
    </row>
    <row r="25" spans="1:19" s="2" customFormat="1" ht="16.5" thickBot="1" x14ac:dyDescent="0.3">
      <c r="A25" s="17">
        <v>19</v>
      </c>
      <c r="B25" s="18" t="s">
        <v>72</v>
      </c>
      <c r="C25" s="37">
        <v>12</v>
      </c>
      <c r="D25" s="38">
        <v>3.6</v>
      </c>
      <c r="E25" s="39">
        <v>4.3036000000000003</v>
      </c>
      <c r="F25" s="66">
        <v>70</v>
      </c>
      <c r="G25" s="70" t="s">
        <v>38</v>
      </c>
      <c r="H25" s="75" t="s">
        <v>63</v>
      </c>
      <c r="I25" s="7">
        <v>112</v>
      </c>
      <c r="J25" s="83">
        <f>I25+VLOOKUP(B25,[1]заказ!$B:$N,9,0)*(-1)</f>
        <v>112</v>
      </c>
      <c r="K25" s="28">
        <f t="shared" si="0"/>
        <v>403.2</v>
      </c>
      <c r="L25" s="29">
        <f t="shared" si="1"/>
        <v>482.00320000000005</v>
      </c>
      <c r="M25" s="51">
        <f t="shared" si="2"/>
        <v>1.6</v>
      </c>
      <c r="N25" s="31"/>
      <c r="O25" s="8"/>
      <c r="Q25" s="55"/>
    </row>
    <row r="26" spans="1:19" s="2" customFormat="1" ht="16.5" thickBot="1" x14ac:dyDescent="0.3">
      <c r="A26" s="17">
        <v>20</v>
      </c>
      <c r="B26" s="19" t="s">
        <v>19</v>
      </c>
      <c r="C26" s="40">
        <v>12</v>
      </c>
      <c r="D26" s="40">
        <v>3.6</v>
      </c>
      <c r="E26" s="41">
        <v>4.3036000000000003</v>
      </c>
      <c r="F26" s="67">
        <v>70</v>
      </c>
      <c r="G26" s="70" t="s">
        <v>38</v>
      </c>
      <c r="H26" s="79" t="s">
        <v>70</v>
      </c>
      <c r="I26" s="7">
        <v>126</v>
      </c>
      <c r="J26" s="83">
        <f>I26+VLOOKUP(B26,[1]заказ!$B:$N,9,0)*(-1)</f>
        <v>126</v>
      </c>
      <c r="K26" s="28">
        <f t="shared" si="0"/>
        <v>453.6</v>
      </c>
      <c r="L26" s="29">
        <f t="shared" si="1"/>
        <v>542.25360000000001</v>
      </c>
      <c r="M26" s="51">
        <f t="shared" si="2"/>
        <v>1.8</v>
      </c>
      <c r="N26" s="31"/>
      <c r="O26" s="8"/>
      <c r="Q26" s="55"/>
    </row>
    <row r="27" spans="1:19" s="2" customFormat="1" ht="16.5" thickBot="1" x14ac:dyDescent="0.3">
      <c r="A27" s="17">
        <v>21</v>
      </c>
      <c r="B27" s="19" t="s">
        <v>73</v>
      </c>
      <c r="C27" s="40">
        <v>12</v>
      </c>
      <c r="D27" s="40">
        <v>3.6</v>
      </c>
      <c r="E27" s="41">
        <v>4.3036000000000003</v>
      </c>
      <c r="F27" s="67">
        <v>70</v>
      </c>
      <c r="G27" s="72" t="s">
        <v>38</v>
      </c>
      <c r="H27" s="77" t="s">
        <v>63</v>
      </c>
      <c r="I27" s="7">
        <v>56</v>
      </c>
      <c r="J27" s="83">
        <f>I27+VLOOKUP(B27,[1]заказ!$B:$N,9,0)*(-1)</f>
        <v>56</v>
      </c>
      <c r="K27" s="28">
        <f t="shared" si="0"/>
        <v>201.6</v>
      </c>
      <c r="L27" s="29">
        <f t="shared" si="1"/>
        <v>241.00160000000002</v>
      </c>
      <c r="M27" s="51">
        <f t="shared" si="2"/>
        <v>0.8</v>
      </c>
      <c r="N27" s="31"/>
      <c r="O27" s="8"/>
      <c r="Q27" s="55"/>
      <c r="R27" s="10"/>
      <c r="S27" s="10"/>
    </row>
    <row r="28" spans="1:19" s="2" customFormat="1" ht="16.5" customHeight="1" thickBot="1" x14ac:dyDescent="0.3">
      <c r="A28" s="17">
        <v>22</v>
      </c>
      <c r="B28" s="56" t="s">
        <v>20</v>
      </c>
      <c r="C28" s="40">
        <v>12</v>
      </c>
      <c r="D28" s="40">
        <v>3.6</v>
      </c>
      <c r="E28" s="41">
        <v>4.3036000000000003</v>
      </c>
      <c r="F28" s="67">
        <v>70</v>
      </c>
      <c r="G28" s="71" t="s">
        <v>38</v>
      </c>
      <c r="H28" s="75" t="s">
        <v>63</v>
      </c>
      <c r="I28" s="7">
        <v>112</v>
      </c>
      <c r="J28" s="83">
        <f>I28+VLOOKUP(B28,[1]заказ!$B:$N,9,0)*(-1)</f>
        <v>112</v>
      </c>
      <c r="K28" s="28">
        <f t="shared" si="0"/>
        <v>403.2</v>
      </c>
      <c r="L28" s="29">
        <f t="shared" si="1"/>
        <v>482.00320000000005</v>
      </c>
      <c r="M28" s="51">
        <f t="shared" si="2"/>
        <v>1.6</v>
      </c>
      <c r="N28" s="31"/>
      <c r="O28" s="8"/>
      <c r="Q28" s="55"/>
      <c r="R28" s="10"/>
      <c r="S28" s="1"/>
    </row>
    <row r="29" spans="1:19" s="2" customFormat="1" ht="16.5" thickBot="1" x14ac:dyDescent="0.3">
      <c r="A29" s="17">
        <v>23</v>
      </c>
      <c r="B29" s="19" t="s">
        <v>74</v>
      </c>
      <c r="C29" s="40">
        <v>8</v>
      </c>
      <c r="D29" s="40">
        <v>3.84</v>
      </c>
      <c r="E29" s="41">
        <v>4.4488000000000003</v>
      </c>
      <c r="F29" s="67">
        <v>70</v>
      </c>
      <c r="G29" s="70" t="s">
        <v>38</v>
      </c>
      <c r="H29" s="75" t="s">
        <v>63</v>
      </c>
      <c r="I29" s="7">
        <v>84</v>
      </c>
      <c r="J29" s="83">
        <f>I29+VLOOKUP(B29,[1]заказ!$B:$N,9,0)*(-1)</f>
        <v>84</v>
      </c>
      <c r="K29" s="28">
        <f t="shared" si="0"/>
        <v>322.56</v>
      </c>
      <c r="L29" s="29">
        <f t="shared" si="1"/>
        <v>373.69920000000002</v>
      </c>
      <c r="M29" s="51">
        <f t="shared" si="2"/>
        <v>1.2</v>
      </c>
      <c r="N29" s="31"/>
      <c r="O29" s="8"/>
      <c r="Q29" s="55"/>
      <c r="R29" s="10"/>
    </row>
    <row r="30" spans="1:19" s="2" customFormat="1" ht="16.5" thickBot="1" x14ac:dyDescent="0.3">
      <c r="A30" s="17">
        <v>24</v>
      </c>
      <c r="B30" s="18" t="s">
        <v>18</v>
      </c>
      <c r="C30" s="37">
        <v>14</v>
      </c>
      <c r="D30" s="38">
        <v>4.2</v>
      </c>
      <c r="E30" s="39">
        <v>4.5292000000000003</v>
      </c>
      <c r="F30" s="66">
        <v>70</v>
      </c>
      <c r="G30" s="70" t="s">
        <v>38</v>
      </c>
      <c r="H30" s="75" t="s">
        <v>63</v>
      </c>
      <c r="I30" s="7">
        <v>14</v>
      </c>
      <c r="J30" s="83">
        <f>I30+VLOOKUP(B30,[1]заказ!$B:$N,9,0)*(-1)</f>
        <v>14</v>
      </c>
      <c r="K30" s="28">
        <f t="shared" si="0"/>
        <v>58.800000000000004</v>
      </c>
      <c r="L30" s="29">
        <f t="shared" si="1"/>
        <v>63.408800000000006</v>
      </c>
      <c r="M30" s="51">
        <f t="shared" si="2"/>
        <v>0.2</v>
      </c>
      <c r="N30" s="31"/>
      <c r="O30" s="8"/>
      <c r="Q30" s="55"/>
    </row>
    <row r="31" spans="1:19" s="2" customFormat="1" ht="16.5" thickBot="1" x14ac:dyDescent="0.3">
      <c r="A31" s="17">
        <v>25</v>
      </c>
      <c r="B31" s="18" t="s">
        <v>56</v>
      </c>
      <c r="C31" s="37">
        <v>16</v>
      </c>
      <c r="D31" s="38">
        <v>6.4</v>
      </c>
      <c r="E31" s="39">
        <v>6.7195999999999998</v>
      </c>
      <c r="F31" s="66">
        <v>84</v>
      </c>
      <c r="G31" s="70" t="s">
        <v>39</v>
      </c>
      <c r="H31" s="75" t="s">
        <v>63</v>
      </c>
      <c r="I31" s="7">
        <v>48</v>
      </c>
      <c r="J31" s="83">
        <f>I31+VLOOKUP(B31,[1]заказ!$B:$N,9,0)*(-1)</f>
        <v>48</v>
      </c>
      <c r="K31" s="28">
        <f t="shared" si="0"/>
        <v>307.20000000000005</v>
      </c>
      <c r="L31" s="29">
        <f t="shared" si="1"/>
        <v>322.54079999999999</v>
      </c>
      <c r="M31" s="51">
        <f t="shared" si="2"/>
        <v>0.5714285714285714</v>
      </c>
      <c r="N31" s="31"/>
      <c r="O31" s="8"/>
      <c r="Q31" s="55"/>
    </row>
    <row r="32" spans="1:19" s="2" customFormat="1" ht="16.5" thickBot="1" x14ac:dyDescent="0.3">
      <c r="A32" s="17">
        <v>26</v>
      </c>
      <c r="B32" s="18" t="s">
        <v>57</v>
      </c>
      <c r="C32" s="37">
        <v>10</v>
      </c>
      <c r="D32" s="38">
        <v>7</v>
      </c>
      <c r="E32" s="39">
        <v>7.3</v>
      </c>
      <c r="F32" s="66">
        <v>84</v>
      </c>
      <c r="G32" s="70" t="s">
        <v>39</v>
      </c>
      <c r="H32" s="79" t="s">
        <v>70</v>
      </c>
      <c r="I32" s="7">
        <v>180</v>
      </c>
      <c r="J32" s="83">
        <f>I32+VLOOKUP(B32,[1]заказ!$B:$N,9,0)*(-1)</f>
        <v>180</v>
      </c>
      <c r="K32" s="28">
        <f t="shared" si="0"/>
        <v>1260</v>
      </c>
      <c r="L32" s="29">
        <f t="shared" si="1"/>
        <v>1314</v>
      </c>
      <c r="M32" s="51">
        <f t="shared" si="2"/>
        <v>2.1428571428571428</v>
      </c>
      <c r="N32" s="31"/>
      <c r="O32" s="8"/>
      <c r="Q32" s="55"/>
      <c r="R32" s="10"/>
      <c r="S32" s="1"/>
    </row>
    <row r="33" spans="1:19" s="2" customFormat="1" ht="18.75" customHeight="1" thickBot="1" x14ac:dyDescent="0.3">
      <c r="A33" s="17">
        <v>27</v>
      </c>
      <c r="B33" s="18" t="s">
        <v>58</v>
      </c>
      <c r="C33" s="37">
        <v>16</v>
      </c>
      <c r="D33" s="38">
        <v>6.4</v>
      </c>
      <c r="E33" s="39">
        <v>6.7195999999999998</v>
      </c>
      <c r="F33" s="66">
        <v>84</v>
      </c>
      <c r="G33" s="70" t="s">
        <v>39</v>
      </c>
      <c r="H33" s="79" t="s">
        <v>70</v>
      </c>
      <c r="I33" s="7">
        <v>36</v>
      </c>
      <c r="J33" s="83">
        <f>I33+VLOOKUP(B33,[1]заказ!$B:$N,9,0)*(-1)</f>
        <v>36</v>
      </c>
      <c r="K33" s="28">
        <f t="shared" si="0"/>
        <v>230.4</v>
      </c>
      <c r="L33" s="29">
        <f t="shared" si="1"/>
        <v>241.90559999999999</v>
      </c>
      <c r="M33" s="51">
        <f t="shared" si="2"/>
        <v>0.42857142857142855</v>
      </c>
      <c r="N33" s="31"/>
      <c r="O33" s="8"/>
      <c r="Q33" s="55"/>
    </row>
    <row r="34" spans="1:19" s="2" customFormat="1" ht="16.5" thickBot="1" x14ac:dyDescent="0.3">
      <c r="A34" s="17">
        <v>28</v>
      </c>
      <c r="B34" s="18" t="s">
        <v>59</v>
      </c>
      <c r="C34" s="37">
        <v>10</v>
      </c>
      <c r="D34" s="38">
        <v>7</v>
      </c>
      <c r="E34" s="39">
        <v>7.3</v>
      </c>
      <c r="F34" s="66">
        <v>84</v>
      </c>
      <c r="G34" s="70" t="s">
        <v>39</v>
      </c>
      <c r="H34" s="79" t="s">
        <v>70</v>
      </c>
      <c r="I34" s="7">
        <v>168</v>
      </c>
      <c r="J34" s="83">
        <f>I34+VLOOKUP(B34,[1]заказ!$B:$N,9,0)*(-1)</f>
        <v>168</v>
      </c>
      <c r="K34" s="28">
        <f t="shared" si="0"/>
        <v>1176</v>
      </c>
      <c r="L34" s="29">
        <f t="shared" si="1"/>
        <v>1226.3999999999999</v>
      </c>
      <c r="M34" s="51">
        <f t="shared" si="2"/>
        <v>2</v>
      </c>
      <c r="N34" s="31"/>
      <c r="O34" s="8"/>
      <c r="Q34" s="55"/>
    </row>
    <row r="35" spans="1:19" s="2" customFormat="1" ht="16.5" thickBot="1" x14ac:dyDescent="0.3">
      <c r="A35" s="17">
        <v>29</v>
      </c>
      <c r="B35" s="18" t="s">
        <v>22</v>
      </c>
      <c r="C35" s="37">
        <v>12</v>
      </c>
      <c r="D35" s="38">
        <v>3</v>
      </c>
      <c r="E35" s="39">
        <v>3.7035999999999998</v>
      </c>
      <c r="F35" s="66">
        <v>70</v>
      </c>
      <c r="G35" s="70" t="s">
        <v>38</v>
      </c>
      <c r="H35" s="75" t="s">
        <v>63</v>
      </c>
      <c r="I35" s="7">
        <v>252</v>
      </c>
      <c r="J35" s="83">
        <f>I35+VLOOKUP(B35,[1]заказ!$B:$N,9,0)*(-1)</f>
        <v>252</v>
      </c>
      <c r="K35" s="28">
        <f t="shared" si="0"/>
        <v>756</v>
      </c>
      <c r="L35" s="29">
        <f t="shared" si="1"/>
        <v>933.30719999999997</v>
      </c>
      <c r="M35" s="51">
        <f t="shared" si="2"/>
        <v>3.6</v>
      </c>
      <c r="N35" s="31"/>
      <c r="O35" s="8"/>
      <c r="Q35" s="55"/>
    </row>
    <row r="36" spans="1:19" s="2" customFormat="1" ht="16.5" thickBot="1" x14ac:dyDescent="0.3">
      <c r="A36" s="17">
        <v>30</v>
      </c>
      <c r="B36" s="18" t="s">
        <v>21</v>
      </c>
      <c r="C36" s="37">
        <v>12</v>
      </c>
      <c r="D36" s="38">
        <v>3</v>
      </c>
      <c r="E36" s="39">
        <v>3.7035999999999998</v>
      </c>
      <c r="F36" s="66">
        <v>70</v>
      </c>
      <c r="G36" s="70" t="s">
        <v>38</v>
      </c>
      <c r="H36" s="75" t="s">
        <v>63</v>
      </c>
      <c r="I36" s="7">
        <v>210</v>
      </c>
      <c r="J36" s="83">
        <f>I36+VLOOKUP(B36,[1]заказ!$B:$N,9,0)*(-1)</f>
        <v>210</v>
      </c>
      <c r="K36" s="28">
        <f t="shared" si="0"/>
        <v>630</v>
      </c>
      <c r="L36" s="29">
        <f t="shared" si="1"/>
        <v>777.75599999999997</v>
      </c>
      <c r="M36" s="51">
        <f t="shared" si="2"/>
        <v>3</v>
      </c>
      <c r="N36" s="31"/>
      <c r="O36" s="8"/>
      <c r="Q36" s="55"/>
    </row>
    <row r="37" spans="1:19" s="2" customFormat="1" ht="16.5" thickBot="1" x14ac:dyDescent="0.3">
      <c r="A37" s="17">
        <v>31</v>
      </c>
      <c r="B37" s="20" t="s">
        <v>22</v>
      </c>
      <c r="C37" s="37"/>
      <c r="D37" s="38">
        <v>3</v>
      </c>
      <c r="E37" s="39">
        <v>3.7035999999999998</v>
      </c>
      <c r="F37" s="66">
        <v>70</v>
      </c>
      <c r="G37" s="70"/>
      <c r="H37" s="60"/>
      <c r="I37" s="48"/>
      <c r="J37" s="83">
        <f>I37+VLOOKUP(B37,[1]заказ!$B:$N,9,0)*(-1)</f>
        <v>0</v>
      </c>
      <c r="K37" s="28">
        <f t="shared" si="0"/>
        <v>0</v>
      </c>
      <c r="L37" s="29">
        <f t="shared" si="1"/>
        <v>0</v>
      </c>
      <c r="M37" s="51">
        <f t="shared" si="2"/>
        <v>0</v>
      </c>
      <c r="N37" s="31"/>
      <c r="O37" s="8"/>
      <c r="Q37" s="55"/>
    </row>
    <row r="38" spans="1:19" s="2" customFormat="1" ht="16.5" thickBot="1" x14ac:dyDescent="0.3">
      <c r="A38" s="17">
        <v>32</v>
      </c>
      <c r="B38" s="18" t="s">
        <v>23</v>
      </c>
      <c r="C38" s="37">
        <v>12</v>
      </c>
      <c r="D38" s="38">
        <v>3</v>
      </c>
      <c r="E38" s="39">
        <v>3.7035999999999998</v>
      </c>
      <c r="F38" s="66">
        <v>70</v>
      </c>
      <c r="G38" s="70" t="s">
        <v>38</v>
      </c>
      <c r="H38" s="75" t="s">
        <v>63</v>
      </c>
      <c r="I38" s="7"/>
      <c r="J38" s="83">
        <f>I38+VLOOKUP(B38,[1]заказ!$B:$N,9,0)*(-1)</f>
        <v>0</v>
      </c>
      <c r="K38" s="28">
        <f t="shared" si="0"/>
        <v>0</v>
      </c>
      <c r="L38" s="29">
        <f t="shared" si="1"/>
        <v>0</v>
      </c>
      <c r="M38" s="51">
        <f t="shared" si="2"/>
        <v>0</v>
      </c>
      <c r="N38" s="31"/>
      <c r="O38" s="49"/>
      <c r="Q38" s="55"/>
    </row>
    <row r="39" spans="1:19" s="2" customFormat="1" ht="16.5" thickBot="1" x14ac:dyDescent="0.3">
      <c r="A39" s="17">
        <v>33</v>
      </c>
      <c r="B39" s="18" t="s">
        <v>24</v>
      </c>
      <c r="C39" s="37">
        <v>12</v>
      </c>
      <c r="D39" s="38">
        <v>3</v>
      </c>
      <c r="E39" s="39">
        <v>3.28</v>
      </c>
      <c r="F39" s="66">
        <v>70</v>
      </c>
      <c r="G39" s="70" t="s">
        <v>38</v>
      </c>
      <c r="H39" s="79" t="s">
        <v>64</v>
      </c>
      <c r="I39" s="7"/>
      <c r="J39" s="83">
        <f>I39+VLOOKUP(B39,[1]заказ!$B:$N,9,0)*(-1)</f>
        <v>0</v>
      </c>
      <c r="K39" s="28">
        <f t="shared" si="0"/>
        <v>0</v>
      </c>
      <c r="L39" s="29">
        <f t="shared" ref="L39:L62" si="3">I39*$E39</f>
        <v>0</v>
      </c>
      <c r="M39" s="51">
        <f t="shared" si="2"/>
        <v>0</v>
      </c>
      <c r="N39" s="31"/>
      <c r="O39" s="8"/>
      <c r="Q39" s="55"/>
    </row>
    <row r="40" spans="1:19" s="2" customFormat="1" ht="16.5" thickBot="1" x14ac:dyDescent="0.3">
      <c r="A40" s="17">
        <v>34</v>
      </c>
      <c r="B40" s="18" t="s">
        <v>50</v>
      </c>
      <c r="C40" s="37">
        <v>12</v>
      </c>
      <c r="D40" s="38">
        <v>3</v>
      </c>
      <c r="E40" s="39">
        <v>3.28</v>
      </c>
      <c r="F40" s="66">
        <v>70</v>
      </c>
      <c r="G40" s="70" t="s">
        <v>38</v>
      </c>
      <c r="H40" s="79" t="s">
        <v>70</v>
      </c>
      <c r="I40" s="7"/>
      <c r="J40" s="83">
        <f>I40+VLOOKUP(B40,[1]заказ!$B:$N,9,0)*(-1)</f>
        <v>0</v>
      </c>
      <c r="K40" s="28">
        <f t="shared" si="0"/>
        <v>0</v>
      </c>
      <c r="L40" s="29">
        <f t="shared" si="3"/>
        <v>0</v>
      </c>
      <c r="M40" s="51">
        <f t="shared" si="2"/>
        <v>0</v>
      </c>
      <c r="N40" s="31"/>
      <c r="O40" s="8"/>
      <c r="Q40" s="55"/>
    </row>
    <row r="41" spans="1:19" ht="16.5" thickBot="1" x14ac:dyDescent="0.3">
      <c r="A41" s="17">
        <v>35</v>
      </c>
      <c r="B41" s="19" t="s">
        <v>25</v>
      </c>
      <c r="C41" s="40">
        <v>12</v>
      </c>
      <c r="D41" s="40">
        <v>3</v>
      </c>
      <c r="E41" s="41">
        <v>3.7035999999999998</v>
      </c>
      <c r="F41" s="67">
        <v>70</v>
      </c>
      <c r="G41" s="70" t="s">
        <v>38</v>
      </c>
      <c r="H41" s="75" t="s">
        <v>63</v>
      </c>
      <c r="I41" s="7"/>
      <c r="J41" s="83">
        <f>I41+VLOOKUP(B41,[1]заказ!$B:$N,9,0)*(-1)</f>
        <v>0</v>
      </c>
      <c r="K41" s="28">
        <f t="shared" si="0"/>
        <v>0</v>
      </c>
      <c r="L41" s="29">
        <f t="shared" si="3"/>
        <v>0</v>
      </c>
      <c r="M41" s="51">
        <f t="shared" si="2"/>
        <v>0</v>
      </c>
      <c r="N41" s="31"/>
      <c r="O41" s="8"/>
      <c r="P41" s="2"/>
      <c r="Q41" s="55"/>
      <c r="R41" s="2"/>
      <c r="S41" s="2"/>
    </row>
    <row r="42" spans="1:19" s="2" customFormat="1" ht="16.5" thickBot="1" x14ac:dyDescent="0.3">
      <c r="A42" s="17">
        <v>36</v>
      </c>
      <c r="B42" s="19" t="s">
        <v>26</v>
      </c>
      <c r="C42" s="40">
        <v>8</v>
      </c>
      <c r="D42" s="40">
        <v>2.4</v>
      </c>
      <c r="E42" s="41">
        <v>3.13</v>
      </c>
      <c r="F42" s="67">
        <v>48</v>
      </c>
      <c r="G42" s="70" t="s">
        <v>41</v>
      </c>
      <c r="H42" s="75" t="s">
        <v>63</v>
      </c>
      <c r="I42" s="7"/>
      <c r="J42" s="83">
        <f>I42+VLOOKUP(B42,[1]заказ!$B:$N,9,0)*(-1)</f>
        <v>0</v>
      </c>
      <c r="K42" s="28">
        <f t="shared" si="0"/>
        <v>0</v>
      </c>
      <c r="L42" s="29">
        <f t="shared" si="3"/>
        <v>0</v>
      </c>
      <c r="M42" s="51">
        <f t="shared" si="2"/>
        <v>0</v>
      </c>
      <c r="N42" s="31"/>
      <c r="O42" s="8"/>
      <c r="Q42" s="55"/>
      <c r="R42" s="10"/>
      <c r="S42" s="1"/>
    </row>
    <row r="43" spans="1:19" ht="16.5" thickBot="1" x14ac:dyDescent="0.3">
      <c r="A43" s="17">
        <v>37</v>
      </c>
      <c r="B43" s="21" t="s">
        <v>27</v>
      </c>
      <c r="C43" s="42">
        <v>8</v>
      </c>
      <c r="D43" s="42">
        <v>1.6</v>
      </c>
      <c r="E43" s="43">
        <v>2.12</v>
      </c>
      <c r="F43" s="68">
        <v>72</v>
      </c>
      <c r="G43" s="73" t="s">
        <v>42</v>
      </c>
      <c r="H43" s="75" t="s">
        <v>63</v>
      </c>
      <c r="I43" s="7"/>
      <c r="J43" s="83">
        <f>I43+VLOOKUP(B43,[1]заказ!$B:$N,9,0)*(-1)</f>
        <v>0</v>
      </c>
      <c r="K43" s="28">
        <f t="shared" si="0"/>
        <v>0</v>
      </c>
      <c r="L43" s="29">
        <f t="shared" si="3"/>
        <v>0</v>
      </c>
      <c r="M43" s="51">
        <f t="shared" si="2"/>
        <v>0</v>
      </c>
      <c r="N43" s="31"/>
      <c r="O43" s="8"/>
      <c r="P43" s="2"/>
      <c r="Q43" s="55"/>
      <c r="R43" s="10"/>
      <c r="S43" s="10"/>
    </row>
    <row r="44" spans="1:19" ht="16.5" thickBot="1" x14ac:dyDescent="0.3">
      <c r="A44" s="17">
        <v>38</v>
      </c>
      <c r="B44" s="19" t="s">
        <v>28</v>
      </c>
      <c r="C44" s="40">
        <v>6</v>
      </c>
      <c r="D44" s="40">
        <v>1.68</v>
      </c>
      <c r="E44" s="41">
        <v>2.1017999999999999</v>
      </c>
      <c r="F44" s="67">
        <v>140</v>
      </c>
      <c r="G44" s="72" t="s">
        <v>38</v>
      </c>
      <c r="H44" s="77" t="s">
        <v>63</v>
      </c>
      <c r="I44" s="7"/>
      <c r="J44" s="83">
        <f>I44+VLOOKUP(B44,[1]заказ!$B:$N,9,0)*(-1)</f>
        <v>0</v>
      </c>
      <c r="K44" s="28">
        <f t="shared" si="0"/>
        <v>0</v>
      </c>
      <c r="L44" s="29">
        <f t="shared" si="3"/>
        <v>0</v>
      </c>
      <c r="M44" s="51">
        <f t="shared" si="2"/>
        <v>0</v>
      </c>
      <c r="N44" s="31"/>
      <c r="O44" s="8"/>
      <c r="P44" s="2"/>
      <c r="Q44" s="55"/>
      <c r="R44" s="10"/>
      <c r="S44" s="10"/>
    </row>
    <row r="45" spans="1:19" ht="16.5" thickBot="1" x14ac:dyDescent="0.3">
      <c r="A45" s="17">
        <v>39</v>
      </c>
      <c r="B45" s="19" t="s">
        <v>29</v>
      </c>
      <c r="C45" s="40">
        <v>12</v>
      </c>
      <c r="D45" s="40">
        <v>3</v>
      </c>
      <c r="E45" s="41">
        <v>3.3879999999999999</v>
      </c>
      <c r="F45" s="67">
        <v>70</v>
      </c>
      <c r="G45" s="72" t="s">
        <v>38</v>
      </c>
      <c r="H45" s="80" t="s">
        <v>64</v>
      </c>
      <c r="I45" s="7"/>
      <c r="J45" s="83">
        <f>I45+VLOOKUP(B45,[1]заказ!$B:$N,9,0)*(-1)</f>
        <v>0</v>
      </c>
      <c r="K45" s="28">
        <f t="shared" si="0"/>
        <v>0</v>
      </c>
      <c r="L45" s="29">
        <f t="shared" si="3"/>
        <v>0</v>
      </c>
      <c r="M45" s="51">
        <f t="shared" si="2"/>
        <v>0</v>
      </c>
      <c r="N45" s="31"/>
      <c r="O45" s="8"/>
      <c r="P45" s="2"/>
      <c r="Q45" s="55"/>
      <c r="R45" s="10"/>
      <c r="S45" s="10"/>
    </row>
    <row r="46" spans="1:19" ht="16.5" thickBot="1" x14ac:dyDescent="0.3">
      <c r="A46" s="17">
        <v>40</v>
      </c>
      <c r="B46" s="18" t="s">
        <v>30</v>
      </c>
      <c r="C46" s="37">
        <v>12</v>
      </c>
      <c r="D46" s="38">
        <v>3</v>
      </c>
      <c r="E46" s="39">
        <v>3.3879999999999999</v>
      </c>
      <c r="F46" s="66">
        <v>70</v>
      </c>
      <c r="G46" s="70" t="s">
        <v>38</v>
      </c>
      <c r="H46" s="75" t="s">
        <v>63</v>
      </c>
      <c r="I46" s="7"/>
      <c r="J46" s="83">
        <f>I46+VLOOKUP(B46,[1]заказ!$B:$N,9,0)*(-1)</f>
        <v>0</v>
      </c>
      <c r="K46" s="28">
        <f t="shared" si="0"/>
        <v>0</v>
      </c>
      <c r="L46" s="29">
        <f t="shared" si="3"/>
        <v>0</v>
      </c>
      <c r="M46" s="51">
        <f t="shared" si="2"/>
        <v>0</v>
      </c>
      <c r="N46" s="31"/>
      <c r="O46" s="8"/>
      <c r="P46" s="2"/>
      <c r="Q46" s="55"/>
      <c r="R46" s="2"/>
      <c r="S46" s="2"/>
    </row>
    <row r="47" spans="1:19" ht="16.5" thickBot="1" x14ac:dyDescent="0.3">
      <c r="A47" s="17">
        <v>41</v>
      </c>
      <c r="B47" s="18" t="s">
        <v>31</v>
      </c>
      <c r="C47" s="37">
        <v>16</v>
      </c>
      <c r="D47" s="38">
        <v>6.4</v>
      </c>
      <c r="E47" s="39">
        <v>6.63</v>
      </c>
      <c r="F47" s="66">
        <v>84</v>
      </c>
      <c r="G47" s="70" t="s">
        <v>39</v>
      </c>
      <c r="H47" s="75" t="s">
        <v>63</v>
      </c>
      <c r="I47" s="7"/>
      <c r="J47" s="83">
        <f>I47+VLOOKUP(B47,[1]заказ!$B:$N,9,0)*(-1)</f>
        <v>0</v>
      </c>
      <c r="K47" s="28">
        <f t="shared" si="0"/>
        <v>0</v>
      </c>
      <c r="L47" s="29">
        <f t="shared" si="3"/>
        <v>0</v>
      </c>
      <c r="M47" s="51">
        <f t="shared" si="2"/>
        <v>0</v>
      </c>
      <c r="N47" s="31"/>
      <c r="O47" s="8"/>
      <c r="P47" s="2"/>
      <c r="Q47" s="55"/>
      <c r="R47" s="2"/>
      <c r="S47" s="2"/>
    </row>
    <row r="48" spans="1:19" s="2" customFormat="1" ht="16.5" thickBot="1" x14ac:dyDescent="0.3">
      <c r="A48" s="17">
        <v>42</v>
      </c>
      <c r="B48" s="22" t="s">
        <v>32</v>
      </c>
      <c r="C48" s="44">
        <v>8</v>
      </c>
      <c r="D48" s="45">
        <v>5.6</v>
      </c>
      <c r="E48" s="46">
        <v>5.83</v>
      </c>
      <c r="F48" s="69">
        <v>84</v>
      </c>
      <c r="G48" s="74" t="s">
        <v>39</v>
      </c>
      <c r="H48" s="78" t="s">
        <v>63</v>
      </c>
      <c r="I48" s="7"/>
      <c r="J48" s="83">
        <f>I48+VLOOKUP(B48,[1]заказ!$B:$N,9,0)*(-1)</f>
        <v>0</v>
      </c>
      <c r="K48" s="28">
        <f t="shared" si="0"/>
        <v>0</v>
      </c>
      <c r="L48" s="29">
        <f t="shared" si="3"/>
        <v>0</v>
      </c>
      <c r="M48" s="51">
        <f t="shared" si="2"/>
        <v>0</v>
      </c>
      <c r="N48" s="31"/>
      <c r="O48" s="8"/>
      <c r="Q48" s="55"/>
      <c r="R48" s="10"/>
      <c r="S48" s="1"/>
    </row>
    <row r="49" spans="1:23" s="2" customFormat="1" ht="16.5" thickBot="1" x14ac:dyDescent="0.3">
      <c r="A49" s="17">
        <v>43</v>
      </c>
      <c r="B49" s="19" t="s">
        <v>33</v>
      </c>
      <c r="C49" s="40">
        <v>16</v>
      </c>
      <c r="D49" s="40">
        <v>6.4</v>
      </c>
      <c r="E49" s="41">
        <v>6.71</v>
      </c>
      <c r="F49" s="67">
        <v>84</v>
      </c>
      <c r="G49" s="70" t="s">
        <v>39</v>
      </c>
      <c r="H49" s="75" t="s">
        <v>63</v>
      </c>
      <c r="I49" s="7"/>
      <c r="J49" s="83">
        <f>I49+VLOOKUP(B49,[1]заказ!$B:$N,9,0)*(-1)</f>
        <v>0</v>
      </c>
      <c r="K49" s="28">
        <f t="shared" si="0"/>
        <v>0</v>
      </c>
      <c r="L49" s="29">
        <f t="shared" si="3"/>
        <v>0</v>
      </c>
      <c r="M49" s="51">
        <f t="shared" si="2"/>
        <v>0</v>
      </c>
      <c r="N49" s="31"/>
      <c r="O49" s="8"/>
      <c r="Q49" s="55"/>
      <c r="R49" s="10"/>
      <c r="S49" s="1"/>
    </row>
    <row r="50" spans="1:23" s="2" customFormat="1" ht="18" customHeight="1" thickBot="1" x14ac:dyDescent="0.3">
      <c r="A50" s="17">
        <v>44</v>
      </c>
      <c r="B50" s="18" t="s">
        <v>34</v>
      </c>
      <c r="C50" s="37">
        <v>16</v>
      </c>
      <c r="D50" s="38">
        <v>6.4</v>
      </c>
      <c r="E50" s="39">
        <v>6.71</v>
      </c>
      <c r="F50" s="66">
        <v>84</v>
      </c>
      <c r="G50" s="70" t="s">
        <v>39</v>
      </c>
      <c r="H50" s="75" t="s">
        <v>63</v>
      </c>
      <c r="I50" s="7"/>
      <c r="J50" s="83">
        <f>I50+VLOOKUP(B50,[1]заказ!$B:$N,9,0)*(-1)</f>
        <v>0</v>
      </c>
      <c r="K50" s="28">
        <f t="shared" si="0"/>
        <v>0</v>
      </c>
      <c r="L50" s="29">
        <f t="shared" si="3"/>
        <v>0</v>
      </c>
      <c r="M50" s="51">
        <f t="shared" si="2"/>
        <v>0</v>
      </c>
      <c r="N50" s="31"/>
      <c r="O50" s="8"/>
      <c r="Q50" s="55"/>
    </row>
    <row r="51" spans="1:23" s="2" customFormat="1" ht="16.5" thickBot="1" x14ac:dyDescent="0.3">
      <c r="A51" s="17">
        <v>45</v>
      </c>
      <c r="B51" s="19" t="s">
        <v>35</v>
      </c>
      <c r="C51" s="40">
        <v>8</v>
      </c>
      <c r="D51" s="40">
        <v>5.6</v>
      </c>
      <c r="E51" s="41">
        <v>5.87</v>
      </c>
      <c r="F51" s="67">
        <v>84</v>
      </c>
      <c r="G51" s="70" t="s">
        <v>39</v>
      </c>
      <c r="H51" s="75" t="s">
        <v>63</v>
      </c>
      <c r="I51" s="7"/>
      <c r="J51" s="83">
        <f>I51+VLOOKUP(B51,[1]заказ!$B:$N,9,0)*(-1)</f>
        <v>0</v>
      </c>
      <c r="K51" s="28">
        <f t="shared" si="0"/>
        <v>0</v>
      </c>
      <c r="L51" s="29">
        <f t="shared" si="3"/>
        <v>0</v>
      </c>
      <c r="M51" s="51">
        <f t="shared" si="2"/>
        <v>0</v>
      </c>
      <c r="N51" s="31"/>
      <c r="O51" s="8"/>
      <c r="Q51" s="55"/>
      <c r="R51" s="10"/>
    </row>
    <row r="52" spans="1:23" s="2" customFormat="1" ht="16.5" thickBot="1" x14ac:dyDescent="0.3">
      <c r="A52" s="17">
        <v>46</v>
      </c>
      <c r="B52" s="18" t="s">
        <v>36</v>
      </c>
      <c r="C52" s="37">
        <v>1</v>
      </c>
      <c r="D52" s="38">
        <v>1.8</v>
      </c>
      <c r="E52" s="39">
        <v>1.915</v>
      </c>
      <c r="F52" s="66">
        <v>234</v>
      </c>
      <c r="G52" s="70" t="s">
        <v>40</v>
      </c>
      <c r="H52" s="75" t="s">
        <v>63</v>
      </c>
      <c r="I52" s="7"/>
      <c r="J52" s="83">
        <f>I52+VLOOKUP(B52,[1]заказ!$B:$N,9,0)*(-1)</f>
        <v>0</v>
      </c>
      <c r="K52" s="28">
        <f t="shared" si="0"/>
        <v>0</v>
      </c>
      <c r="L52" s="29">
        <f t="shared" si="3"/>
        <v>0</v>
      </c>
      <c r="M52" s="51">
        <f t="shared" si="2"/>
        <v>0</v>
      </c>
      <c r="N52" s="31"/>
      <c r="O52" s="8"/>
      <c r="Q52" s="55"/>
    </row>
    <row r="53" spans="1:23" s="2" customFormat="1" ht="16.5" thickBot="1" x14ac:dyDescent="0.3">
      <c r="A53" s="17">
        <v>47</v>
      </c>
      <c r="B53" s="18" t="s">
        <v>37</v>
      </c>
      <c r="C53" s="37">
        <v>6</v>
      </c>
      <c r="D53" s="38">
        <v>6</v>
      </c>
      <c r="E53" s="39">
        <v>6.26</v>
      </c>
      <c r="F53" s="66">
        <v>84</v>
      </c>
      <c r="G53" s="70" t="s">
        <v>39</v>
      </c>
      <c r="H53" s="79" t="s">
        <v>64</v>
      </c>
      <c r="I53" s="7"/>
      <c r="J53" s="83">
        <f>I53+VLOOKUP(B53,[1]заказ!$B:$N,9,0)*(-1)</f>
        <v>0</v>
      </c>
      <c r="K53" s="28">
        <f t="shared" si="0"/>
        <v>0</v>
      </c>
      <c r="L53" s="29">
        <f t="shared" si="3"/>
        <v>0</v>
      </c>
      <c r="M53" s="51">
        <f t="shared" si="2"/>
        <v>0</v>
      </c>
      <c r="N53" s="31"/>
      <c r="O53" s="8"/>
      <c r="Q53" s="55"/>
    </row>
    <row r="54" spans="1:23" s="2" customFormat="1" ht="16.5" thickBot="1" x14ac:dyDescent="0.3">
      <c r="A54" s="17">
        <v>48</v>
      </c>
      <c r="B54" s="18" t="s">
        <v>68</v>
      </c>
      <c r="C54" s="37">
        <v>1</v>
      </c>
      <c r="D54" s="38">
        <v>3</v>
      </c>
      <c r="E54" s="39">
        <v>3.1920000000000002</v>
      </c>
      <c r="F54" s="66">
        <v>126</v>
      </c>
      <c r="G54" s="70" t="s">
        <v>38</v>
      </c>
      <c r="H54" s="75" t="s">
        <v>63</v>
      </c>
      <c r="I54" s="7"/>
      <c r="J54" s="83">
        <f>I54+VLOOKUP(B54,[1]заказ!$B:$N,9,0)*(-1)</f>
        <v>0</v>
      </c>
      <c r="K54" s="28">
        <f t="shared" si="0"/>
        <v>0</v>
      </c>
      <c r="L54" s="29">
        <f t="shared" si="3"/>
        <v>0</v>
      </c>
      <c r="M54" s="51">
        <f t="shared" si="2"/>
        <v>0</v>
      </c>
      <c r="N54" s="31"/>
      <c r="O54" s="8"/>
      <c r="Q54" s="55"/>
    </row>
    <row r="55" spans="1:23" s="2" customFormat="1" ht="16.5" thickBot="1" x14ac:dyDescent="0.3">
      <c r="A55" s="17">
        <v>49</v>
      </c>
      <c r="B55" s="18" t="s">
        <v>48</v>
      </c>
      <c r="C55" s="40">
        <v>1</v>
      </c>
      <c r="D55" s="38">
        <v>3.7</v>
      </c>
      <c r="E55" s="39">
        <v>3.8919999999999999</v>
      </c>
      <c r="F55" s="66">
        <v>126</v>
      </c>
      <c r="G55" s="70" t="s">
        <v>38</v>
      </c>
      <c r="H55" s="79" t="s">
        <v>64</v>
      </c>
      <c r="I55" s="7"/>
      <c r="J55" s="83">
        <f>I55+VLOOKUP(B55,[1]заказ!$B:$N,9,0)*(-1)</f>
        <v>0</v>
      </c>
      <c r="K55" s="28">
        <f t="shared" si="0"/>
        <v>0</v>
      </c>
      <c r="L55" s="29">
        <f t="shared" si="3"/>
        <v>0</v>
      </c>
      <c r="M55" s="51">
        <f t="shared" si="2"/>
        <v>0</v>
      </c>
      <c r="N55" s="31"/>
      <c r="O55" s="8"/>
      <c r="Q55" s="55"/>
    </row>
    <row r="56" spans="1:23" s="2" customFormat="1" ht="16.5" thickBot="1" x14ac:dyDescent="0.3">
      <c r="A56" s="17"/>
      <c r="B56" s="18" t="s">
        <v>71</v>
      </c>
      <c r="C56" s="40">
        <v>1</v>
      </c>
      <c r="D56" s="38">
        <v>3.7</v>
      </c>
      <c r="E56" s="39">
        <v>5.7350000000000003</v>
      </c>
      <c r="F56" s="66">
        <v>84</v>
      </c>
      <c r="G56" s="81">
        <v>12</v>
      </c>
      <c r="H56" s="79" t="s">
        <v>64</v>
      </c>
      <c r="I56" s="7"/>
      <c r="J56" s="83">
        <f>I56+VLOOKUP(B56,[1]заказ!$B:$N,9,0)*(-1)</f>
        <v>84</v>
      </c>
      <c r="K56" s="28">
        <f t="shared" si="0"/>
        <v>310.8</v>
      </c>
      <c r="L56" s="29">
        <f t="shared" si="3"/>
        <v>0</v>
      </c>
      <c r="M56" s="51">
        <f t="shared" si="2"/>
        <v>1</v>
      </c>
      <c r="N56" s="31"/>
      <c r="O56" s="8"/>
      <c r="Q56" s="55"/>
    </row>
    <row r="57" spans="1:23" s="2" customFormat="1" ht="16.5" thickBot="1" x14ac:dyDescent="0.3">
      <c r="A57" s="17">
        <v>50</v>
      </c>
      <c r="B57" s="59" t="s">
        <v>62</v>
      </c>
      <c r="C57" s="40">
        <v>1</v>
      </c>
      <c r="D57" s="38">
        <v>3.5</v>
      </c>
      <c r="E57" s="39">
        <v>3.6920000000000002</v>
      </c>
      <c r="F57" s="66">
        <v>126</v>
      </c>
      <c r="G57" s="70" t="s">
        <v>38</v>
      </c>
      <c r="H57" s="75" t="s">
        <v>63</v>
      </c>
      <c r="I57" s="7"/>
      <c r="J57" s="83">
        <f>I57+VLOOKUP(B57,[1]заказ!$B:$N,9,0)*(-1)</f>
        <v>0</v>
      </c>
      <c r="K57" s="28">
        <f t="shared" si="0"/>
        <v>0</v>
      </c>
      <c r="L57" s="29">
        <f t="shared" si="3"/>
        <v>0</v>
      </c>
      <c r="M57" s="51">
        <f t="shared" si="2"/>
        <v>0</v>
      </c>
      <c r="N57" s="31"/>
      <c r="O57" s="8"/>
      <c r="Q57" s="55"/>
    </row>
    <row r="58" spans="1:23" s="2" customFormat="1" ht="16.5" thickBot="1" x14ac:dyDescent="0.3">
      <c r="A58" s="17">
        <v>52</v>
      </c>
      <c r="B58" s="18" t="s">
        <v>45</v>
      </c>
      <c r="C58" s="40">
        <v>1</v>
      </c>
      <c r="D58" s="38">
        <v>3</v>
      </c>
      <c r="E58" s="39">
        <v>3.1920000000000002</v>
      </c>
      <c r="F58" s="66">
        <v>126</v>
      </c>
      <c r="G58" s="70" t="s">
        <v>38</v>
      </c>
      <c r="H58" s="75" t="s">
        <v>63</v>
      </c>
      <c r="I58" s="7"/>
      <c r="J58" s="83">
        <f>I58+VLOOKUP(B58,[1]заказ!$B:$N,9,0)*(-1)</f>
        <v>0</v>
      </c>
      <c r="K58" s="28">
        <f t="shared" si="0"/>
        <v>0</v>
      </c>
      <c r="L58" s="29">
        <f t="shared" si="3"/>
        <v>0</v>
      </c>
      <c r="M58" s="51">
        <f t="shared" si="2"/>
        <v>0</v>
      </c>
      <c r="N58" s="31"/>
      <c r="O58" s="8"/>
      <c r="Q58" s="55"/>
    </row>
    <row r="59" spans="1:23" s="2" customFormat="1" ht="16.5" thickBot="1" x14ac:dyDescent="0.3">
      <c r="A59" s="17">
        <v>53</v>
      </c>
      <c r="B59" s="19" t="s">
        <v>51</v>
      </c>
      <c r="C59" s="40">
        <v>1</v>
      </c>
      <c r="D59" s="40">
        <v>3.7</v>
      </c>
      <c r="E59" s="41">
        <v>3.8919999999999999</v>
      </c>
      <c r="F59" s="67">
        <v>126</v>
      </c>
      <c r="G59" s="70" t="s">
        <v>38</v>
      </c>
      <c r="H59" s="75" t="s">
        <v>63</v>
      </c>
      <c r="I59" s="7"/>
      <c r="J59" s="83">
        <f>I59+VLOOKUP(B59,[1]заказ!$B:$N,9,0)*(-1)</f>
        <v>0</v>
      </c>
      <c r="K59" s="28">
        <f t="shared" si="0"/>
        <v>0</v>
      </c>
      <c r="L59" s="29">
        <f t="shared" si="3"/>
        <v>0</v>
      </c>
      <c r="M59" s="51">
        <f t="shared" si="2"/>
        <v>0</v>
      </c>
      <c r="N59" s="31"/>
      <c r="O59" s="8"/>
      <c r="Q59" s="55"/>
    </row>
    <row r="60" spans="1:23" s="2" customFormat="1" ht="16.5" thickBot="1" x14ac:dyDescent="0.3">
      <c r="A60" s="17">
        <v>54</v>
      </c>
      <c r="B60" s="19" t="s">
        <v>46</v>
      </c>
      <c r="C60" s="40">
        <v>1</v>
      </c>
      <c r="D60" s="40">
        <v>3.7</v>
      </c>
      <c r="E60" s="41">
        <v>3.8919999999999999</v>
      </c>
      <c r="F60" s="67">
        <v>126</v>
      </c>
      <c r="G60" s="70" t="s">
        <v>38</v>
      </c>
      <c r="H60" s="75" t="s">
        <v>63</v>
      </c>
      <c r="I60" s="7"/>
      <c r="J60" s="83">
        <f>I60+VLOOKUP(B60,[1]заказ!$B:$N,9,0)*(-1)</f>
        <v>0</v>
      </c>
      <c r="K60" s="28">
        <f t="shared" si="0"/>
        <v>0</v>
      </c>
      <c r="L60" s="29">
        <f t="shared" si="3"/>
        <v>0</v>
      </c>
      <c r="M60" s="51">
        <f t="shared" si="2"/>
        <v>0</v>
      </c>
      <c r="N60" s="31"/>
      <c r="O60" s="8"/>
      <c r="Q60" s="55"/>
    </row>
    <row r="61" spans="1:23" s="2" customFormat="1" ht="16.5" thickBot="1" x14ac:dyDescent="0.3">
      <c r="A61" s="17">
        <v>55</v>
      </c>
      <c r="B61" s="18" t="s">
        <v>47</v>
      </c>
      <c r="C61" s="40">
        <v>1</v>
      </c>
      <c r="D61" s="38">
        <v>3.7</v>
      </c>
      <c r="E61" s="39">
        <v>3.8919999999999999</v>
      </c>
      <c r="F61" s="66">
        <v>126</v>
      </c>
      <c r="G61" s="70" t="s">
        <v>38</v>
      </c>
      <c r="H61" s="79" t="s">
        <v>64</v>
      </c>
      <c r="I61" s="7"/>
      <c r="J61" s="83">
        <f>I61+VLOOKUP(B61,[1]заказ!$B:$N,9,0)*(-1)</f>
        <v>1008</v>
      </c>
      <c r="K61" s="28">
        <f t="shared" si="0"/>
        <v>3729.6000000000004</v>
      </c>
      <c r="L61" s="29">
        <f t="shared" si="3"/>
        <v>0</v>
      </c>
      <c r="M61" s="51">
        <f t="shared" si="2"/>
        <v>8</v>
      </c>
      <c r="N61" s="31"/>
      <c r="O61" s="8"/>
      <c r="Q61" s="55"/>
    </row>
    <row r="62" spans="1:23" ht="17.25" customHeight="1" thickBot="1" x14ac:dyDescent="0.3">
      <c r="A62" s="17">
        <v>56</v>
      </c>
      <c r="B62" s="19" t="s">
        <v>49</v>
      </c>
      <c r="C62" s="40">
        <v>1</v>
      </c>
      <c r="D62" s="40">
        <v>3.7</v>
      </c>
      <c r="E62" s="41">
        <v>3.8919999999999999</v>
      </c>
      <c r="F62" s="67">
        <v>126</v>
      </c>
      <c r="G62" s="70" t="s">
        <v>38</v>
      </c>
      <c r="H62" s="75" t="s">
        <v>63</v>
      </c>
      <c r="I62" s="7"/>
      <c r="J62" s="83">
        <f>I62+VLOOKUP(B62,[1]заказ!$B:$N,9,0)*(-1)</f>
        <v>0</v>
      </c>
      <c r="K62" s="28">
        <f t="shared" si="0"/>
        <v>0</v>
      </c>
      <c r="L62" s="29">
        <f t="shared" si="3"/>
        <v>0</v>
      </c>
      <c r="M62" s="51">
        <f t="shared" si="2"/>
        <v>0</v>
      </c>
      <c r="N62" s="31"/>
      <c r="O62" s="8"/>
      <c r="P62" s="2"/>
      <c r="Q62" s="55"/>
      <c r="R62" s="2"/>
      <c r="S62" s="2"/>
      <c r="T62" s="2"/>
      <c r="U62" s="2"/>
      <c r="V62" s="2"/>
      <c r="W62" s="2"/>
    </row>
    <row r="63" spans="1:23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2116</v>
      </c>
      <c r="J63" s="25">
        <f>SUM(J8:J62)</f>
        <v>3208</v>
      </c>
      <c r="K63" s="32">
        <f>SUM(K8:K62)</f>
        <v>12717.359999999999</v>
      </c>
      <c r="L63" s="32">
        <f>SUM(L8:L62)</f>
        <v>9801.3695999999982</v>
      </c>
      <c r="M63" s="52">
        <f>SUM(M8:M62)</f>
        <v>35.478571428571428</v>
      </c>
      <c r="N63" s="50">
        <f>ROUNDUP(M63,0)</f>
        <v>36</v>
      </c>
      <c r="O63" s="11"/>
      <c r="P63" s="2"/>
      <c r="Q63" s="10"/>
      <c r="R63" s="10"/>
    </row>
    <row r="64" spans="1:23" ht="14.25" customHeight="1" thickBot="1" x14ac:dyDescent="0.3">
      <c r="B64" s="26"/>
      <c r="C64" s="26"/>
      <c r="D64" s="85"/>
      <c r="E64" s="85"/>
      <c r="F64" s="85"/>
      <c r="G64" s="85"/>
      <c r="H64" s="57"/>
      <c r="I64" s="12"/>
      <c r="J64" s="12"/>
      <c r="K64" s="12"/>
      <c r="L64" s="12"/>
      <c r="M64" s="33">
        <f>M63*20+L63</f>
        <v>10510.941028571428</v>
      </c>
      <c r="N64" s="30"/>
      <c r="O64" s="9"/>
      <c r="P64" s="2"/>
      <c r="Q64" s="10"/>
      <c r="R64" s="10"/>
    </row>
    <row r="65" spans="2:18" x14ac:dyDescent="0.25">
      <c r="O65" s="2"/>
      <c r="P65" s="2"/>
      <c r="Q65" s="10"/>
      <c r="R65" s="10"/>
    </row>
    <row r="66" spans="2:18" x14ac:dyDescent="0.25">
      <c r="O66" s="2"/>
      <c r="P66" s="2"/>
      <c r="Q66" s="10"/>
      <c r="R66" s="10"/>
    </row>
    <row r="67" spans="2:18" x14ac:dyDescent="0.25">
      <c r="O67" s="2"/>
      <c r="P67" s="2"/>
      <c r="Q67" s="10"/>
      <c r="R67" s="10"/>
    </row>
    <row r="68" spans="2:18" x14ac:dyDescent="0.25">
      <c r="B68" s="27"/>
      <c r="C68" s="27"/>
      <c r="O68" s="2"/>
      <c r="P68" s="2"/>
      <c r="Q68" s="10"/>
      <c r="R68" s="10"/>
    </row>
    <row r="69" spans="2:18" x14ac:dyDescent="0.25">
      <c r="B69" s="27"/>
      <c r="C69" s="27"/>
      <c r="O69" s="2"/>
      <c r="P69" s="2"/>
      <c r="Q69" s="10"/>
      <c r="R69" s="10"/>
    </row>
    <row r="70" spans="2:18" x14ac:dyDescent="0.25">
      <c r="B70" s="27"/>
      <c r="C70" s="27"/>
      <c r="O70" s="2"/>
      <c r="P70" s="2"/>
      <c r="Q70" s="10"/>
      <c r="R70" s="10"/>
    </row>
    <row r="71" spans="2:18" x14ac:dyDescent="0.25">
      <c r="B71" s="27"/>
      <c r="C71" s="27"/>
      <c r="O71" s="2"/>
      <c r="P71" s="2"/>
      <c r="Q71" s="10"/>
      <c r="R71" s="10"/>
    </row>
    <row r="72" spans="2:18" x14ac:dyDescent="0.25">
      <c r="B72" s="27"/>
      <c r="C72" s="27"/>
      <c r="O72" s="2"/>
      <c r="P72" s="2"/>
      <c r="Q72" s="10"/>
      <c r="R72" s="10"/>
    </row>
    <row r="73" spans="2:18" x14ac:dyDescent="0.25">
      <c r="B73" s="27"/>
      <c r="C73" s="27"/>
      <c r="O73" s="2"/>
      <c r="P73" s="2"/>
      <c r="Q73" s="10"/>
      <c r="R73" s="10"/>
    </row>
    <row r="74" spans="2:18" x14ac:dyDescent="0.25">
      <c r="B74" s="27"/>
      <c r="C74" s="27"/>
      <c r="O74" s="2"/>
      <c r="P74" s="2"/>
    </row>
    <row r="75" spans="2:18" x14ac:dyDescent="0.25">
      <c r="B75" s="27"/>
      <c r="C75" s="27"/>
      <c r="O75" s="2"/>
      <c r="P75" s="2"/>
    </row>
    <row r="76" spans="2:18" x14ac:dyDescent="0.25">
      <c r="B76" s="27"/>
      <c r="C76" s="27"/>
      <c r="O76" s="2"/>
      <c r="P76" s="2"/>
    </row>
    <row r="77" spans="2:18" x14ac:dyDescent="0.25">
      <c r="B77" s="27"/>
      <c r="C77" s="27"/>
    </row>
    <row r="78" spans="2:18" x14ac:dyDescent="0.25">
      <c r="B78" s="27"/>
      <c r="C78" s="27"/>
    </row>
    <row r="79" spans="2:18" x14ac:dyDescent="0.25">
      <c r="B79" s="27"/>
      <c r="C79" s="27"/>
    </row>
    <row r="80" spans="2:18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xmlns:xlrd2="http://schemas.microsoft.com/office/spreadsheetml/2017/richdata2" ref="A25:X30">
    <sortCondition ref="O25:O30"/>
  </sortState>
  <mergeCells count="3">
    <mergeCell ref="D64:G64"/>
    <mergeCell ref="I6:M6"/>
    <mergeCell ref="I5:M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2025-06-06T06:20:28Z</dcterms:modified>
</cp:coreProperties>
</file>