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FD821ACE-4B77-4CC3-9290-CFD069458C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заказа'!$X$332:$X$332</definedName>
    <definedName name="GrossWeightTotalR">'Бланк заказа'!$Y$332:$Y$332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заказа'!$X$333:$X$333</definedName>
    <definedName name="PalletQtyTotalR">'Бланк заказа'!$Y$333:$Y$333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заказа'!$B$328:$B$328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заказа'!$B$34:$B$34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заказа'!$B$41:$B$41</definedName>
    <definedName name="ProductId70">'Бланк заказа'!$B$195:$B$195</definedName>
    <definedName name="ProductId71">'Бланк заказа'!$B$201:$B$201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заказа'!$B$213:$B$213</definedName>
    <definedName name="ProductId77">'Бланк заказа'!$B$214:$B$214</definedName>
    <definedName name="ProductId78">'Бланк заказа'!$B$215:$B$215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заказа'!$B$233:$B$233</definedName>
    <definedName name="ProductId89">'Бланк заказа'!$B$238:$B$238</definedName>
    <definedName name="ProductId9">'Бланк заказа'!$B$43:$B$43</definedName>
    <definedName name="ProductId90">'Бланк заказа'!$B$243:$B$243</definedName>
    <definedName name="ProductId91">'Бланк заказа'!$B$247:$B$247</definedName>
    <definedName name="ProductId92">'Бланк заказа'!$B$248:$B$248</definedName>
    <definedName name="ProductId93">'Бланк заказа'!$B$249:$B$249</definedName>
    <definedName name="ProductId94">'Бланк заказа'!$B$254:$B$254</definedName>
    <definedName name="ProductId95">'Бланк заказа'!$B$255:$B$255</definedName>
    <definedName name="ProductId96">'Бланк заказа'!$B$261:$B$261</definedName>
    <definedName name="ProductId97">'Бланк заказа'!$B$267:$B$267</definedName>
    <definedName name="ProductId98">'Бланк заказа'!$B$268:$B$268</definedName>
    <definedName name="ProductId99">'Бланк заказа'!$B$274:$B$274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заказа'!$X$328:$X$328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заказа'!$X$34:$X$34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заказа'!$X$41:$X$41</definedName>
    <definedName name="SalesQty70">'Бланк заказа'!$X$195:$X$195</definedName>
    <definedName name="SalesQty71">'Бланк заказа'!$X$201:$X$201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заказа'!$X$213:$X$213</definedName>
    <definedName name="SalesQty77">'Бланк заказа'!$X$214:$X$214</definedName>
    <definedName name="SalesQty78">'Бланк заказа'!$X$215:$X$215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заказа'!$X$233:$X$233</definedName>
    <definedName name="SalesQty89">'Бланк заказа'!$X$238:$X$238</definedName>
    <definedName name="SalesQty9">'Бланк заказа'!$X$43:$X$43</definedName>
    <definedName name="SalesQty90">'Бланк заказа'!$X$243:$X$243</definedName>
    <definedName name="SalesQty91">'Бланк заказа'!$X$247:$X$247</definedName>
    <definedName name="SalesQty92">'Бланк заказа'!$X$248:$X$248</definedName>
    <definedName name="SalesQty93">'Бланк заказа'!$X$249:$X$249</definedName>
    <definedName name="SalesQty94">'Бланк заказа'!$X$254:$X$254</definedName>
    <definedName name="SalesQty95">'Бланк заказа'!$X$255:$X$255</definedName>
    <definedName name="SalesQty96">'Бланк заказа'!$X$261:$X$261</definedName>
    <definedName name="SalesQty97">'Бланк заказа'!$X$267:$X$267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заказа'!$Y$328:$Y$328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заказа'!$Y$34:$Y$34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заказа'!$Y$41:$Y$41</definedName>
    <definedName name="SalesRoundBox70">'Бланк заказа'!$Y$195:$Y$195</definedName>
    <definedName name="SalesRoundBox71">'Бланк заказа'!$Y$201:$Y$201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заказа'!$Y$213:$Y$213</definedName>
    <definedName name="SalesRoundBox77">'Бланк заказа'!$Y$214:$Y$214</definedName>
    <definedName name="SalesRoundBox78">'Бланк заказа'!$Y$215:$Y$215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заказа'!$Y$233:$Y$233</definedName>
    <definedName name="SalesRoundBox89">'Бланк заказа'!$Y$238:$Y$238</definedName>
    <definedName name="SalesRoundBox9">'Бланк заказа'!$Y$43:$Y$43</definedName>
    <definedName name="SalesRoundBox90">'Бланк заказа'!$Y$243:$Y$243</definedName>
    <definedName name="SalesRoundBox91">'Бланк заказа'!$Y$247:$Y$247</definedName>
    <definedName name="SalesRoundBox92">'Бланк заказа'!$Y$248:$Y$248</definedName>
    <definedName name="SalesRoundBox93">'Бланк заказа'!$Y$249:$Y$249</definedName>
    <definedName name="SalesRoundBox94">'Бланк заказа'!$Y$254:$Y$254</definedName>
    <definedName name="SalesRoundBox95">'Бланк заказа'!$Y$255:$Y$255</definedName>
    <definedName name="SalesRoundBox96">'Бланк заказа'!$Y$261:$Y$261</definedName>
    <definedName name="SalesRoundBox97">'Бланк заказа'!$Y$267:$Y$267</definedName>
    <definedName name="SalesRoundBox98">'Бланк заказа'!$Y$268:$Y$268</definedName>
    <definedName name="SalesRoundBox99">'Бланк заказа'!$Y$274:$Y$274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заказа'!$W$328:$W$328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заказа'!$W$34:$W$34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заказа'!$W$41:$W$41</definedName>
    <definedName name="UnitOfMeasure70">'Бланк заказа'!$W$195:$W$195</definedName>
    <definedName name="UnitOfMeasure71">'Бланк заказа'!$W$201:$W$201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заказа'!$W$213:$W$213</definedName>
    <definedName name="UnitOfMeasure77">'Бланк заказа'!$W$214:$W$214</definedName>
    <definedName name="UnitOfMeasure78">'Бланк заказа'!$W$215:$W$215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заказа'!$W$233:$W$233</definedName>
    <definedName name="UnitOfMeasure89">'Бланк заказа'!$W$238:$W$238</definedName>
    <definedName name="UnitOfMeasure9">'Бланк заказа'!$W$43:$W$43</definedName>
    <definedName name="UnitOfMeasure90">'Бланк заказа'!$W$243:$W$243</definedName>
    <definedName name="UnitOfMeasure91">'Бланк заказа'!$W$247:$W$247</definedName>
    <definedName name="UnitOfMeasure92">'Бланк заказа'!$W$248:$W$248</definedName>
    <definedName name="UnitOfMeasure93">'Бланк заказа'!$W$249:$W$249</definedName>
    <definedName name="UnitOfMeasure94">'Бланк заказа'!$W$254:$W$254</definedName>
    <definedName name="UnitOfMeasure95">'Бланк заказа'!$W$255:$W$255</definedName>
    <definedName name="UnitOfMeasure96">'Бланк заказа'!$W$261:$W$261</definedName>
    <definedName name="UnitOfMeasure97">'Бланк заказа'!$W$267:$W$267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1" i="1" l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X330" i="1"/>
  <c r="Y329" i="1"/>
  <c r="X329" i="1"/>
  <c r="BP328" i="1"/>
  <c r="BO328" i="1"/>
  <c r="BN328" i="1"/>
  <c r="BM328" i="1"/>
  <c r="Z328" i="1"/>
  <c r="Z329" i="1" s="1"/>
  <c r="Y328" i="1"/>
  <c r="Y330" i="1" s="1"/>
  <c r="Y325" i="1"/>
  <c r="X325" i="1"/>
  <c r="Z324" i="1"/>
  <c r="X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P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Z306" i="1"/>
  <c r="Y306" i="1"/>
  <c r="BO305" i="1"/>
  <c r="BM305" i="1"/>
  <c r="Z305" i="1"/>
  <c r="Y305" i="1"/>
  <c r="X303" i="1"/>
  <c r="X302" i="1"/>
  <c r="BP301" i="1"/>
  <c r="BO301" i="1"/>
  <c r="BN301" i="1"/>
  <c r="BM301" i="1"/>
  <c r="Z301" i="1"/>
  <c r="Y301" i="1"/>
  <c r="P301" i="1"/>
  <c r="BO300" i="1"/>
  <c r="BM300" i="1"/>
  <c r="Z300" i="1"/>
  <c r="Y300" i="1"/>
  <c r="P300" i="1"/>
  <c r="BP299" i="1"/>
  <c r="BO299" i="1"/>
  <c r="BN299" i="1"/>
  <c r="BM299" i="1"/>
  <c r="Z299" i="1"/>
  <c r="Z302" i="1" s="1"/>
  <c r="Y299" i="1"/>
  <c r="Y303" i="1" s="1"/>
  <c r="X297" i="1"/>
  <c r="Z296" i="1"/>
  <c r="X296" i="1"/>
  <c r="BO295" i="1"/>
  <c r="BM295" i="1"/>
  <c r="Z295" i="1"/>
  <c r="Y295" i="1"/>
  <c r="BO294" i="1"/>
  <c r="BM294" i="1"/>
  <c r="Z294" i="1"/>
  <c r="Y294" i="1"/>
  <c r="P294" i="1"/>
  <c r="Y292" i="1"/>
  <c r="X292" i="1"/>
  <c r="Z291" i="1"/>
  <c r="X291" i="1"/>
  <c r="BO290" i="1"/>
  <c r="BM290" i="1"/>
  <c r="Z290" i="1"/>
  <c r="Y290" i="1"/>
  <c r="P290" i="1"/>
  <c r="X288" i="1"/>
  <c r="Z287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Y263" i="1"/>
  <c r="X263" i="1"/>
  <c r="Z262" i="1"/>
  <c r="X262" i="1"/>
  <c r="BO261" i="1"/>
  <c r="BM261" i="1"/>
  <c r="Z261" i="1"/>
  <c r="Y261" i="1"/>
  <c r="P261" i="1"/>
  <c r="X257" i="1"/>
  <c r="X256" i="1"/>
  <c r="BO255" i="1"/>
  <c r="BM255" i="1"/>
  <c r="Z255" i="1"/>
  <c r="Y255" i="1"/>
  <c r="P255" i="1"/>
  <c r="BP254" i="1"/>
  <c r="BO254" i="1"/>
  <c r="BN254" i="1"/>
  <c r="BM254" i="1"/>
  <c r="Z254" i="1"/>
  <c r="Z256" i="1" s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BP247" i="1"/>
  <c r="BO247" i="1"/>
  <c r="BN247" i="1"/>
  <c r="BM247" i="1"/>
  <c r="Z247" i="1"/>
  <c r="Z250" i="1" s="1"/>
  <c r="Y247" i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40" i="1"/>
  <c r="Y239" i="1"/>
  <c r="X239" i="1"/>
  <c r="BP238" i="1"/>
  <c r="BO238" i="1"/>
  <c r="BN238" i="1"/>
  <c r="BM238" i="1"/>
  <c r="Z238" i="1"/>
  <c r="Z239" i="1" s="1"/>
  <c r="Y238" i="1"/>
  <c r="Y240" i="1" s="1"/>
  <c r="Y235" i="1"/>
  <c r="X235" i="1"/>
  <c r="Z234" i="1"/>
  <c r="X234" i="1"/>
  <c r="BO233" i="1"/>
  <c r="BM233" i="1"/>
  <c r="Z233" i="1"/>
  <c r="Y233" i="1"/>
  <c r="P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Y234" i="1" s="1"/>
  <c r="P230" i="1"/>
  <c r="X227" i="1"/>
  <c r="X226" i="1"/>
  <c r="BO225" i="1"/>
  <c r="BM225" i="1"/>
  <c r="Z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BP221" i="1" s="1"/>
  <c r="P221" i="1"/>
  <c r="BP220" i="1"/>
  <c r="BO220" i="1"/>
  <c r="BN220" i="1"/>
  <c r="BM220" i="1"/>
  <c r="Z220" i="1"/>
  <c r="Z226" i="1" s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BP214" i="1" s="1"/>
  <c r="P214" i="1"/>
  <c r="BP213" i="1"/>
  <c r="BO213" i="1"/>
  <c r="BN213" i="1"/>
  <c r="BM213" i="1"/>
  <c r="Z213" i="1"/>
  <c r="Z216" i="1" s="1"/>
  <c r="Y213" i="1"/>
  <c r="Y217" i="1" s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09" i="1" s="1"/>
  <c r="Y205" i="1"/>
  <c r="Y210" i="1" s="1"/>
  <c r="P205" i="1"/>
  <c r="X203" i="1"/>
  <c r="Z202" i="1"/>
  <c r="X202" i="1"/>
  <c r="BO201" i="1"/>
  <c r="BM201" i="1"/>
  <c r="Z201" i="1"/>
  <c r="Y201" i="1"/>
  <c r="Y202" i="1" s="1"/>
  <c r="X197" i="1"/>
  <c r="Y196" i="1"/>
  <c r="X196" i="1"/>
  <c r="BP195" i="1"/>
  <c r="BO195" i="1"/>
  <c r="BN195" i="1"/>
  <c r="BM195" i="1"/>
  <c r="Z195" i="1"/>
  <c r="Z196" i="1" s="1"/>
  <c r="Y195" i="1"/>
  <c r="Y197" i="1" s="1"/>
  <c r="X193" i="1"/>
  <c r="X192" i="1"/>
  <c r="BO191" i="1"/>
  <c r="BM191" i="1"/>
  <c r="Z191" i="1"/>
  <c r="Y191" i="1"/>
  <c r="BP191" i="1" s="1"/>
  <c r="P191" i="1"/>
  <c r="BP190" i="1"/>
  <c r="BO190" i="1"/>
  <c r="BN190" i="1"/>
  <c r="BM190" i="1"/>
  <c r="Z190" i="1"/>
  <c r="Z192" i="1" s="1"/>
  <c r="Y190" i="1"/>
  <c r="P190" i="1"/>
  <c r="BO189" i="1"/>
  <c r="BM189" i="1"/>
  <c r="Z189" i="1"/>
  <c r="Y189" i="1"/>
  <c r="Y192" i="1" s="1"/>
  <c r="P189" i="1"/>
  <c r="X185" i="1"/>
  <c r="X184" i="1"/>
  <c r="BO183" i="1"/>
  <c r="BM183" i="1"/>
  <c r="Z183" i="1"/>
  <c r="Y183" i="1"/>
  <c r="BP183" i="1" s="1"/>
  <c r="P183" i="1"/>
  <c r="BP182" i="1"/>
  <c r="BO182" i="1"/>
  <c r="BN182" i="1"/>
  <c r="BM182" i="1"/>
  <c r="Z182" i="1"/>
  <c r="Z184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Y177" i="1"/>
  <c r="BP177" i="1" s="1"/>
  <c r="P177" i="1"/>
  <c r="BP176" i="1"/>
  <c r="BO176" i="1"/>
  <c r="BN176" i="1"/>
  <c r="BM176" i="1"/>
  <c r="Z176" i="1"/>
  <c r="Y176" i="1"/>
  <c r="BP175" i="1"/>
  <c r="BO175" i="1"/>
  <c r="BN175" i="1"/>
  <c r="BM175" i="1"/>
  <c r="Z175" i="1"/>
  <c r="Z179" i="1" s="1"/>
  <c r="Y175" i="1"/>
  <c r="Y180" i="1" s="1"/>
  <c r="X172" i="1"/>
  <c r="Z171" i="1"/>
  <c r="X171" i="1"/>
  <c r="BO170" i="1"/>
  <c r="BM170" i="1"/>
  <c r="Z170" i="1"/>
  <c r="Y170" i="1"/>
  <c r="BO169" i="1"/>
  <c r="BM169" i="1"/>
  <c r="Z169" i="1"/>
  <c r="Y169" i="1"/>
  <c r="X165" i="1"/>
  <c r="Y164" i="1"/>
  <c r="X164" i="1"/>
  <c r="BP163" i="1"/>
  <c r="BO163" i="1"/>
  <c r="BN163" i="1"/>
  <c r="BM163" i="1"/>
  <c r="Z163" i="1"/>
  <c r="Z164" i="1" s="1"/>
  <c r="Y163" i="1"/>
  <c r="Y165" i="1" s="1"/>
  <c r="P163" i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Y142" i="1"/>
  <c r="P142" i="1"/>
  <c r="Y139" i="1"/>
  <c r="X139" i="1"/>
  <c r="Z138" i="1"/>
  <c r="X138" i="1"/>
  <c r="BO137" i="1"/>
  <c r="BM137" i="1"/>
  <c r="Z137" i="1"/>
  <c r="Y137" i="1"/>
  <c r="P137" i="1"/>
  <c r="BP136" i="1"/>
  <c r="BO136" i="1"/>
  <c r="BN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P129" i="1"/>
  <c r="BO129" i="1"/>
  <c r="BN129" i="1"/>
  <c r="BM129" i="1"/>
  <c r="Z129" i="1"/>
  <c r="Z131" i="1" s="1"/>
  <c r="Y129" i="1"/>
  <c r="P129" i="1"/>
  <c r="X126" i="1"/>
  <c r="Y125" i="1"/>
  <c r="X125" i="1"/>
  <c r="BP124" i="1"/>
  <c r="BO124" i="1"/>
  <c r="BN124" i="1"/>
  <c r="BM124" i="1"/>
  <c r="Z124" i="1"/>
  <c r="Z125" i="1" s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Y112" i="1"/>
  <c r="X112" i="1"/>
  <c r="Z111" i="1"/>
  <c r="X111" i="1"/>
  <c r="BO110" i="1"/>
  <c r="BM110" i="1"/>
  <c r="Z110" i="1"/>
  <c r="Y110" i="1"/>
  <c r="P110" i="1"/>
  <c r="BP109" i="1"/>
  <c r="BO109" i="1"/>
  <c r="BN109" i="1"/>
  <c r="BM109" i="1"/>
  <c r="Z109" i="1"/>
  <c r="Y109" i="1"/>
  <c r="Y111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Z105" i="1" s="1"/>
  <c r="Y95" i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P83" i="1"/>
  <c r="BO83" i="1"/>
  <c r="BN83" i="1"/>
  <c r="BM83" i="1"/>
  <c r="Z83" i="1"/>
  <c r="Z85" i="1" s="1"/>
  <c r="Y83" i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Y77" i="1"/>
  <c r="P77" i="1"/>
  <c r="Y74" i="1"/>
  <c r="X74" i="1"/>
  <c r="Z73" i="1"/>
  <c r="X73" i="1"/>
  <c r="BO72" i="1"/>
  <c r="BM72" i="1"/>
  <c r="Z72" i="1"/>
  <c r="Y72" i="1"/>
  <c r="P72" i="1"/>
  <c r="BP71" i="1"/>
  <c r="BO71" i="1"/>
  <c r="BN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P65" i="1"/>
  <c r="BO65" i="1"/>
  <c r="BN65" i="1"/>
  <c r="BM65" i="1"/>
  <c r="Z65" i="1"/>
  <c r="Z67" i="1" s="1"/>
  <c r="Y65" i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Y54" i="1"/>
  <c r="X54" i="1"/>
  <c r="Z53" i="1"/>
  <c r="X53" i="1"/>
  <c r="BO52" i="1"/>
  <c r="BM52" i="1"/>
  <c r="Z52" i="1"/>
  <c r="Y52" i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P41" i="1"/>
  <c r="Y38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P34" i="1"/>
  <c r="X31" i="1"/>
  <c r="X30" i="1"/>
  <c r="X335" i="1" s="1"/>
  <c r="BO29" i="1"/>
  <c r="BM29" i="1"/>
  <c r="Z29" i="1"/>
  <c r="Y29" i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33" i="1" s="1"/>
  <c r="BN29" i="1"/>
  <c r="Y332" i="1" s="1"/>
  <c r="Y334" i="1" s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22" i="1"/>
  <c r="BP115" i="1"/>
  <c r="BN115" i="1"/>
  <c r="BP117" i="1"/>
  <c r="BN117" i="1"/>
  <c r="BP119" i="1"/>
  <c r="BN119" i="1"/>
  <c r="Y121" i="1"/>
  <c r="BP130" i="1"/>
  <c r="BN130" i="1"/>
  <c r="Y145" i="1"/>
  <c r="BP142" i="1"/>
  <c r="BN142" i="1"/>
  <c r="Y144" i="1"/>
  <c r="Y171" i="1"/>
  <c r="BP169" i="1"/>
  <c r="BN169" i="1"/>
  <c r="Y172" i="1"/>
  <c r="BP170" i="1"/>
  <c r="BN170" i="1"/>
  <c r="X332" i="1"/>
  <c r="X331" i="1"/>
  <c r="Y30" i="1"/>
  <c r="Y335" i="1" s="1"/>
  <c r="X333" i="1"/>
  <c r="Y31" i="1"/>
  <c r="Y331" i="1" s="1"/>
  <c r="B344" i="1" s="1"/>
  <c r="Y37" i="1"/>
  <c r="BP34" i="1"/>
  <c r="BN34" i="1"/>
  <c r="BP36" i="1"/>
  <c r="BN36" i="1"/>
  <c r="Y49" i="1"/>
  <c r="Y53" i="1"/>
  <c r="BP52" i="1"/>
  <c r="BN52" i="1"/>
  <c r="Z58" i="1"/>
  <c r="Z336" i="1" s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6" i="1"/>
  <c r="BP95" i="1"/>
  <c r="BN95" i="1"/>
  <c r="BP97" i="1"/>
  <c r="BN97" i="1"/>
  <c r="BP99" i="1"/>
  <c r="BN99" i="1"/>
  <c r="BP100" i="1"/>
  <c r="BN100" i="1"/>
  <c r="BP102" i="1"/>
  <c r="BN102" i="1"/>
  <c r="BP103" i="1"/>
  <c r="BN103" i="1"/>
  <c r="Y105" i="1"/>
  <c r="BP110" i="1"/>
  <c r="BN110" i="1"/>
  <c r="Z121" i="1"/>
  <c r="Y131" i="1"/>
  <c r="Y132" i="1"/>
  <c r="Y138" i="1"/>
  <c r="BP135" i="1"/>
  <c r="BN135" i="1"/>
  <c r="BP137" i="1"/>
  <c r="BN137" i="1"/>
  <c r="Z144" i="1"/>
  <c r="Y179" i="1"/>
  <c r="Y185" i="1"/>
  <c r="Y193" i="1"/>
  <c r="Y203" i="1"/>
  <c r="Y209" i="1"/>
  <c r="Y216" i="1"/>
  <c r="BP248" i="1"/>
  <c r="BN248" i="1"/>
  <c r="Y250" i="1"/>
  <c r="BP255" i="1"/>
  <c r="BN255" i="1"/>
  <c r="Y270" i="1"/>
  <c r="BP267" i="1"/>
  <c r="BN267" i="1"/>
  <c r="Y269" i="1"/>
  <c r="Y287" i="1"/>
  <c r="BP284" i="1"/>
  <c r="BN284" i="1"/>
  <c r="BP285" i="1"/>
  <c r="BN285" i="1"/>
  <c r="BP286" i="1"/>
  <c r="BN286" i="1"/>
  <c r="Y296" i="1"/>
  <c r="BP294" i="1"/>
  <c r="BN294" i="1"/>
  <c r="BP295" i="1"/>
  <c r="BN295" i="1"/>
  <c r="H9" i="1"/>
  <c r="BN177" i="1"/>
  <c r="BN183" i="1"/>
  <c r="BN189" i="1"/>
  <c r="BP189" i="1"/>
  <c r="BN191" i="1"/>
  <c r="BN201" i="1"/>
  <c r="BP201" i="1"/>
  <c r="BN205" i="1"/>
  <c r="BP205" i="1"/>
  <c r="BN207" i="1"/>
  <c r="BN214" i="1"/>
  <c r="Y227" i="1"/>
  <c r="BN221" i="1"/>
  <c r="BN223" i="1"/>
  <c r="BN225" i="1"/>
  <c r="Y226" i="1"/>
  <c r="C344" i="1" s="1"/>
  <c r="BP231" i="1"/>
  <c r="BN231" i="1"/>
  <c r="BP233" i="1"/>
  <c r="BN233" i="1"/>
  <c r="Y251" i="1"/>
  <c r="Y256" i="1"/>
  <c r="Y257" i="1"/>
  <c r="Y262" i="1"/>
  <c r="BP261" i="1"/>
  <c r="BN261" i="1"/>
  <c r="Z269" i="1"/>
  <c r="Y288" i="1"/>
  <c r="Y291" i="1"/>
  <c r="BP290" i="1"/>
  <c r="BN290" i="1"/>
  <c r="Y297" i="1"/>
  <c r="BP300" i="1"/>
  <c r="BN300" i="1"/>
  <c r="Y302" i="1"/>
  <c r="Y324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A344" i="1" l="1"/>
  <c r="X334" i="1"/>
</calcChain>
</file>

<file path=xl/sharedStrings.xml><?xml version="1.0" encoding="utf-8"?>
<sst xmlns="http://schemas.openxmlformats.org/spreadsheetml/2006/main" count="1615" uniqueCount="518">
  <si>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</si>
  <si>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</si>
  <si>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</si>
  <si>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</si>
  <si>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</si>
  <si>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</si>
  <si>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</si>
  <si>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</si>
  <si>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</si>
  <si>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</si>
  <si>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</si>
  <si>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</si>
  <si>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</si>
  <si>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</si>
  <si>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</si>
  <si>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</si>
  <si>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</si>
  <si>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</si>
  <si>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</si>
  <si>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</si>
  <si>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</si>
  <si>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</si>
  <si>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</si>
  <si>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</si>
  <si>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</si>
  <si>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</si>
  <si>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</si>
  <si>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</si>
  <si>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</si>
  <si>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</si>
  <si>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</si>
  <si>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</si>
  <si>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</si>
  <si>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</si>
  <si>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</si>
  <si>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</si>
  <si>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</si>
  <si>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</si>
  <si>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</si>
  <si>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</si>
  <si>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</si>
  <si>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</si>
  <si>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</si>
  <si>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</si>
  <si>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</si>
  <si>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</si>
  <si>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</si>
  <si>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</si>
  <si>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</si>
  <si>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</si>
  <si>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</si>
  <si>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</si>
  <si>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</si>
  <si>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</si>
  <si>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</si>
  <si>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</si>
  <si>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</si>
  <si>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</si>
  <si>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</si>
  <si>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</si>
  <si>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</si>
  <si>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</si>
  <si>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</si>
  <si>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</si>
  <si>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</si>
  <si>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</si>
  <si>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</si>
  <si>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</si>
  <si>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</si>
  <si>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</si>
  <si>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</si>
  <si>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</si>
  <si>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</si>
  <si>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</si>
  <si>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</si>
  <si>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</si>
  <si>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</si>
  <si>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</si>
  <si>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</si>
  <si>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</si>
  <si>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</si>
  <si>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</si>
  <si>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</si>
  <si>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</si>
  <si>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</si>
  <si>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</si>
  <si>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</si>
  <si>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</si>
  <si>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</si>
  <si>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</si>
  <si>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</si>
  <si>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</si>
  <si>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</si>
  <si>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</si>
  <si>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</si>
  <si>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</si>
  <si>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</si>
  <si>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</si>
  <si>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</si>
  <si>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</si>
  <si>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</si>
  <si>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</si>
  <si>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</si>
  <si>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</si>
  <si>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</si>
  <si>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</si>
  <si>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</si>
  <si>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</si>
  <si>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</si>
  <si>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</si>
  <si>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</si>
  <si>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</si>
  <si>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</si>
  <si>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</si>
  <si>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</si>
  <si>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</si>
  <si>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</si>
  <si>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</si>
  <si>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</si>
  <si>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</si>
  <si>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</si>
  <si>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</si>
  <si>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</si>
  <si>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</si>
  <si>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</si>
  <si>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</si>
  <si>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</si>
  <si>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</si>
  <si>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</si>
  <si>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</si>
  <si>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</si>
  <si>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</si>
  <si>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</si>
  <si>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</si>
  <si>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</si>
  <si>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</si>
  <si>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</si>
  <si>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</si>
  <si>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</si>
  <si>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</si>
  <si>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</si>
  <si>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</si>
  <si>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</si>
  <si>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</si>
  <si>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</si>
  <si>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</si>
  <si>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</si>
  <si>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</si>
  <si>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</si>
  <si>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</si>
  <si>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</si>
  <si>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</si>
  <si>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</si>
  <si>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</si>
  <si>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</si>
  <si>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</si>
  <si>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</si>
  <si>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</si>
  <si>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</si>
  <si>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</si>
  <si>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</si>
  <si>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</si>
  <si>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</si>
  <si>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</si>
  <si>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</si>
  <si>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SU003611</t>
  </si>
  <si>
    <t>P004604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</si>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</sst>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4"/>
  <sheetViews>
    <sheetView showGridLines="0" tabSelected="1" topLeftCell="A324" zoomScaleNormal="100" zoomScaleSheetLayoutView="100" workbookViewId="0">
      <selection activeCell="AA337" sqref="AA337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5" t="s">
        <v>0</v>
      </c>
      <c r="E1" s="362"/>
      <c r="F1" s="362"/>
      <c r="G1" s="12" t="s">
        <v>1</v>
      </c>
      <c r="H1" s="395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4"/>
      <c r="R2" s="354"/>
      <c r="S2" s="354"/>
      <c r="T2" s="354"/>
      <c r="U2" s="354"/>
      <c r="V2" s="354"/>
      <c r="W2" s="354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4"/>
      <c r="Q3" s="354"/>
      <c r="R3" s="354"/>
      <c r="S3" s="354"/>
      <c r="T3" s="354"/>
      <c r="U3" s="354"/>
      <c r="V3" s="354"/>
      <c r="W3" s="354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6" t="s">
        <v>8</v>
      </c>
      <c r="B5" s="382"/>
      <c r="C5" s="383"/>
      <c r="D5" s="397"/>
      <c r="E5" s="398"/>
      <c r="F5" s="541" t="s">
        <v>9</v>
      </c>
      <c r="G5" s="383"/>
      <c r="H5" s="397"/>
      <c r="I5" s="502"/>
      <c r="J5" s="502"/>
      <c r="K5" s="502"/>
      <c r="L5" s="502"/>
      <c r="M5" s="398"/>
      <c r="N5" s="61"/>
      <c r="P5" s="24" t="s">
        <v>10</v>
      </c>
      <c r="Q5" s="546">
        <v>45817</v>
      </c>
      <c r="R5" s="425"/>
      <c r="T5" s="451" t="s">
        <v>11</v>
      </c>
      <c r="U5" s="452"/>
      <c r="V5" s="453" t="s">
        <v>12</v>
      </c>
      <c r="W5" s="425"/>
      <c r="AB5" s="51"/>
      <c r="AC5" s="51"/>
      <c r="AD5" s="51"/>
      <c r="AE5" s="51"/>
    </row>
    <row r="6" spans="1:32" s="332" customFormat="1" ht="24" customHeight="1" x14ac:dyDescent="0.2">
      <c r="A6" s="426" t="s">
        <v>13</v>
      </c>
      <c r="B6" s="382"/>
      <c r="C6" s="383"/>
      <c r="D6" s="505" t="s">
        <v>14</v>
      </c>
      <c r="E6" s="506"/>
      <c r="F6" s="506"/>
      <c r="G6" s="506"/>
      <c r="H6" s="506"/>
      <c r="I6" s="506"/>
      <c r="J6" s="506"/>
      <c r="K6" s="506"/>
      <c r="L6" s="506"/>
      <c r="M6" s="425"/>
      <c r="N6" s="62"/>
      <c r="P6" s="24" t="s">
        <v>15</v>
      </c>
      <c r="Q6" s="550" t="str">
        <f>IF(Q5=0," ",CHOOSE(WEEKDAY(Q5,2),"Понедельник","Вторник","Среда","Четверг","Пятница","Суббота","Воскресенье"))</f>
        <v>Понедельник</v>
      </c>
      <c r="R6" s="350"/>
      <c r="T6" s="456" t="s">
        <v>16</v>
      </c>
      <c r="U6" s="452"/>
      <c r="V6" s="488" t="s">
        <v>17</v>
      </c>
      <c r="W6" s="374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4" t="str">
        <f>IFERROR(VLOOKUP(DeliveryAddress,Table,3,0),1)</f>
        <v>1</v>
      </c>
      <c r="E7" s="385"/>
      <c r="F7" s="385"/>
      <c r="G7" s="385"/>
      <c r="H7" s="385"/>
      <c r="I7" s="385"/>
      <c r="J7" s="385"/>
      <c r="K7" s="385"/>
      <c r="L7" s="385"/>
      <c r="M7" s="386"/>
      <c r="N7" s="63"/>
      <c r="P7" s="24"/>
      <c r="Q7" s="42"/>
      <c r="R7" s="42"/>
      <c r="T7" s="354"/>
      <c r="U7" s="452"/>
      <c r="V7" s="489"/>
      <c r="W7" s="490"/>
      <c r="AB7" s="51"/>
      <c r="AC7" s="51"/>
      <c r="AD7" s="51"/>
      <c r="AE7" s="51"/>
    </row>
    <row r="8" spans="1:32" s="332" customFormat="1" ht="25.5" customHeight="1" x14ac:dyDescent="0.2">
      <c r="A8" s="558" t="s">
        <v>18</v>
      </c>
      <c r="B8" s="347"/>
      <c r="C8" s="348"/>
      <c r="D8" s="389"/>
      <c r="E8" s="390"/>
      <c r="F8" s="390"/>
      <c r="G8" s="390"/>
      <c r="H8" s="390"/>
      <c r="I8" s="390"/>
      <c r="J8" s="390"/>
      <c r="K8" s="390"/>
      <c r="L8" s="390"/>
      <c r="M8" s="391"/>
      <c r="N8" s="64"/>
      <c r="P8" s="24" t="s">
        <v>19</v>
      </c>
      <c r="Q8" s="431">
        <v>0.41666666666666669</v>
      </c>
      <c r="R8" s="386"/>
      <c r="T8" s="354"/>
      <c r="U8" s="452"/>
      <c r="V8" s="489"/>
      <c r="W8" s="490"/>
      <c r="AB8" s="51"/>
      <c r="AC8" s="51"/>
      <c r="AD8" s="51"/>
      <c r="AE8" s="51"/>
    </row>
    <row r="9" spans="1:32" s="332" customFormat="1" ht="39.950000000000003" customHeight="1" x14ac:dyDescent="0.2">
      <c r="A9" s="4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439"/>
      <c r="E9" s="352"/>
      <c r="F9" s="4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M9" s="352"/>
      <c r="N9" s="330"/>
      <c r="P9" s="26" t="s">
        <v>20</v>
      </c>
      <c r="Q9" s="419"/>
      <c r="R9" s="420"/>
      <c r="T9" s="354"/>
      <c r="U9" s="452"/>
      <c r="V9" s="491"/>
      <c r="W9" s="492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439"/>
      <c r="E10" s="352"/>
      <c r="F10" s="4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483" t="str">
        <f>IFERROR(VLOOKUP($D$10,Proxy,2,FALSE),"")</f>
        <v/>
      </c>
      <c r="I10" s="354"/>
      <c r="J10" s="354"/>
      <c r="K10" s="354"/>
      <c r="L10" s="354"/>
      <c r="M10" s="354"/>
      <c r="N10" s="331"/>
      <c r="P10" s="26" t="s">
        <v>21</v>
      </c>
      <c r="Q10" s="457"/>
      <c r="R10" s="458"/>
      <c r="U10" s="24" t="s">
        <v>22</v>
      </c>
      <c r="V10" s="373" t="s">
        <v>23</v>
      </c>
      <c r="W10" s="374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4"/>
      <c r="R11" s="425"/>
      <c r="U11" s="24" t="s">
        <v>26</v>
      </c>
      <c r="V11" s="516" t="s">
        <v>27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48" t="s">
        <v>28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3"/>
      <c r="N12" s="65"/>
      <c r="P12" s="24" t="s">
        <v>29</v>
      </c>
      <c r="Q12" s="431"/>
      <c r="R12" s="386"/>
      <c r="S12" s="23"/>
      <c r="U12" s="24"/>
      <c r="V12" s="362"/>
      <c r="W12" s="354"/>
      <c r="AB12" s="51"/>
      <c r="AC12" s="51"/>
      <c r="AD12" s="51"/>
      <c r="AE12" s="51"/>
    </row>
    <row r="13" spans="1:32" s="332" customFormat="1" ht="23.25" customHeight="1" x14ac:dyDescent="0.2">
      <c r="A13" s="448" t="s">
        <v>30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3"/>
      <c r="N13" s="65"/>
      <c r="O13" s="26"/>
      <c r="P13" s="26" t="s">
        <v>31</v>
      </c>
      <c r="Q13" s="516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48" t="s">
        <v>32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67" t="s">
        <v>33</v>
      </c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3"/>
      <c r="N15" s="66"/>
      <c r="P15" s="443" t="s">
        <v>34</v>
      </c>
      <c r="Q15" s="362"/>
      <c r="R15" s="362"/>
      <c r="S15" s="362"/>
      <c r="T15" s="3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4"/>
      <c r="Q16" s="444"/>
      <c r="R16" s="444"/>
      <c r="S16" s="444"/>
      <c r="T16" s="4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36" t="s">
        <v>37</v>
      </c>
      <c r="D17" s="370" t="s">
        <v>38</v>
      </c>
      <c r="E17" s="410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409"/>
      <c r="R17" s="409"/>
      <c r="S17" s="409"/>
      <c r="T17" s="410"/>
      <c r="U17" s="557" t="s">
        <v>50</v>
      </c>
      <c r="V17" s="383"/>
      <c r="W17" s="370" t="s">
        <v>51</v>
      </c>
      <c r="X17" s="370" t="s">
        <v>52</v>
      </c>
      <c r="Y17" s="555" t="s">
        <v>53</v>
      </c>
      <c r="Z17" s="500" t="s">
        <v>54</v>
      </c>
      <c r="AA17" s="481" t="s">
        <v>55</v>
      </c>
      <c r="AB17" s="481" t="s">
        <v>56</v>
      </c>
      <c r="AC17" s="481" t="s">
        <v>57</v>
      </c>
      <c r="AD17" s="481" t="s">
        <v>58</v>
      </c>
      <c r="AE17" s="536"/>
      <c r="AF17" s="537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411"/>
      <c r="E18" s="413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1"/>
      <c r="X18" s="371"/>
      <c r="Y18" s="556"/>
      <c r="Z18" s="501"/>
      <c r="AA18" s="482"/>
      <c r="AB18" s="482"/>
      <c r="AC18" s="482"/>
      <c r="AD18" s="538"/>
      <c r="AE18" s="539"/>
      <c r="AF18" s="540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80" t="s">
        <v>62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4"/>
      <c r="AA20" s="333"/>
      <c r="AB20" s="333"/>
      <c r="AC20" s="333"/>
    </row>
    <row r="21" spans="1:68" ht="14.25" customHeight="1" x14ac:dyDescent="0.25">
      <c r="A21" s="360" t="s">
        <v>63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34"/>
      <c r="AB21" s="334"/>
      <c r="AC21" s="33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9">
        <v>4607111035752</v>
      </c>
      <c r="E22" s="350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3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5"/>
      <c r="P23" s="346" t="s">
        <v>72</v>
      </c>
      <c r="Q23" s="347"/>
      <c r="R23" s="347"/>
      <c r="S23" s="347"/>
      <c r="T23" s="347"/>
      <c r="U23" s="347"/>
      <c r="V23" s="348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5"/>
      <c r="P24" s="346" t="s">
        <v>72</v>
      </c>
      <c r="Q24" s="347"/>
      <c r="R24" s="347"/>
      <c r="S24" s="347"/>
      <c r="T24" s="347"/>
      <c r="U24" s="347"/>
      <c r="V24" s="348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80" t="s">
        <v>75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  <c r="Z26" s="354"/>
      <c r="AA26" s="333"/>
      <c r="AB26" s="333"/>
      <c r="AC26" s="333"/>
    </row>
    <row r="27" spans="1:68" ht="14.25" customHeight="1" x14ac:dyDescent="0.25">
      <c r="A27" s="360" t="s">
        <v>76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49">
        <v>4607111036537</v>
      </c>
      <c r="E28" s="350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3"/>
      <c r="R28" s="343"/>
      <c r="S28" s="343"/>
      <c r="T28" s="344"/>
      <c r="U28" s="34"/>
      <c r="V28" s="34"/>
      <c r="W28" s="35" t="s">
        <v>69</v>
      </c>
      <c r="X28" s="338">
        <v>0</v>
      </c>
      <c r="Y28" s="33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49">
        <v>4607111036605</v>
      </c>
      <c r="E29" s="350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3"/>
      <c r="R29" s="343"/>
      <c r="S29" s="343"/>
      <c r="T29" s="344"/>
      <c r="U29" s="34"/>
      <c r="V29" s="34"/>
      <c r="W29" s="35" t="s">
        <v>69</v>
      </c>
      <c r="X29" s="338">
        <v>0</v>
      </c>
      <c r="Y29" s="33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53"/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5"/>
      <c r="P30" s="346" t="s">
        <v>72</v>
      </c>
      <c r="Q30" s="347"/>
      <c r="R30" s="347"/>
      <c r="S30" s="347"/>
      <c r="T30" s="347"/>
      <c r="U30" s="347"/>
      <c r="V30" s="348"/>
      <c r="W30" s="37" t="s">
        <v>69</v>
      </c>
      <c r="X30" s="340">
        <f>IFERROR(SUM(X28:X29),"0")</f>
        <v>0</v>
      </c>
      <c r="Y30" s="340">
        <f>IFERROR(SUM(Y28:Y29),"0")</f>
        <v>0</v>
      </c>
      <c r="Z30" s="340">
        <f>IFERROR(IF(Z28="",0,Z28),"0")+IFERROR(IF(Z29="",0,Z29),"0")</f>
        <v>0</v>
      </c>
      <c r="AA30" s="341"/>
      <c r="AB30" s="341"/>
      <c r="AC30" s="341"/>
    </row>
    <row r="31" spans="1:68" x14ac:dyDescent="0.2">
      <c r="A31" s="354"/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5"/>
      <c r="P31" s="346" t="s">
        <v>72</v>
      </c>
      <c r="Q31" s="347"/>
      <c r="R31" s="347"/>
      <c r="S31" s="347"/>
      <c r="T31" s="347"/>
      <c r="U31" s="347"/>
      <c r="V31" s="348"/>
      <c r="W31" s="37" t="s">
        <v>73</v>
      </c>
      <c r="X31" s="340">
        <f>IFERROR(SUMPRODUCT(X28:X29*H28:H29),"0")</f>
        <v>0</v>
      </c>
      <c r="Y31" s="340">
        <f>IFERROR(SUMPRODUCT(Y28:Y29*H28:H29),"0")</f>
        <v>0</v>
      </c>
      <c r="Z31" s="37"/>
      <c r="AA31" s="341"/>
      <c r="AB31" s="341"/>
      <c r="AC31" s="341"/>
    </row>
    <row r="32" spans="1:68" ht="16.5" customHeight="1" x14ac:dyDescent="0.25">
      <c r="A32" s="380" t="s">
        <v>84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  <c r="Z32" s="354"/>
      <c r="AA32" s="333"/>
      <c r="AB32" s="333"/>
      <c r="AC32" s="333"/>
    </row>
    <row r="33" spans="1:68" ht="14.25" customHeight="1" x14ac:dyDescent="0.25">
      <c r="A33" s="360" t="s">
        <v>63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  <c r="Z33" s="354"/>
      <c r="AA33" s="334"/>
      <c r="AB33" s="334"/>
      <c r="AC33" s="33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49">
        <v>4620207490075</v>
      </c>
      <c r="E34" s="350"/>
      <c r="F34" s="337">
        <v>0.7</v>
      </c>
      <c r="G34" s="32">
        <v>8</v>
      </c>
      <c r="H34" s="337">
        <v>5.6</v>
      </c>
      <c r="I34" s="33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2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3"/>
      <c r="R34" s="343"/>
      <c r="S34" s="343"/>
      <c r="T34" s="344"/>
      <c r="U34" s="34"/>
      <c r="V34" s="34"/>
      <c r="W34" s="35" t="s">
        <v>69</v>
      </c>
      <c r="X34" s="338">
        <v>0</v>
      </c>
      <c r="Y34" s="33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49">
        <v>4620207490174</v>
      </c>
      <c r="E35" s="350"/>
      <c r="F35" s="337">
        <v>0.7</v>
      </c>
      <c r="G35" s="32">
        <v>8</v>
      </c>
      <c r="H35" s="337">
        <v>5.6</v>
      </c>
      <c r="I35" s="33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3"/>
      <c r="R35" s="343"/>
      <c r="S35" s="343"/>
      <c r="T35" s="344"/>
      <c r="U35" s="34"/>
      <c r="V35" s="34"/>
      <c r="W35" s="35" t="s">
        <v>69</v>
      </c>
      <c r="X35" s="338">
        <v>0</v>
      </c>
      <c r="Y35" s="33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49">
        <v>4620207490044</v>
      </c>
      <c r="E36" s="350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3"/>
      <c r="R36" s="343"/>
      <c r="S36" s="343"/>
      <c r="T36" s="344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53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4"/>
      <c r="N37" s="354"/>
      <c r="O37" s="355"/>
      <c r="P37" s="346" t="s">
        <v>72</v>
      </c>
      <c r="Q37" s="347"/>
      <c r="R37" s="347"/>
      <c r="S37" s="347"/>
      <c r="T37" s="347"/>
      <c r="U37" s="347"/>
      <c r="V37" s="348"/>
      <c r="W37" s="37" t="s">
        <v>69</v>
      </c>
      <c r="X37" s="340">
        <f>IFERROR(SUM(X34:X36),"0")</f>
        <v>0</v>
      </c>
      <c r="Y37" s="340">
        <f>IFERROR(SUM(Y34:Y36),"0")</f>
        <v>0</v>
      </c>
      <c r="Z37" s="340">
        <f>IFERROR(IF(Z34="",0,Z34),"0")+IFERROR(IF(Z35="",0,Z35),"0")+IFERROR(IF(Z36="",0,Z36),"0")</f>
        <v>0</v>
      </c>
      <c r="AA37" s="341"/>
      <c r="AB37" s="341"/>
      <c r="AC37" s="341"/>
    </row>
    <row r="38" spans="1:68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5"/>
      <c r="P38" s="346" t="s">
        <v>72</v>
      </c>
      <c r="Q38" s="347"/>
      <c r="R38" s="347"/>
      <c r="S38" s="347"/>
      <c r="T38" s="347"/>
      <c r="U38" s="347"/>
      <c r="V38" s="348"/>
      <c r="W38" s="37" t="s">
        <v>73</v>
      </c>
      <c r="X38" s="340">
        <f>IFERROR(SUMPRODUCT(X34:X36*H34:H36),"0")</f>
        <v>0</v>
      </c>
      <c r="Y38" s="340">
        <f>IFERROR(SUMPRODUCT(Y34:Y36*H34:H36),"0")</f>
        <v>0</v>
      </c>
      <c r="Z38" s="37"/>
      <c r="AA38" s="341"/>
      <c r="AB38" s="341"/>
      <c r="AC38" s="341"/>
    </row>
    <row r="39" spans="1:68" ht="16.5" customHeight="1" x14ac:dyDescent="0.25">
      <c r="A39" s="380" t="s">
        <v>94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33"/>
      <c r="AB39" s="333"/>
      <c r="AC39" s="333"/>
    </row>
    <row r="40" spans="1:68" ht="14.25" customHeight="1" x14ac:dyDescent="0.25">
      <c r="A40" s="360" t="s">
        <v>63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34"/>
      <c r="AB40" s="334"/>
      <c r="AC40" s="334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49">
        <v>4607111038999</v>
      </c>
      <c r="E41" s="350"/>
      <c r="F41" s="337">
        <v>0.4</v>
      </c>
      <c r="G41" s="32">
        <v>16</v>
      </c>
      <c r="H41" s="337">
        <v>6.4</v>
      </c>
      <c r="I41" s="33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3"/>
      <c r="R41" s="343"/>
      <c r="S41" s="343"/>
      <c r="T41" s="344"/>
      <c r="U41" s="34"/>
      <c r="V41" s="34"/>
      <c r="W41" s="35" t="s">
        <v>69</v>
      </c>
      <c r="X41" s="338">
        <v>0</v>
      </c>
      <c r="Y41" s="33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49">
        <v>4607111037183</v>
      </c>
      <c r="E42" s="350"/>
      <c r="F42" s="337">
        <v>0.9</v>
      </c>
      <c r="G42" s="32">
        <v>8</v>
      </c>
      <c r="H42" s="337">
        <v>7.2</v>
      </c>
      <c r="I42" s="33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3"/>
      <c r="R42" s="343"/>
      <c r="S42" s="343"/>
      <c r="T42" s="344"/>
      <c r="U42" s="34"/>
      <c r="V42" s="34"/>
      <c r="W42" s="35" t="s">
        <v>69</v>
      </c>
      <c r="X42" s="338">
        <v>0</v>
      </c>
      <c r="Y42" s="33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9">
        <v>4607111039385</v>
      </c>
      <c r="E43" s="350"/>
      <c r="F43" s="337">
        <v>0.7</v>
      </c>
      <c r="G43" s="32">
        <v>10</v>
      </c>
      <c r="H43" s="337">
        <v>7</v>
      </c>
      <c r="I43" s="33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3"/>
      <c r="R43" s="343"/>
      <c r="S43" s="343"/>
      <c r="T43" s="344"/>
      <c r="U43" s="34"/>
      <c r="V43" s="34"/>
      <c r="W43" s="35" t="s">
        <v>69</v>
      </c>
      <c r="X43" s="338">
        <v>0</v>
      </c>
      <c r="Y43" s="33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49">
        <v>4607111038982</v>
      </c>
      <c r="E44" s="350"/>
      <c r="F44" s="337">
        <v>0.7</v>
      </c>
      <c r="G44" s="32">
        <v>10</v>
      </c>
      <c r="H44" s="337">
        <v>7</v>
      </c>
      <c r="I44" s="33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49">
        <v>4607111039354</v>
      </c>
      <c r="E45" s="350"/>
      <c r="F45" s="337">
        <v>0.4</v>
      </c>
      <c r="G45" s="32">
        <v>16</v>
      </c>
      <c r="H45" s="337">
        <v>6.4</v>
      </c>
      <c r="I45" s="33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8">
        <v>0</v>
      </c>
      <c r="Y45" s="339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49">
        <v>4607111036889</v>
      </c>
      <c r="E46" s="350"/>
      <c r="F46" s="337">
        <v>0.9</v>
      </c>
      <c r="G46" s="32">
        <v>8</v>
      </c>
      <c r="H46" s="337">
        <v>7.2</v>
      </c>
      <c r="I46" s="33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49">
        <v>4607111039330</v>
      </c>
      <c r="E47" s="350"/>
      <c r="F47" s="337">
        <v>0.7</v>
      </c>
      <c r="G47" s="32">
        <v>10</v>
      </c>
      <c r="H47" s="337">
        <v>7</v>
      </c>
      <c r="I47" s="33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8">
        <v>0</v>
      </c>
      <c r="Y47" s="339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3"/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5"/>
      <c r="P48" s="346" t="s">
        <v>72</v>
      </c>
      <c r="Q48" s="347"/>
      <c r="R48" s="347"/>
      <c r="S48" s="347"/>
      <c r="T48" s="347"/>
      <c r="U48" s="347"/>
      <c r="V48" s="348"/>
      <c r="W48" s="37" t="s">
        <v>69</v>
      </c>
      <c r="X48" s="340">
        <f>IFERROR(SUM(X41:X47),"0")</f>
        <v>0</v>
      </c>
      <c r="Y48" s="340">
        <f>IFERROR(SUM(Y41:Y47),"0")</f>
        <v>0</v>
      </c>
      <c r="Z48" s="340">
        <f>IFERROR(IF(Z41="",0,Z41),"0")+IFERROR(IF(Z42="",0,Z42),"0")+IFERROR(IF(Z43="",0,Z43),"0")+IFERROR(IF(Z44="",0,Z44),"0")+IFERROR(IF(Z45="",0,Z45),"0")+IFERROR(IF(Z46="",0,Z46),"0")+IFERROR(IF(Z47="",0,Z47),"0")</f>
        <v>0</v>
      </c>
      <c r="AA48" s="341"/>
      <c r="AB48" s="341"/>
      <c r="AC48" s="341"/>
    </row>
    <row r="49" spans="1:68" x14ac:dyDescent="0.2">
      <c r="A49" s="354"/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5"/>
      <c r="P49" s="346" t="s">
        <v>72</v>
      </c>
      <c r="Q49" s="347"/>
      <c r="R49" s="347"/>
      <c r="S49" s="347"/>
      <c r="T49" s="347"/>
      <c r="U49" s="347"/>
      <c r="V49" s="348"/>
      <c r="W49" s="37" t="s">
        <v>73</v>
      </c>
      <c r="X49" s="340">
        <f>IFERROR(SUMPRODUCT(X41:X47*H41:H47),"0")</f>
        <v>0</v>
      </c>
      <c r="Y49" s="340">
        <f>IFERROR(SUMPRODUCT(Y41:Y47*H41:H47),"0")</f>
        <v>0</v>
      </c>
      <c r="Z49" s="37"/>
      <c r="AA49" s="341"/>
      <c r="AB49" s="341"/>
      <c r="AC49" s="341"/>
    </row>
    <row r="50" spans="1:68" ht="16.5" customHeight="1" x14ac:dyDescent="0.25">
      <c r="A50" s="380" t="s">
        <v>111</v>
      </c>
      <c r="B50" s="354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33"/>
      <c r="AB50" s="333"/>
      <c r="AC50" s="333"/>
    </row>
    <row r="51" spans="1:68" ht="14.25" customHeight="1" x14ac:dyDescent="0.25">
      <c r="A51" s="360" t="s">
        <v>63</v>
      </c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  <c r="Z51" s="354"/>
      <c r="AA51" s="334"/>
      <c r="AB51" s="334"/>
      <c r="AC51" s="334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49">
        <v>4620207490822</v>
      </c>
      <c r="E52" s="350"/>
      <c r="F52" s="337">
        <v>0.43</v>
      </c>
      <c r="G52" s="32">
        <v>8</v>
      </c>
      <c r="H52" s="337">
        <v>3.44</v>
      </c>
      <c r="I52" s="33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3"/>
      <c r="R52" s="343"/>
      <c r="S52" s="343"/>
      <c r="T52" s="344"/>
      <c r="U52" s="34"/>
      <c r="V52" s="34"/>
      <c r="W52" s="35" t="s">
        <v>69</v>
      </c>
      <c r="X52" s="338">
        <v>0</v>
      </c>
      <c r="Y52" s="33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53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5"/>
      <c r="P53" s="346" t="s">
        <v>72</v>
      </c>
      <c r="Q53" s="347"/>
      <c r="R53" s="347"/>
      <c r="S53" s="347"/>
      <c r="T53" s="347"/>
      <c r="U53" s="347"/>
      <c r="V53" s="348"/>
      <c r="W53" s="37" t="s">
        <v>69</v>
      </c>
      <c r="X53" s="340">
        <f>IFERROR(SUM(X52:X52),"0")</f>
        <v>0</v>
      </c>
      <c r="Y53" s="340">
        <f>IFERROR(SUM(Y52:Y52),"0")</f>
        <v>0</v>
      </c>
      <c r="Z53" s="340">
        <f>IFERROR(IF(Z52="",0,Z52),"0")</f>
        <v>0</v>
      </c>
      <c r="AA53" s="341"/>
      <c r="AB53" s="341"/>
      <c r="AC53" s="341"/>
    </row>
    <row r="54" spans="1:68" x14ac:dyDescent="0.2">
      <c r="A54" s="354"/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5"/>
      <c r="P54" s="346" t="s">
        <v>72</v>
      </c>
      <c r="Q54" s="347"/>
      <c r="R54" s="347"/>
      <c r="S54" s="347"/>
      <c r="T54" s="347"/>
      <c r="U54" s="347"/>
      <c r="V54" s="348"/>
      <c r="W54" s="37" t="s">
        <v>73</v>
      </c>
      <c r="X54" s="340">
        <f>IFERROR(SUMPRODUCT(X52:X52*H52:H52),"0")</f>
        <v>0</v>
      </c>
      <c r="Y54" s="340">
        <f>IFERROR(SUMPRODUCT(Y52:Y52*H52:H52),"0")</f>
        <v>0</v>
      </c>
      <c r="Z54" s="37"/>
      <c r="AA54" s="341"/>
      <c r="AB54" s="341"/>
      <c r="AC54" s="341"/>
    </row>
    <row r="55" spans="1:68" ht="14.25" customHeight="1" x14ac:dyDescent="0.25">
      <c r="A55" s="360" t="s">
        <v>115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334"/>
      <c r="AB55" s="334"/>
      <c r="AC55" s="334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49">
        <v>4607111039743</v>
      </c>
      <c r="E56" s="350"/>
      <c r="F56" s="337">
        <v>0.18</v>
      </c>
      <c r="G56" s="32">
        <v>6</v>
      </c>
      <c r="H56" s="337">
        <v>1.08</v>
      </c>
      <c r="I56" s="337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43"/>
      <c r="R56" s="343"/>
      <c r="S56" s="343"/>
      <c r="T56" s="344"/>
      <c r="U56" s="34"/>
      <c r="V56" s="34"/>
      <c r="W56" s="35" t="s">
        <v>69</v>
      </c>
      <c r="X56" s="338">
        <v>0</v>
      </c>
      <c r="Y56" s="33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119</v>
      </c>
      <c r="B57" s="54" t="s">
        <v>120</v>
      </c>
      <c r="C57" s="31">
        <v>4301100088</v>
      </c>
      <c r="D57" s="349">
        <v>4607111037077</v>
      </c>
      <c r="E57" s="350"/>
      <c r="F57" s="337">
        <v>0.2</v>
      </c>
      <c r="G57" s="32">
        <v>6</v>
      </c>
      <c r="H57" s="337">
        <v>1.2</v>
      </c>
      <c r="I57" s="337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2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43"/>
      <c r="R57" s="343"/>
      <c r="S57" s="343"/>
      <c r="T57" s="344"/>
      <c r="U57" s="34"/>
      <c r="V57" s="34"/>
      <c r="W57" s="35" t="s">
        <v>69</v>
      </c>
      <c r="X57" s="338">
        <v>0</v>
      </c>
      <c r="Y57" s="33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53"/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5"/>
      <c r="P58" s="346" t="s">
        <v>72</v>
      </c>
      <c r="Q58" s="347"/>
      <c r="R58" s="347"/>
      <c r="S58" s="347"/>
      <c r="T58" s="347"/>
      <c r="U58" s="347"/>
      <c r="V58" s="348"/>
      <c r="W58" s="37" t="s">
        <v>69</v>
      </c>
      <c r="X58" s="340">
        <f>IFERROR(SUM(X56:X57),"0")</f>
        <v>0</v>
      </c>
      <c r="Y58" s="340">
        <f>IFERROR(SUM(Y56:Y57),"0")</f>
        <v>0</v>
      </c>
      <c r="Z58" s="340">
        <f>IFERROR(IF(Z56="",0,Z56),"0")+IFERROR(IF(Z57="",0,Z57),"0")</f>
        <v>0</v>
      </c>
      <c r="AA58" s="341"/>
      <c r="AB58" s="341"/>
      <c r="AC58" s="341"/>
    </row>
    <row r="59" spans="1:68" x14ac:dyDescent="0.2">
      <c r="A59" s="354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4"/>
      <c r="N59" s="354"/>
      <c r="O59" s="355"/>
      <c r="P59" s="346" t="s">
        <v>72</v>
      </c>
      <c r="Q59" s="347"/>
      <c r="R59" s="347"/>
      <c r="S59" s="347"/>
      <c r="T59" s="347"/>
      <c r="U59" s="347"/>
      <c r="V59" s="348"/>
      <c r="W59" s="37" t="s">
        <v>73</v>
      </c>
      <c r="X59" s="340">
        <f>IFERROR(SUMPRODUCT(X56:X57*H56:H57),"0")</f>
        <v>0</v>
      </c>
      <c r="Y59" s="340">
        <f>IFERROR(SUMPRODUCT(Y56:Y57*H56:H57),"0")</f>
        <v>0</v>
      </c>
      <c r="Z59" s="37"/>
      <c r="AA59" s="341"/>
      <c r="AB59" s="341"/>
      <c r="AC59" s="341"/>
    </row>
    <row r="60" spans="1:68" ht="14.25" customHeight="1" x14ac:dyDescent="0.25">
      <c r="A60" s="360" t="s">
        <v>76</v>
      </c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  <c r="Z60" s="354"/>
      <c r="AA60" s="334"/>
      <c r="AB60" s="334"/>
      <c r="AC60" s="334"/>
    </row>
    <row r="61" spans="1:68" ht="16.5" customHeight="1" x14ac:dyDescent="0.25">
      <c r="A61" s="54" t="s">
        <v>121</v>
      </c>
      <c r="B61" s="54" t="s">
        <v>122</v>
      </c>
      <c r="C61" s="31">
        <v>4301132194</v>
      </c>
      <c r="D61" s="349">
        <v>4607111039712</v>
      </c>
      <c r="E61" s="350"/>
      <c r="F61" s="337">
        <v>0.2</v>
      </c>
      <c r="G61" s="32">
        <v>6</v>
      </c>
      <c r="H61" s="337">
        <v>1.2</v>
      </c>
      <c r="I61" s="33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51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43"/>
      <c r="R61" s="343"/>
      <c r="S61" s="343"/>
      <c r="T61" s="344"/>
      <c r="U61" s="34"/>
      <c r="V61" s="34"/>
      <c r="W61" s="35" t="s">
        <v>69</v>
      </c>
      <c r="X61" s="338">
        <v>0</v>
      </c>
      <c r="Y61" s="33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53"/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5"/>
      <c r="P62" s="346" t="s">
        <v>72</v>
      </c>
      <c r="Q62" s="347"/>
      <c r="R62" s="347"/>
      <c r="S62" s="347"/>
      <c r="T62" s="347"/>
      <c r="U62" s="347"/>
      <c r="V62" s="348"/>
      <c r="W62" s="37" t="s">
        <v>69</v>
      </c>
      <c r="X62" s="340">
        <f>IFERROR(SUM(X61:X61),"0")</f>
        <v>0</v>
      </c>
      <c r="Y62" s="340">
        <f>IFERROR(SUM(Y61:Y61),"0")</f>
        <v>0</v>
      </c>
      <c r="Z62" s="340">
        <f>IFERROR(IF(Z61="",0,Z61),"0")</f>
        <v>0</v>
      </c>
      <c r="AA62" s="341"/>
      <c r="AB62" s="341"/>
      <c r="AC62" s="341"/>
    </row>
    <row r="63" spans="1:68" x14ac:dyDescent="0.2">
      <c r="A63" s="354"/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5"/>
      <c r="P63" s="346" t="s">
        <v>72</v>
      </c>
      <c r="Q63" s="347"/>
      <c r="R63" s="347"/>
      <c r="S63" s="347"/>
      <c r="T63" s="347"/>
      <c r="U63" s="347"/>
      <c r="V63" s="348"/>
      <c r="W63" s="37" t="s">
        <v>73</v>
      </c>
      <c r="X63" s="340">
        <f>IFERROR(SUMPRODUCT(X61:X61*H61:H61),"0")</f>
        <v>0</v>
      </c>
      <c r="Y63" s="340">
        <f>IFERROR(SUMPRODUCT(Y61:Y61*H61:H61),"0")</f>
        <v>0</v>
      </c>
      <c r="Z63" s="37"/>
      <c r="AA63" s="341"/>
      <c r="AB63" s="341"/>
      <c r="AC63" s="341"/>
    </row>
    <row r="64" spans="1:68" ht="14.25" customHeight="1" x14ac:dyDescent="0.25">
      <c r="A64" s="360" t="s">
        <v>124</v>
      </c>
      <c r="B64" s="354"/>
      <c r="C64" s="354"/>
      <c r="D64" s="354"/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54"/>
      <c r="Z64" s="354"/>
      <c r="AA64" s="334"/>
      <c r="AB64" s="334"/>
      <c r="AC64" s="334"/>
    </row>
    <row r="65" spans="1:68" ht="16.5" customHeight="1" x14ac:dyDescent="0.25">
      <c r="A65" s="54" t="s">
        <v>125</v>
      </c>
      <c r="B65" s="54" t="s">
        <v>126</v>
      </c>
      <c r="C65" s="31">
        <v>4301136018</v>
      </c>
      <c r="D65" s="349">
        <v>4607111037008</v>
      </c>
      <c r="E65" s="350"/>
      <c r="F65" s="337">
        <v>0.36</v>
      </c>
      <c r="G65" s="32">
        <v>4</v>
      </c>
      <c r="H65" s="337">
        <v>1.44</v>
      </c>
      <c r="I65" s="33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3"/>
      <c r="R65" s="343"/>
      <c r="S65" s="343"/>
      <c r="T65" s="344"/>
      <c r="U65" s="34"/>
      <c r="V65" s="34"/>
      <c r="W65" s="35" t="s">
        <v>69</v>
      </c>
      <c r="X65" s="338">
        <v>0</v>
      </c>
      <c r="Y65" s="33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128</v>
      </c>
      <c r="B66" s="54" t="s">
        <v>129</v>
      </c>
      <c r="C66" s="31">
        <v>4301136015</v>
      </c>
      <c r="D66" s="349">
        <v>4607111037398</v>
      </c>
      <c r="E66" s="350"/>
      <c r="F66" s="337">
        <v>0.09</v>
      </c>
      <c r="G66" s="32">
        <v>24</v>
      </c>
      <c r="H66" s="337">
        <v>2.16</v>
      </c>
      <c r="I66" s="33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3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3"/>
      <c r="R66" s="343"/>
      <c r="S66" s="343"/>
      <c r="T66" s="344"/>
      <c r="U66" s="34"/>
      <c r="V66" s="34"/>
      <c r="W66" s="35" t="s">
        <v>69</v>
      </c>
      <c r="X66" s="338">
        <v>0</v>
      </c>
      <c r="Y66" s="33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53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354"/>
      <c r="N67" s="354"/>
      <c r="O67" s="355"/>
      <c r="P67" s="346" t="s">
        <v>72</v>
      </c>
      <c r="Q67" s="347"/>
      <c r="R67" s="347"/>
      <c r="S67" s="347"/>
      <c r="T67" s="347"/>
      <c r="U67" s="347"/>
      <c r="V67" s="348"/>
      <c r="W67" s="37" t="s">
        <v>69</v>
      </c>
      <c r="X67" s="340">
        <f>IFERROR(SUM(X65:X66),"0")</f>
        <v>0</v>
      </c>
      <c r="Y67" s="340">
        <f>IFERROR(SUM(Y65:Y66),"0")</f>
        <v>0</v>
      </c>
      <c r="Z67" s="340">
        <f>IFERROR(IF(Z65="",0,Z65),"0")+IFERROR(IF(Z66="",0,Z66),"0")</f>
        <v>0</v>
      </c>
      <c r="AA67" s="341"/>
      <c r="AB67" s="341"/>
      <c r="AC67" s="341"/>
    </row>
    <row r="68" spans="1:68" x14ac:dyDescent="0.2">
      <c r="A68" s="354"/>
      <c r="B68" s="354"/>
      <c r="C68" s="354"/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55"/>
      <c r="P68" s="346" t="s">
        <v>72</v>
      </c>
      <c r="Q68" s="347"/>
      <c r="R68" s="347"/>
      <c r="S68" s="347"/>
      <c r="T68" s="347"/>
      <c r="U68" s="347"/>
      <c r="V68" s="348"/>
      <c r="W68" s="37" t="s">
        <v>73</v>
      </c>
      <c r="X68" s="340">
        <f>IFERROR(SUMPRODUCT(X65:X66*H65:H66),"0")</f>
        <v>0</v>
      </c>
      <c r="Y68" s="340">
        <f>IFERROR(SUMPRODUCT(Y65:Y66*H65:H66),"0")</f>
        <v>0</v>
      </c>
      <c r="Z68" s="37"/>
      <c r="AA68" s="341"/>
      <c r="AB68" s="341"/>
      <c r="AC68" s="341"/>
    </row>
    <row r="69" spans="1:68" ht="14.25" customHeight="1" x14ac:dyDescent="0.25">
      <c r="A69" s="360" t="s">
        <v>130</v>
      </c>
      <c r="B69" s="354"/>
      <c r="C69" s="354"/>
      <c r="D69" s="354"/>
      <c r="E69" s="354"/>
      <c r="F69" s="354"/>
      <c r="G69" s="354"/>
      <c r="H69" s="354"/>
      <c r="I69" s="354"/>
      <c r="J69" s="354"/>
      <c r="K69" s="354"/>
      <c r="L69" s="354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  <c r="Z69" s="354"/>
      <c r="AA69" s="334"/>
      <c r="AB69" s="334"/>
      <c r="AC69" s="334"/>
    </row>
    <row r="70" spans="1:68" ht="16.5" customHeight="1" x14ac:dyDescent="0.25">
      <c r="A70" s="54" t="s">
        <v>131</v>
      </c>
      <c r="B70" s="54" t="s">
        <v>132</v>
      </c>
      <c r="C70" s="31">
        <v>4301135664</v>
      </c>
      <c r="D70" s="349">
        <v>4607111039705</v>
      </c>
      <c r="E70" s="350"/>
      <c r="F70" s="337">
        <v>0.2</v>
      </c>
      <c r="G70" s="32">
        <v>6</v>
      </c>
      <c r="H70" s="337">
        <v>1.2</v>
      </c>
      <c r="I70" s="33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43"/>
      <c r="R70" s="343"/>
      <c r="S70" s="343"/>
      <c r="T70" s="344"/>
      <c r="U70" s="34"/>
      <c r="V70" s="34"/>
      <c r="W70" s="35" t="s">
        <v>69</v>
      </c>
      <c r="X70" s="338">
        <v>0</v>
      </c>
      <c r="Y70" s="33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133</v>
      </c>
      <c r="B71" s="54" t="s">
        <v>134</v>
      </c>
      <c r="C71" s="31">
        <v>4301135665</v>
      </c>
      <c r="D71" s="349">
        <v>4607111039729</v>
      </c>
      <c r="E71" s="350"/>
      <c r="F71" s="337">
        <v>0.2</v>
      </c>
      <c r="G71" s="32">
        <v>6</v>
      </c>
      <c r="H71" s="337">
        <v>1.2</v>
      </c>
      <c r="I71" s="33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6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43"/>
      <c r="R71" s="343"/>
      <c r="S71" s="343"/>
      <c r="T71" s="344"/>
      <c r="U71" s="34"/>
      <c r="V71" s="34"/>
      <c r="W71" s="35" t="s">
        <v>69</v>
      </c>
      <c r="X71" s="338">
        <v>0</v>
      </c>
      <c r="Y71" s="33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4301135702</v>
      </c>
      <c r="D72" s="349">
        <v>4620207490228</v>
      </c>
      <c r="E72" s="350"/>
      <c r="F72" s="337">
        <v>0.2</v>
      </c>
      <c r="G72" s="32">
        <v>6</v>
      </c>
      <c r="H72" s="337">
        <v>1.2</v>
      </c>
      <c r="I72" s="33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43"/>
      <c r="R72" s="343"/>
      <c r="S72" s="343"/>
      <c r="T72" s="344"/>
      <c r="U72" s="34"/>
      <c r="V72" s="34"/>
      <c r="W72" s="35" t="s">
        <v>69</v>
      </c>
      <c r="X72" s="338">
        <v>0</v>
      </c>
      <c r="Y72" s="33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53"/>
      <c r="B73" s="354"/>
      <c r="C73" s="354"/>
      <c r="D73" s="354"/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355"/>
      <c r="P73" s="346" t="s">
        <v>72</v>
      </c>
      <c r="Q73" s="347"/>
      <c r="R73" s="347"/>
      <c r="S73" s="347"/>
      <c r="T73" s="347"/>
      <c r="U73" s="347"/>
      <c r="V73" s="348"/>
      <c r="W73" s="37" t="s">
        <v>69</v>
      </c>
      <c r="X73" s="340">
        <f>IFERROR(SUM(X70:X72),"0")</f>
        <v>0</v>
      </c>
      <c r="Y73" s="340">
        <f>IFERROR(SUM(Y70:Y72),"0")</f>
        <v>0</v>
      </c>
      <c r="Z73" s="340">
        <f>IFERROR(IF(Z70="",0,Z70),"0")+IFERROR(IF(Z71="",0,Z71),"0")+IFERROR(IF(Z72="",0,Z72),"0")</f>
        <v>0</v>
      </c>
      <c r="AA73" s="341"/>
      <c r="AB73" s="341"/>
      <c r="AC73" s="341"/>
    </row>
    <row r="74" spans="1:68" x14ac:dyDescent="0.2">
      <c r="A74" s="354"/>
      <c r="B74" s="354"/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5"/>
      <c r="P74" s="346" t="s">
        <v>72</v>
      </c>
      <c r="Q74" s="347"/>
      <c r="R74" s="347"/>
      <c r="S74" s="347"/>
      <c r="T74" s="347"/>
      <c r="U74" s="347"/>
      <c r="V74" s="348"/>
      <c r="W74" s="37" t="s">
        <v>73</v>
      </c>
      <c r="X74" s="340">
        <f>IFERROR(SUMPRODUCT(X70:X72*H70:H72),"0")</f>
        <v>0</v>
      </c>
      <c r="Y74" s="340">
        <f>IFERROR(SUMPRODUCT(Y70:Y72*H70:H72),"0")</f>
        <v>0</v>
      </c>
      <c r="Z74" s="37"/>
      <c r="AA74" s="341"/>
      <c r="AB74" s="341"/>
      <c r="AC74" s="341"/>
    </row>
    <row r="75" spans="1:68" ht="16.5" customHeight="1" x14ac:dyDescent="0.25">
      <c r="A75" s="380" t="s">
        <v>138</v>
      </c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  <c r="Z75" s="354"/>
      <c r="AA75" s="333"/>
      <c r="AB75" s="333"/>
      <c r="AC75" s="333"/>
    </row>
    <row r="76" spans="1:68" ht="14.25" customHeight="1" x14ac:dyDescent="0.25">
      <c r="A76" s="360" t="s">
        <v>63</v>
      </c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  <c r="AA76" s="334"/>
      <c r="AB76" s="334"/>
      <c r="AC76" s="334"/>
    </row>
    <row r="77" spans="1:68" ht="27" customHeight="1" x14ac:dyDescent="0.25">
      <c r="A77" s="54" t="s">
        <v>139</v>
      </c>
      <c r="B77" s="54" t="s">
        <v>140</v>
      </c>
      <c r="C77" s="31">
        <v>4301070977</v>
      </c>
      <c r="D77" s="349">
        <v>4607111037411</v>
      </c>
      <c r="E77" s="350"/>
      <c r="F77" s="337">
        <v>2.7</v>
      </c>
      <c r="G77" s="32">
        <v>1</v>
      </c>
      <c r="H77" s="337">
        <v>2.7</v>
      </c>
      <c r="I77" s="33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3"/>
      <c r="R77" s="343"/>
      <c r="S77" s="343"/>
      <c r="T77" s="344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49">
        <v>4607111036728</v>
      </c>
      <c r="E78" s="350"/>
      <c r="F78" s="337">
        <v>5</v>
      </c>
      <c r="G78" s="32">
        <v>1</v>
      </c>
      <c r="H78" s="337">
        <v>5</v>
      </c>
      <c r="I78" s="33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3"/>
      <c r="R78" s="343"/>
      <c r="S78" s="343"/>
      <c r="T78" s="344"/>
      <c r="U78" s="34"/>
      <c r="V78" s="34"/>
      <c r="W78" s="35" t="s">
        <v>69</v>
      </c>
      <c r="X78" s="338">
        <v>0</v>
      </c>
      <c r="Y78" s="339">
        <f>IFERROR(IF(X78="","",X78),"")</f>
        <v>0</v>
      </c>
      <c r="Z78" s="36">
        <f>IFERROR(IF(X78="","",X78*0.00866),"")</f>
        <v>0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x14ac:dyDescent="0.2">
      <c r="A79" s="353"/>
      <c r="B79" s="354"/>
      <c r="C79" s="354"/>
      <c r="D79" s="354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5"/>
      <c r="P79" s="346" t="s">
        <v>72</v>
      </c>
      <c r="Q79" s="347"/>
      <c r="R79" s="347"/>
      <c r="S79" s="347"/>
      <c r="T79" s="347"/>
      <c r="U79" s="347"/>
      <c r="V79" s="348"/>
      <c r="W79" s="37" t="s">
        <v>69</v>
      </c>
      <c r="X79" s="340">
        <f>IFERROR(SUM(X77:X78),"0")</f>
        <v>0</v>
      </c>
      <c r="Y79" s="340">
        <f>IFERROR(SUM(Y77:Y78),"0")</f>
        <v>0</v>
      </c>
      <c r="Z79" s="340">
        <f>IFERROR(IF(Z77="",0,Z77),"0")+IFERROR(IF(Z78="",0,Z78),"0")</f>
        <v>0</v>
      </c>
      <c r="AA79" s="341"/>
      <c r="AB79" s="341"/>
      <c r="AC79" s="341"/>
    </row>
    <row r="80" spans="1:68" x14ac:dyDescent="0.2">
      <c r="A80" s="354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354"/>
      <c r="M80" s="354"/>
      <c r="N80" s="354"/>
      <c r="O80" s="355"/>
      <c r="P80" s="346" t="s">
        <v>72</v>
      </c>
      <c r="Q80" s="347"/>
      <c r="R80" s="347"/>
      <c r="S80" s="347"/>
      <c r="T80" s="347"/>
      <c r="U80" s="347"/>
      <c r="V80" s="348"/>
      <c r="W80" s="37" t="s">
        <v>73</v>
      </c>
      <c r="X80" s="340">
        <f>IFERROR(SUMPRODUCT(X77:X78*H77:H78),"0")</f>
        <v>0</v>
      </c>
      <c r="Y80" s="340">
        <f>IFERROR(SUMPRODUCT(Y77:Y78*H77:H78),"0")</f>
        <v>0</v>
      </c>
      <c r="Z80" s="37"/>
      <c r="AA80" s="341"/>
      <c r="AB80" s="341"/>
      <c r="AC80" s="341"/>
    </row>
    <row r="81" spans="1:68" ht="16.5" customHeight="1" x14ac:dyDescent="0.25">
      <c r="A81" s="380" t="s">
        <v>145</v>
      </c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Z81" s="354"/>
      <c r="AA81" s="333"/>
      <c r="AB81" s="333"/>
      <c r="AC81" s="333"/>
    </row>
    <row r="82" spans="1:68" ht="14.25" customHeight="1" x14ac:dyDescent="0.25">
      <c r="A82" s="360" t="s">
        <v>130</v>
      </c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  <c r="AA82" s="334"/>
      <c r="AB82" s="334"/>
      <c r="AC82" s="334"/>
    </row>
    <row r="83" spans="1:68" ht="27" customHeight="1" x14ac:dyDescent="0.25">
      <c r="A83" s="54" t="s">
        <v>146</v>
      </c>
      <c r="B83" s="54" t="s">
        <v>147</v>
      </c>
      <c r="C83" s="31">
        <v>4301135586</v>
      </c>
      <c r="D83" s="349">
        <v>4607111033659</v>
      </c>
      <c r="E83" s="350"/>
      <c r="F83" s="337">
        <v>0.3</v>
      </c>
      <c r="G83" s="32">
        <v>6</v>
      </c>
      <c r="H83" s="337">
        <v>1.8</v>
      </c>
      <c r="I83" s="337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5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3"/>
      <c r="R83" s="343"/>
      <c r="S83" s="343"/>
      <c r="T83" s="344"/>
      <c r="U83" s="34"/>
      <c r="V83" s="34"/>
      <c r="W83" s="35" t="s">
        <v>69</v>
      </c>
      <c r="X83" s="338">
        <v>0</v>
      </c>
      <c r="Y83" s="339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149</v>
      </c>
      <c r="B84" s="54" t="s">
        <v>150</v>
      </c>
      <c r="C84" s="31">
        <v>4301135574</v>
      </c>
      <c r="D84" s="349">
        <v>4607111033659</v>
      </c>
      <c r="E84" s="350"/>
      <c r="F84" s="337">
        <v>0.3</v>
      </c>
      <c r="G84" s="32">
        <v>12</v>
      </c>
      <c r="H84" s="337">
        <v>3.6</v>
      </c>
      <c r="I84" s="33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3"/>
      <c r="R84" s="343"/>
      <c r="S84" s="343"/>
      <c r="T84" s="344"/>
      <c r="U84" s="34"/>
      <c r="V84" s="34"/>
      <c r="W84" s="35" t="s">
        <v>69</v>
      </c>
      <c r="X84" s="338">
        <v>0</v>
      </c>
      <c r="Y84" s="339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3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5"/>
      <c r="P85" s="346" t="s">
        <v>72</v>
      </c>
      <c r="Q85" s="347"/>
      <c r="R85" s="347"/>
      <c r="S85" s="347"/>
      <c r="T85" s="347"/>
      <c r="U85" s="347"/>
      <c r="V85" s="348"/>
      <c r="W85" s="37" t="s">
        <v>69</v>
      </c>
      <c r="X85" s="340">
        <f>IFERROR(SUM(X83:X84),"0")</f>
        <v>0</v>
      </c>
      <c r="Y85" s="340">
        <f>IFERROR(SUM(Y83:Y84),"0")</f>
        <v>0</v>
      </c>
      <c r="Z85" s="340">
        <f>IFERROR(IF(Z83="",0,Z83),"0")+IFERROR(IF(Z84="",0,Z84),"0")</f>
        <v>0</v>
      </c>
      <c r="AA85" s="341"/>
      <c r="AB85" s="341"/>
      <c r="AC85" s="341"/>
    </row>
    <row r="86" spans="1:68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5"/>
      <c r="P86" s="346" t="s">
        <v>72</v>
      </c>
      <c r="Q86" s="347"/>
      <c r="R86" s="347"/>
      <c r="S86" s="347"/>
      <c r="T86" s="347"/>
      <c r="U86" s="347"/>
      <c r="V86" s="348"/>
      <c r="W86" s="37" t="s">
        <v>73</v>
      </c>
      <c r="X86" s="340">
        <f>IFERROR(SUMPRODUCT(X83:X84*H83:H84),"0")</f>
        <v>0</v>
      </c>
      <c r="Y86" s="340">
        <f>IFERROR(SUMPRODUCT(Y83:Y84*H83:H84),"0")</f>
        <v>0</v>
      </c>
      <c r="Z86" s="37"/>
      <c r="AA86" s="341"/>
      <c r="AB86" s="341"/>
      <c r="AC86" s="341"/>
    </row>
    <row r="87" spans="1:68" ht="16.5" customHeight="1" x14ac:dyDescent="0.25">
      <c r="A87" s="380" t="s">
        <v>151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  <c r="Z87" s="354"/>
      <c r="AA87" s="333"/>
      <c r="AB87" s="333"/>
      <c r="AC87" s="333"/>
    </row>
    <row r="88" spans="1:68" ht="14.25" customHeight="1" x14ac:dyDescent="0.25">
      <c r="A88" s="360" t="s">
        <v>152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Z88" s="354"/>
      <c r="AA88" s="334"/>
      <c r="AB88" s="334"/>
      <c r="AC88" s="334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49">
        <v>4607111034120</v>
      </c>
      <c r="E89" s="350"/>
      <c r="F89" s="337">
        <v>0.3</v>
      </c>
      <c r="G89" s="32">
        <v>12</v>
      </c>
      <c r="H89" s="337">
        <v>3.6</v>
      </c>
      <c r="I89" s="33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6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3"/>
      <c r="R89" s="343"/>
      <c r="S89" s="343"/>
      <c r="T89" s="344"/>
      <c r="U89" s="34"/>
      <c r="V89" s="34"/>
      <c r="W89" s="35" t="s">
        <v>69</v>
      </c>
      <c r="X89" s="338">
        <v>0</v>
      </c>
      <c r="Y89" s="339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49">
        <v>4607111034137</v>
      </c>
      <c r="E90" s="350"/>
      <c r="F90" s="337">
        <v>0.3</v>
      </c>
      <c r="G90" s="32">
        <v>12</v>
      </c>
      <c r="H90" s="337">
        <v>3.6</v>
      </c>
      <c r="I90" s="33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3"/>
      <c r="R90" s="343"/>
      <c r="S90" s="343"/>
      <c r="T90" s="344"/>
      <c r="U90" s="34"/>
      <c r="V90" s="34"/>
      <c r="W90" s="35" t="s">
        <v>69</v>
      </c>
      <c r="X90" s="338">
        <v>0</v>
      </c>
      <c r="Y90" s="339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53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5"/>
      <c r="P91" s="346" t="s">
        <v>72</v>
      </c>
      <c r="Q91" s="347"/>
      <c r="R91" s="347"/>
      <c r="S91" s="347"/>
      <c r="T91" s="347"/>
      <c r="U91" s="347"/>
      <c r="V91" s="348"/>
      <c r="W91" s="37" t="s">
        <v>69</v>
      </c>
      <c r="X91" s="340">
        <f>IFERROR(SUM(X89:X90),"0")</f>
        <v>0</v>
      </c>
      <c r="Y91" s="340">
        <f>IFERROR(SUM(Y89:Y90),"0")</f>
        <v>0</v>
      </c>
      <c r="Z91" s="340">
        <f>IFERROR(IF(Z89="",0,Z89),"0")+IFERROR(IF(Z90="",0,Z90),"0")</f>
        <v>0</v>
      </c>
      <c r="AA91" s="341"/>
      <c r="AB91" s="341"/>
      <c r="AC91" s="341"/>
    </row>
    <row r="92" spans="1:68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5"/>
      <c r="P92" s="346" t="s">
        <v>72</v>
      </c>
      <c r="Q92" s="347"/>
      <c r="R92" s="347"/>
      <c r="S92" s="347"/>
      <c r="T92" s="347"/>
      <c r="U92" s="347"/>
      <c r="V92" s="348"/>
      <c r="W92" s="37" t="s">
        <v>73</v>
      </c>
      <c r="X92" s="340">
        <f>IFERROR(SUMPRODUCT(X89:X90*H89:H90),"0")</f>
        <v>0</v>
      </c>
      <c r="Y92" s="340">
        <f>IFERROR(SUMPRODUCT(Y89:Y90*H89:H90),"0")</f>
        <v>0</v>
      </c>
      <c r="Z92" s="37"/>
      <c r="AA92" s="341"/>
      <c r="AB92" s="341"/>
      <c r="AC92" s="341"/>
    </row>
    <row r="93" spans="1:68" ht="16.5" customHeight="1" x14ac:dyDescent="0.25">
      <c r="A93" s="380" t="s">
        <v>159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  <c r="AA93" s="333"/>
      <c r="AB93" s="333"/>
      <c r="AC93" s="333"/>
    </row>
    <row r="94" spans="1:68" ht="14.25" customHeight="1" x14ac:dyDescent="0.25">
      <c r="A94" s="360" t="s">
        <v>130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334"/>
      <c r="AB94" s="334"/>
      <c r="AC94" s="334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49">
        <v>4620207491027</v>
      </c>
      <c r="E95" s="350"/>
      <c r="F95" s="337">
        <v>0.24</v>
      </c>
      <c r="G95" s="32">
        <v>12</v>
      </c>
      <c r="H95" s="337">
        <v>2.88</v>
      </c>
      <c r="I95" s="33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4" t="s">
        <v>162</v>
      </c>
      <c r="Q95" s="343"/>
      <c r="R95" s="343"/>
      <c r="S95" s="343"/>
      <c r="T95" s="344"/>
      <c r="U95" s="34"/>
      <c r="V95" s="34"/>
      <c r="W95" s="35" t="s">
        <v>69</v>
      </c>
      <c r="X95" s="338">
        <v>0</v>
      </c>
      <c r="Y95" s="339">
        <f t="shared" ref="Y95:Y104" si="6">IFERROR(IF(X95="","",X95),"")</f>
        <v>0</v>
      </c>
      <c r="Z95" s="36">
        <f>IFERROR(IF(X95="","",X95*0.01788),"")</f>
        <v>0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4" si="7">IFERROR(X95*I95,"0")</f>
        <v>0</v>
      </c>
      <c r="BN95" s="67">
        <f t="shared" ref="BN95:BN104" si="8">IFERROR(Y95*I95,"0")</f>
        <v>0</v>
      </c>
      <c r="BO95" s="67">
        <f t="shared" ref="BO95:BO104" si="9">IFERROR(X95/J95,"0")</f>
        <v>0</v>
      </c>
      <c r="BP95" s="67">
        <f t="shared" ref="BP95:BP104" si="10">IFERROR(Y95/J95,"0")</f>
        <v>0</v>
      </c>
    </row>
    <row r="96" spans="1:68" ht="27" customHeight="1" x14ac:dyDescent="0.25">
      <c r="A96" s="54" t="s">
        <v>163</v>
      </c>
      <c r="B96" s="54" t="s">
        <v>164</v>
      </c>
      <c r="C96" s="31">
        <v>4301135587</v>
      </c>
      <c r="D96" s="349">
        <v>4607111033451</v>
      </c>
      <c r="E96" s="350"/>
      <c r="F96" s="337">
        <v>0.3</v>
      </c>
      <c r="G96" s="32">
        <v>6</v>
      </c>
      <c r="H96" s="337">
        <v>1.8</v>
      </c>
      <c r="I96" s="337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8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69</v>
      </c>
      <c r="X96" s="338">
        <v>0</v>
      </c>
      <c r="Y96" s="339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4301135576</v>
      </c>
      <c r="D97" s="349">
        <v>4607111033451</v>
      </c>
      <c r="E97" s="350"/>
      <c r="F97" s="337">
        <v>0.3</v>
      </c>
      <c r="G97" s="32">
        <v>12</v>
      </c>
      <c r="H97" s="337">
        <v>3.6</v>
      </c>
      <c r="I97" s="33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05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3"/>
      <c r="R97" s="343"/>
      <c r="S97" s="343"/>
      <c r="T97" s="344"/>
      <c r="U97" s="34"/>
      <c r="V97" s="34"/>
      <c r="W97" s="35" t="s">
        <v>69</v>
      </c>
      <c r="X97" s="338">
        <v>0</v>
      </c>
      <c r="Y97" s="339">
        <f t="shared" si="6"/>
        <v>0</v>
      </c>
      <c r="Z97" s="36">
        <f t="shared" ref="Z97:Z104" si="11">IFERROR(IF(X97="","",X97*0.01788),"")</f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4301135577</v>
      </c>
      <c r="D98" s="349">
        <v>4607111033451</v>
      </c>
      <c r="E98" s="350"/>
      <c r="F98" s="337">
        <v>0.3</v>
      </c>
      <c r="G98" s="32">
        <v>12</v>
      </c>
      <c r="H98" s="337">
        <v>3.6</v>
      </c>
      <c r="I98" s="337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3"/>
      <c r="R98" s="343"/>
      <c r="S98" s="343"/>
      <c r="T98" s="344"/>
      <c r="U98" s="34"/>
      <c r="V98" s="34"/>
      <c r="W98" s="35" t="s">
        <v>69</v>
      </c>
      <c r="X98" s="338">
        <v>0</v>
      </c>
      <c r="Y98" s="339">
        <f t="shared" si="6"/>
        <v>0</v>
      </c>
      <c r="Z98" s="36">
        <f t="shared" si="11"/>
        <v>0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customHeight="1" x14ac:dyDescent="0.25">
      <c r="A99" s="54" t="s">
        <v>169</v>
      </c>
      <c r="B99" s="54" t="s">
        <v>170</v>
      </c>
      <c r="C99" s="31">
        <v>4301135595</v>
      </c>
      <c r="D99" s="349">
        <v>4607111035141</v>
      </c>
      <c r="E99" s="350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5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43"/>
      <c r="R99" s="343"/>
      <c r="S99" s="343"/>
      <c r="T99" s="344"/>
      <c r="U99" s="34"/>
      <c r="V99" s="34"/>
      <c r="W99" s="35" t="s">
        <v>69</v>
      </c>
      <c r="X99" s="338">
        <v>0</v>
      </c>
      <c r="Y99" s="339">
        <f t="shared" si="6"/>
        <v>0</v>
      </c>
      <c r="Z99" s="36">
        <f t="shared" si="11"/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4301135768</v>
      </c>
      <c r="D100" s="349">
        <v>4620207491034</v>
      </c>
      <c r="E100" s="350"/>
      <c r="F100" s="337">
        <v>0.24</v>
      </c>
      <c r="G100" s="32">
        <v>12</v>
      </c>
      <c r="H100" s="337">
        <v>2.88</v>
      </c>
      <c r="I100" s="337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8" t="s">
        <v>174</v>
      </c>
      <c r="Q100" s="343"/>
      <c r="R100" s="343"/>
      <c r="S100" s="343"/>
      <c r="T100" s="344"/>
      <c r="U100" s="34"/>
      <c r="V100" s="34"/>
      <c r="W100" s="35" t="s">
        <v>69</v>
      </c>
      <c r="X100" s="338">
        <v>0</v>
      </c>
      <c r="Y100" s="339">
        <f t="shared" si="6"/>
        <v>0</v>
      </c>
      <c r="Z100" s="36">
        <f t="shared" si="11"/>
        <v>0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175</v>
      </c>
      <c r="B101" s="54" t="s">
        <v>176</v>
      </c>
      <c r="C101" s="31">
        <v>4301135298</v>
      </c>
      <c r="D101" s="349">
        <v>4607111033444</v>
      </c>
      <c r="E101" s="350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8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1" s="343"/>
      <c r="R101" s="343"/>
      <c r="S101" s="343"/>
      <c r="T101" s="344"/>
      <c r="U101" s="34"/>
      <c r="V101" s="34"/>
      <c r="W101" s="35" t="s">
        <v>69</v>
      </c>
      <c r="X101" s="338">
        <v>0</v>
      </c>
      <c r="Y101" s="339">
        <f t="shared" si="6"/>
        <v>0</v>
      </c>
      <c r="Z101" s="36">
        <f t="shared" si="11"/>
        <v>0</v>
      </c>
      <c r="AA101" s="56"/>
      <c r="AB101" s="57"/>
      <c r="AC101" s="140" t="s">
        <v>148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177</v>
      </c>
      <c r="B102" s="54" t="s">
        <v>178</v>
      </c>
      <c r="C102" s="31">
        <v>4301135578</v>
      </c>
      <c r="D102" s="349">
        <v>4607111033444</v>
      </c>
      <c r="E102" s="350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3"/>
      <c r="R102" s="343"/>
      <c r="S102" s="343"/>
      <c r="T102" s="344"/>
      <c r="U102" s="34"/>
      <c r="V102" s="34"/>
      <c r="W102" s="35" t="s">
        <v>69</v>
      </c>
      <c r="X102" s="338">
        <v>0</v>
      </c>
      <c r="Y102" s="339">
        <f t="shared" si="6"/>
        <v>0</v>
      </c>
      <c r="Z102" s="36">
        <f t="shared" si="11"/>
        <v>0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customHeight="1" x14ac:dyDescent="0.25">
      <c r="A103" s="54" t="s">
        <v>179</v>
      </c>
      <c r="B103" s="54" t="s">
        <v>180</v>
      </c>
      <c r="C103" s="31">
        <v>4301135571</v>
      </c>
      <c r="D103" s="349">
        <v>4607111035028</v>
      </c>
      <c r="E103" s="350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2" t="s">
        <v>181</v>
      </c>
      <c r="Q103" s="343"/>
      <c r="R103" s="343"/>
      <c r="S103" s="343"/>
      <c r="T103" s="344"/>
      <c r="U103" s="34"/>
      <c r="V103" s="34"/>
      <c r="W103" s="35" t="s">
        <v>69</v>
      </c>
      <c r="X103" s="338">
        <v>0</v>
      </c>
      <c r="Y103" s="339">
        <f t="shared" si="6"/>
        <v>0</v>
      </c>
      <c r="Z103" s="36">
        <f t="shared" si="11"/>
        <v>0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182</v>
      </c>
      <c r="B104" s="54" t="s">
        <v>183</v>
      </c>
      <c r="C104" s="31">
        <v>4301135285</v>
      </c>
      <c r="D104" s="349">
        <v>4607111036407</v>
      </c>
      <c r="E104" s="350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3"/>
      <c r="R104" s="343"/>
      <c r="S104" s="343"/>
      <c r="T104" s="344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11"/>
        <v>0</v>
      </c>
      <c r="AA104" s="56"/>
      <c r="AB104" s="57"/>
      <c r="AC104" s="146" t="s">
        <v>184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x14ac:dyDescent="0.2">
      <c r="A105" s="353"/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5"/>
      <c r="P105" s="346" t="s">
        <v>72</v>
      </c>
      <c r="Q105" s="347"/>
      <c r="R105" s="347"/>
      <c r="S105" s="347"/>
      <c r="T105" s="347"/>
      <c r="U105" s="347"/>
      <c r="V105" s="348"/>
      <c r="W105" s="37" t="s">
        <v>69</v>
      </c>
      <c r="X105" s="340">
        <f>IFERROR(SUM(X95:X104),"0")</f>
        <v>0</v>
      </c>
      <c r="Y105" s="340">
        <f>IFERROR(SUM(Y95:Y104),"0")</f>
        <v>0</v>
      </c>
      <c r="Z105" s="340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41"/>
      <c r="AB105" s="341"/>
      <c r="AC105" s="341"/>
    </row>
    <row r="106" spans="1:68" x14ac:dyDescent="0.2">
      <c r="A106" s="354"/>
      <c r="B106" s="354"/>
      <c r="C106" s="354"/>
      <c r="D106" s="354"/>
      <c r="E106" s="354"/>
      <c r="F106" s="354"/>
      <c r="G106" s="354"/>
      <c r="H106" s="354"/>
      <c r="I106" s="354"/>
      <c r="J106" s="354"/>
      <c r="K106" s="354"/>
      <c r="L106" s="354"/>
      <c r="M106" s="354"/>
      <c r="N106" s="354"/>
      <c r="O106" s="355"/>
      <c r="P106" s="346" t="s">
        <v>72</v>
      </c>
      <c r="Q106" s="347"/>
      <c r="R106" s="347"/>
      <c r="S106" s="347"/>
      <c r="T106" s="347"/>
      <c r="U106" s="347"/>
      <c r="V106" s="348"/>
      <c r="W106" s="37" t="s">
        <v>73</v>
      </c>
      <c r="X106" s="340">
        <f>IFERROR(SUMPRODUCT(X95:X104*H95:H104),"0")</f>
        <v>0</v>
      </c>
      <c r="Y106" s="340">
        <f>IFERROR(SUMPRODUCT(Y95:Y104*H95:H104),"0")</f>
        <v>0</v>
      </c>
      <c r="Z106" s="37"/>
      <c r="AA106" s="341"/>
      <c r="AB106" s="341"/>
      <c r="AC106" s="341"/>
    </row>
    <row r="107" spans="1:68" ht="16.5" customHeight="1" x14ac:dyDescent="0.25">
      <c r="A107" s="380" t="s">
        <v>185</v>
      </c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54"/>
      <c r="Z107" s="354"/>
      <c r="AA107" s="333"/>
      <c r="AB107" s="333"/>
      <c r="AC107" s="333"/>
    </row>
    <row r="108" spans="1:68" ht="14.25" customHeight="1" x14ac:dyDescent="0.25">
      <c r="A108" s="360" t="s">
        <v>124</v>
      </c>
      <c r="B108" s="354"/>
      <c r="C108" s="354"/>
      <c r="D108" s="354"/>
      <c r="E108" s="354"/>
      <c r="F108" s="354"/>
      <c r="G108" s="354"/>
      <c r="H108" s="354"/>
      <c r="I108" s="354"/>
      <c r="J108" s="354"/>
      <c r="K108" s="354"/>
      <c r="L108" s="354"/>
      <c r="M108" s="354"/>
      <c r="N108" s="354"/>
      <c r="O108" s="354"/>
      <c r="P108" s="354"/>
      <c r="Q108" s="354"/>
      <c r="R108" s="354"/>
      <c r="S108" s="354"/>
      <c r="T108" s="354"/>
      <c r="U108" s="354"/>
      <c r="V108" s="354"/>
      <c r="W108" s="354"/>
      <c r="X108" s="354"/>
      <c r="Y108" s="354"/>
      <c r="Z108" s="354"/>
      <c r="AA108" s="334"/>
      <c r="AB108" s="334"/>
      <c r="AC108" s="334"/>
    </row>
    <row r="109" spans="1:68" ht="27" customHeight="1" x14ac:dyDescent="0.25">
      <c r="A109" s="54" t="s">
        <v>186</v>
      </c>
      <c r="B109" s="54" t="s">
        <v>187</v>
      </c>
      <c r="C109" s="31">
        <v>4301136070</v>
      </c>
      <c r="D109" s="349">
        <v>4607025784012</v>
      </c>
      <c r="E109" s="350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3"/>
      <c r="R109" s="343"/>
      <c r="S109" s="343"/>
      <c r="T109" s="344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188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4301136079</v>
      </c>
      <c r="D110" s="349">
        <v>4607025784319</v>
      </c>
      <c r="E110" s="350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43"/>
      <c r="R110" s="343"/>
      <c r="S110" s="343"/>
      <c r="T110" s="344"/>
      <c r="U110" s="34"/>
      <c r="V110" s="34"/>
      <c r="W110" s="35" t="s">
        <v>69</v>
      </c>
      <c r="X110" s="338">
        <v>0</v>
      </c>
      <c r="Y110" s="33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148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53"/>
      <c r="B111" s="354"/>
      <c r="C111" s="354"/>
      <c r="D111" s="354"/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55"/>
      <c r="P111" s="346" t="s">
        <v>72</v>
      </c>
      <c r="Q111" s="347"/>
      <c r="R111" s="347"/>
      <c r="S111" s="347"/>
      <c r="T111" s="347"/>
      <c r="U111" s="347"/>
      <c r="V111" s="348"/>
      <c r="W111" s="37" t="s">
        <v>69</v>
      </c>
      <c r="X111" s="340">
        <f>IFERROR(SUM(X109:X110),"0")</f>
        <v>0</v>
      </c>
      <c r="Y111" s="340">
        <f>IFERROR(SUM(Y109:Y110),"0")</f>
        <v>0</v>
      </c>
      <c r="Z111" s="340">
        <f>IFERROR(IF(Z109="",0,Z109),"0")+IFERROR(IF(Z110="",0,Z110),"0")</f>
        <v>0</v>
      </c>
      <c r="AA111" s="341"/>
      <c r="AB111" s="341"/>
      <c r="AC111" s="341"/>
    </row>
    <row r="112" spans="1:68" x14ac:dyDescent="0.2">
      <c r="A112" s="354"/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5"/>
      <c r="P112" s="346" t="s">
        <v>72</v>
      </c>
      <c r="Q112" s="347"/>
      <c r="R112" s="347"/>
      <c r="S112" s="347"/>
      <c r="T112" s="347"/>
      <c r="U112" s="347"/>
      <c r="V112" s="348"/>
      <c r="W112" s="37" t="s">
        <v>73</v>
      </c>
      <c r="X112" s="340">
        <f>IFERROR(SUMPRODUCT(X109:X110*H109:H110),"0")</f>
        <v>0</v>
      </c>
      <c r="Y112" s="340">
        <f>IFERROR(SUMPRODUCT(Y109:Y110*H109:H110),"0")</f>
        <v>0</v>
      </c>
      <c r="Z112" s="37"/>
      <c r="AA112" s="341"/>
      <c r="AB112" s="341"/>
      <c r="AC112" s="341"/>
    </row>
    <row r="113" spans="1:68" ht="16.5" customHeight="1" x14ac:dyDescent="0.25">
      <c r="A113" s="380" t="s">
        <v>191</v>
      </c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Z113" s="354"/>
      <c r="AA113" s="333"/>
      <c r="AB113" s="333"/>
      <c r="AC113" s="333"/>
    </row>
    <row r="114" spans="1:68" ht="14.25" customHeight="1" x14ac:dyDescent="0.25">
      <c r="A114" s="360" t="s">
        <v>63</v>
      </c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Z114" s="354"/>
      <c r="AA114" s="334"/>
      <c r="AB114" s="334"/>
      <c r="AC114" s="334"/>
    </row>
    <row r="115" spans="1:68" ht="27" customHeight="1" x14ac:dyDescent="0.25">
      <c r="A115" s="54" t="s">
        <v>192</v>
      </c>
      <c r="B115" s="54" t="s">
        <v>193</v>
      </c>
      <c r="C115" s="31">
        <v>4301071074</v>
      </c>
      <c r="D115" s="349">
        <v>4620207491157</v>
      </c>
      <c r="E115" s="350"/>
      <c r="F115" s="337">
        <v>0.7</v>
      </c>
      <c r="G115" s="32">
        <v>10</v>
      </c>
      <c r="H115" s="337">
        <v>7</v>
      </c>
      <c r="I115" s="337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43"/>
      <c r="R115" s="343"/>
      <c r="S115" s="343"/>
      <c r="T115" s="344"/>
      <c r="U115" s="34"/>
      <c r="V115" s="34"/>
      <c r="W115" s="35" t="s">
        <v>69</v>
      </c>
      <c r="X115" s="338">
        <v>0</v>
      </c>
      <c r="Y115" s="339">
        <f t="shared" ref="Y115:Y120" si="12">IFERROR(IF(X115="","",X115),"")</f>
        <v>0</v>
      </c>
      <c r="Z115" s="36">
        <f t="shared" ref="Z115:Z120" si="13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4">IFERROR(X115*I115,"0")</f>
        <v>0</v>
      </c>
      <c r="BN115" s="67">
        <f t="shared" ref="BN115:BN120" si="15">IFERROR(Y115*I115,"0")</f>
        <v>0</v>
      </c>
      <c r="BO115" s="67">
        <f t="shared" ref="BO115:BO120" si="16">IFERROR(X115/J115,"0")</f>
        <v>0</v>
      </c>
      <c r="BP115" s="67">
        <f t="shared" ref="BP115:BP120" si="17">IFERROR(Y115/J115,"0")</f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4301071051</v>
      </c>
      <c r="D116" s="349">
        <v>4607111039262</v>
      </c>
      <c r="E116" s="350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3"/>
      <c r="R116" s="343"/>
      <c r="S116" s="343"/>
      <c r="T116" s="344"/>
      <c r="U116" s="34"/>
      <c r="V116" s="34"/>
      <c r="W116" s="35" t="s">
        <v>69</v>
      </c>
      <c r="X116" s="338">
        <v>0</v>
      </c>
      <c r="Y116" s="339">
        <f t="shared" si="12"/>
        <v>0</v>
      </c>
      <c r="Z116" s="36">
        <f t="shared" si="13"/>
        <v>0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49">
        <v>4607111039248</v>
      </c>
      <c r="E117" s="350"/>
      <c r="F117" s="337">
        <v>0.7</v>
      </c>
      <c r="G117" s="32">
        <v>10</v>
      </c>
      <c r="H117" s="337">
        <v>7</v>
      </c>
      <c r="I117" s="33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8">
        <v>0</v>
      </c>
      <c r="Y117" s="339">
        <f t="shared" si="12"/>
        <v>0</v>
      </c>
      <c r="Z117" s="36">
        <f t="shared" si="13"/>
        <v>0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0</v>
      </c>
      <c r="BN117" s="67">
        <f t="shared" si="15"/>
        <v>0</v>
      </c>
      <c r="BO117" s="67">
        <f t="shared" si="16"/>
        <v>0</v>
      </c>
      <c r="BP117" s="67">
        <f t="shared" si="17"/>
        <v>0</v>
      </c>
    </row>
    <row r="118" spans="1:68" ht="27" customHeight="1" x14ac:dyDescent="0.25">
      <c r="A118" s="54" t="s">
        <v>199</v>
      </c>
      <c r="B118" s="54" t="s">
        <v>200</v>
      </c>
      <c r="C118" s="31">
        <v>4301070976</v>
      </c>
      <c r="D118" s="349">
        <v>4607111034144</v>
      </c>
      <c r="E118" s="350"/>
      <c r="F118" s="337">
        <v>0.9</v>
      </c>
      <c r="G118" s="32">
        <v>8</v>
      </c>
      <c r="H118" s="337">
        <v>7.2</v>
      </c>
      <c r="I118" s="337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8">
        <v>0</v>
      </c>
      <c r="Y118" s="339">
        <f t="shared" si="12"/>
        <v>0</v>
      </c>
      <c r="Z118" s="36">
        <f t="shared" si="13"/>
        <v>0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ht="27" customHeight="1" x14ac:dyDescent="0.25">
      <c r="A119" s="54" t="s">
        <v>201</v>
      </c>
      <c r="B119" s="54" t="s">
        <v>202</v>
      </c>
      <c r="C119" s="31">
        <v>4301071049</v>
      </c>
      <c r="D119" s="349">
        <v>4607111039293</v>
      </c>
      <c r="E119" s="350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8">
        <v>0</v>
      </c>
      <c r="Y119" s="339">
        <f t="shared" si="12"/>
        <v>0</v>
      </c>
      <c r="Z119" s="36">
        <f t="shared" si="13"/>
        <v>0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49">
        <v>4607111039279</v>
      </c>
      <c r="E120" s="350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8">
        <v>0</v>
      </c>
      <c r="Y120" s="339">
        <f t="shared" si="12"/>
        <v>0</v>
      </c>
      <c r="Z120" s="36">
        <f t="shared" si="13"/>
        <v>0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0</v>
      </c>
      <c r="BN120" s="67">
        <f t="shared" si="15"/>
        <v>0</v>
      </c>
      <c r="BO120" s="67">
        <f t="shared" si="16"/>
        <v>0</v>
      </c>
      <c r="BP120" s="67">
        <f t="shared" si="17"/>
        <v>0</v>
      </c>
    </row>
    <row r="121" spans="1:68" x14ac:dyDescent="0.2">
      <c r="A121" s="353"/>
      <c r="B121" s="354"/>
      <c r="C121" s="354"/>
      <c r="D121" s="354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5"/>
      <c r="P121" s="346" t="s">
        <v>72</v>
      </c>
      <c r="Q121" s="347"/>
      <c r="R121" s="347"/>
      <c r="S121" s="347"/>
      <c r="T121" s="347"/>
      <c r="U121" s="347"/>
      <c r="V121" s="348"/>
      <c r="W121" s="37" t="s">
        <v>69</v>
      </c>
      <c r="X121" s="340">
        <f>IFERROR(SUM(X115:X120),"0")</f>
        <v>0</v>
      </c>
      <c r="Y121" s="340">
        <f>IFERROR(SUM(Y115:Y120),"0")</f>
        <v>0</v>
      </c>
      <c r="Z121" s="340">
        <f>IFERROR(IF(Z115="",0,Z115),"0")+IFERROR(IF(Z116="",0,Z116),"0")+IFERROR(IF(Z117="",0,Z117),"0")+IFERROR(IF(Z118="",0,Z118),"0")+IFERROR(IF(Z119="",0,Z119),"0")+IFERROR(IF(Z120="",0,Z120),"0")</f>
        <v>0</v>
      </c>
      <c r="AA121" s="341"/>
      <c r="AB121" s="341"/>
      <c r="AC121" s="341"/>
    </row>
    <row r="122" spans="1:68" x14ac:dyDescent="0.2">
      <c r="A122" s="354"/>
      <c r="B122" s="354"/>
      <c r="C122" s="354"/>
      <c r="D122" s="354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5"/>
      <c r="P122" s="346" t="s">
        <v>72</v>
      </c>
      <c r="Q122" s="347"/>
      <c r="R122" s="347"/>
      <c r="S122" s="347"/>
      <c r="T122" s="347"/>
      <c r="U122" s="347"/>
      <c r="V122" s="348"/>
      <c r="W122" s="37" t="s">
        <v>73</v>
      </c>
      <c r="X122" s="340">
        <f>IFERROR(SUMPRODUCT(X115:X120*H115:H120),"0")</f>
        <v>0</v>
      </c>
      <c r="Y122" s="340">
        <f>IFERROR(SUMPRODUCT(Y115:Y120*H115:H120),"0")</f>
        <v>0</v>
      </c>
      <c r="Z122" s="37"/>
      <c r="AA122" s="341"/>
      <c r="AB122" s="341"/>
      <c r="AC122" s="341"/>
    </row>
    <row r="123" spans="1:68" ht="14.25" customHeight="1" x14ac:dyDescent="0.25">
      <c r="A123" s="360" t="s">
        <v>130</v>
      </c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Z123" s="354"/>
      <c r="AA123" s="334"/>
      <c r="AB123" s="334"/>
      <c r="AC123" s="334"/>
    </row>
    <row r="124" spans="1:68" ht="27" customHeight="1" x14ac:dyDescent="0.25">
      <c r="A124" s="54" t="s">
        <v>205</v>
      </c>
      <c r="B124" s="54" t="s">
        <v>206</v>
      </c>
      <c r="C124" s="31">
        <v>4301135670</v>
      </c>
      <c r="D124" s="349">
        <v>4620207490983</v>
      </c>
      <c r="E124" s="350"/>
      <c r="F124" s="337">
        <v>0.22</v>
      </c>
      <c r="G124" s="32">
        <v>12</v>
      </c>
      <c r="H124" s="337">
        <v>2.64</v>
      </c>
      <c r="I124" s="337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5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43"/>
      <c r="R124" s="343"/>
      <c r="S124" s="343"/>
      <c r="T124" s="344"/>
      <c r="U124" s="34"/>
      <c r="V124" s="34"/>
      <c r="W124" s="35" t="s">
        <v>69</v>
      </c>
      <c r="X124" s="338">
        <v>0</v>
      </c>
      <c r="Y124" s="339">
        <f>IFERROR(IF(X124="","",X124),"")</f>
        <v>0</v>
      </c>
      <c r="Z124" s="36">
        <f>IFERROR(IF(X124="","",X124*0.01788),"")</f>
        <v>0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53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5"/>
      <c r="P125" s="346" t="s">
        <v>72</v>
      </c>
      <c r="Q125" s="347"/>
      <c r="R125" s="347"/>
      <c r="S125" s="347"/>
      <c r="T125" s="347"/>
      <c r="U125" s="347"/>
      <c r="V125" s="348"/>
      <c r="W125" s="37" t="s">
        <v>69</v>
      </c>
      <c r="X125" s="340">
        <f>IFERROR(SUM(X124:X124),"0")</f>
        <v>0</v>
      </c>
      <c r="Y125" s="340">
        <f>IFERROR(SUM(Y124:Y124),"0")</f>
        <v>0</v>
      </c>
      <c r="Z125" s="340">
        <f>IFERROR(IF(Z124="",0,Z124),"0")</f>
        <v>0</v>
      </c>
      <c r="AA125" s="341"/>
      <c r="AB125" s="341"/>
      <c r="AC125" s="341"/>
    </row>
    <row r="126" spans="1:68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5"/>
      <c r="P126" s="346" t="s">
        <v>72</v>
      </c>
      <c r="Q126" s="347"/>
      <c r="R126" s="347"/>
      <c r="S126" s="347"/>
      <c r="T126" s="347"/>
      <c r="U126" s="347"/>
      <c r="V126" s="348"/>
      <c r="W126" s="37" t="s">
        <v>73</v>
      </c>
      <c r="X126" s="340">
        <f>IFERROR(SUMPRODUCT(X124:X124*H124:H124),"0")</f>
        <v>0</v>
      </c>
      <c r="Y126" s="340">
        <f>IFERROR(SUMPRODUCT(Y124:Y124*H124:H124),"0")</f>
        <v>0</v>
      </c>
      <c r="Z126" s="37"/>
      <c r="AA126" s="341"/>
      <c r="AB126" s="341"/>
      <c r="AC126" s="341"/>
    </row>
    <row r="127" spans="1:68" ht="16.5" customHeight="1" x14ac:dyDescent="0.25">
      <c r="A127" s="380" t="s">
        <v>208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33"/>
      <c r="AB127" s="333"/>
      <c r="AC127" s="333"/>
    </row>
    <row r="128" spans="1:68" ht="14.25" customHeight="1" x14ac:dyDescent="0.25">
      <c r="A128" s="360" t="s">
        <v>130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334"/>
      <c r="AB128" s="334"/>
      <c r="AC128" s="334"/>
    </row>
    <row r="129" spans="1:68" ht="27" customHeight="1" x14ac:dyDescent="0.25">
      <c r="A129" s="54" t="s">
        <v>209</v>
      </c>
      <c r="B129" s="54" t="s">
        <v>210</v>
      </c>
      <c r="C129" s="31">
        <v>4301135555</v>
      </c>
      <c r="D129" s="349">
        <v>4607111034014</v>
      </c>
      <c r="E129" s="350"/>
      <c r="F129" s="337">
        <v>0.25</v>
      </c>
      <c r="G129" s="32">
        <v>12</v>
      </c>
      <c r="H129" s="337">
        <v>3</v>
      </c>
      <c r="I129" s="33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43"/>
      <c r="R129" s="343"/>
      <c r="S129" s="343"/>
      <c r="T129" s="344"/>
      <c r="U129" s="34"/>
      <c r="V129" s="34"/>
      <c r="W129" s="35" t="s">
        <v>69</v>
      </c>
      <c r="X129" s="338">
        <v>0</v>
      </c>
      <c r="Y129" s="339">
        <f>IFERROR(IF(X129="","",X129),"")</f>
        <v>0</v>
      </c>
      <c r="Z129" s="36">
        <f>IFERROR(IF(X129="","",X129*0.01788),"")</f>
        <v>0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49">
        <v>4607111033994</v>
      </c>
      <c r="E130" s="350"/>
      <c r="F130" s="337">
        <v>0.25</v>
      </c>
      <c r="G130" s="32">
        <v>12</v>
      </c>
      <c r="H130" s="337">
        <v>3</v>
      </c>
      <c r="I130" s="33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43"/>
      <c r="R130" s="343"/>
      <c r="S130" s="343"/>
      <c r="T130" s="344"/>
      <c r="U130" s="34"/>
      <c r="V130" s="34"/>
      <c r="W130" s="35" t="s">
        <v>69</v>
      </c>
      <c r="X130" s="338">
        <v>84</v>
      </c>
      <c r="Y130" s="339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68" t="s">
        <v>148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311.10239999999999</v>
      </c>
      <c r="BN130" s="67">
        <f>IFERROR(Y130*I130,"0")</f>
        <v>311.10239999999999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53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5"/>
      <c r="P131" s="346" t="s">
        <v>72</v>
      </c>
      <c r="Q131" s="347"/>
      <c r="R131" s="347"/>
      <c r="S131" s="347"/>
      <c r="T131" s="347"/>
      <c r="U131" s="347"/>
      <c r="V131" s="348"/>
      <c r="W131" s="37" t="s">
        <v>69</v>
      </c>
      <c r="X131" s="340">
        <f>IFERROR(SUM(X129:X130),"0")</f>
        <v>84</v>
      </c>
      <c r="Y131" s="340">
        <f>IFERROR(SUM(Y129:Y130),"0")</f>
        <v>84</v>
      </c>
      <c r="Z131" s="340">
        <f>IFERROR(IF(Z129="",0,Z129),"0")+IFERROR(IF(Z130="",0,Z130),"0")</f>
        <v>1.5019199999999999</v>
      </c>
      <c r="AA131" s="341"/>
      <c r="AB131" s="341"/>
      <c r="AC131" s="341"/>
    </row>
    <row r="132" spans="1:68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5"/>
      <c r="P132" s="346" t="s">
        <v>72</v>
      </c>
      <c r="Q132" s="347"/>
      <c r="R132" s="347"/>
      <c r="S132" s="347"/>
      <c r="T132" s="347"/>
      <c r="U132" s="347"/>
      <c r="V132" s="348"/>
      <c r="W132" s="37" t="s">
        <v>73</v>
      </c>
      <c r="X132" s="340">
        <f>IFERROR(SUMPRODUCT(X129:X130*H129:H130),"0")</f>
        <v>252</v>
      </c>
      <c r="Y132" s="340">
        <f>IFERROR(SUMPRODUCT(Y129:Y130*H129:H130),"0")</f>
        <v>252</v>
      </c>
      <c r="Z132" s="37"/>
      <c r="AA132" s="341"/>
      <c r="AB132" s="341"/>
      <c r="AC132" s="341"/>
    </row>
    <row r="133" spans="1:68" ht="16.5" customHeight="1" x14ac:dyDescent="0.25">
      <c r="A133" s="380" t="s">
        <v>214</v>
      </c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  <c r="Z133" s="354"/>
      <c r="AA133" s="333"/>
      <c r="AB133" s="333"/>
      <c r="AC133" s="333"/>
    </row>
    <row r="134" spans="1:68" ht="14.25" customHeight="1" x14ac:dyDescent="0.25">
      <c r="A134" s="360" t="s">
        <v>130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334"/>
      <c r="AB134" s="334"/>
      <c r="AC134" s="334"/>
    </row>
    <row r="135" spans="1:68" ht="27" customHeight="1" x14ac:dyDescent="0.25">
      <c r="A135" s="54" t="s">
        <v>215</v>
      </c>
      <c r="B135" s="54" t="s">
        <v>216</v>
      </c>
      <c r="C135" s="31">
        <v>4301135291</v>
      </c>
      <c r="D135" s="349">
        <v>4607111036414</v>
      </c>
      <c r="E135" s="350"/>
      <c r="F135" s="337">
        <v>0.25</v>
      </c>
      <c r="G135" s="32">
        <v>12</v>
      </c>
      <c r="H135" s="337">
        <v>3</v>
      </c>
      <c r="I135" s="337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2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43"/>
      <c r="R135" s="343"/>
      <c r="S135" s="343"/>
      <c r="T135" s="344"/>
      <c r="U135" s="34"/>
      <c r="V135" s="34"/>
      <c r="W135" s="35" t="s">
        <v>69</v>
      </c>
      <c r="X135" s="338">
        <v>0</v>
      </c>
      <c r="Y135" s="339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218</v>
      </c>
      <c r="B136" s="54" t="s">
        <v>219</v>
      </c>
      <c r="C136" s="31">
        <v>4301135549</v>
      </c>
      <c r="D136" s="349">
        <v>4607111039095</v>
      </c>
      <c r="E136" s="350"/>
      <c r="F136" s="337">
        <v>0.25</v>
      </c>
      <c r="G136" s="32">
        <v>12</v>
      </c>
      <c r="H136" s="337">
        <v>3</v>
      </c>
      <c r="I136" s="337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43"/>
      <c r="R136" s="343"/>
      <c r="S136" s="343"/>
      <c r="T136" s="344"/>
      <c r="U136" s="34"/>
      <c r="V136" s="34"/>
      <c r="W136" s="35" t="s">
        <v>69</v>
      </c>
      <c r="X136" s="338">
        <v>0</v>
      </c>
      <c r="Y136" s="339">
        <f>IFERROR(IF(X136="","",X136),"")</f>
        <v>0</v>
      </c>
      <c r="Z136" s="36">
        <f>IFERROR(IF(X136="","",X136*0.01788),"")</f>
        <v>0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6.5" customHeight="1" x14ac:dyDescent="0.25">
      <c r="A137" s="54" t="s">
        <v>221</v>
      </c>
      <c r="B137" s="54" t="s">
        <v>222</v>
      </c>
      <c r="C137" s="31">
        <v>4301135550</v>
      </c>
      <c r="D137" s="349">
        <v>4607111034199</v>
      </c>
      <c r="E137" s="350"/>
      <c r="F137" s="337">
        <v>0.25</v>
      </c>
      <c r="G137" s="32">
        <v>12</v>
      </c>
      <c r="H137" s="337">
        <v>3</v>
      </c>
      <c r="I137" s="337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43"/>
      <c r="R137" s="343"/>
      <c r="S137" s="343"/>
      <c r="T137" s="344"/>
      <c r="U137" s="34"/>
      <c r="V137" s="34"/>
      <c r="W137" s="35" t="s">
        <v>69</v>
      </c>
      <c r="X137" s="338">
        <v>126</v>
      </c>
      <c r="Y137" s="339">
        <f>IFERROR(IF(X137="","",X137),"")</f>
        <v>126</v>
      </c>
      <c r="Z137" s="36">
        <f>IFERROR(IF(X137="","",X137*0.01788),"")</f>
        <v>2.2528800000000002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466.65359999999998</v>
      </c>
      <c r="BN137" s="67">
        <f>IFERROR(Y137*I137,"0")</f>
        <v>466.65359999999998</v>
      </c>
      <c r="BO137" s="67">
        <f>IFERROR(X137/J137,"0")</f>
        <v>1.8</v>
      </c>
      <c r="BP137" s="67">
        <f>IFERROR(Y137/J137,"0")</f>
        <v>1.8</v>
      </c>
    </row>
    <row r="138" spans="1:68" x14ac:dyDescent="0.2">
      <c r="A138" s="353"/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5"/>
      <c r="P138" s="346" t="s">
        <v>72</v>
      </c>
      <c r="Q138" s="347"/>
      <c r="R138" s="347"/>
      <c r="S138" s="347"/>
      <c r="T138" s="347"/>
      <c r="U138" s="347"/>
      <c r="V138" s="348"/>
      <c r="W138" s="37" t="s">
        <v>69</v>
      </c>
      <c r="X138" s="340">
        <f>IFERROR(SUM(X135:X137),"0")</f>
        <v>126</v>
      </c>
      <c r="Y138" s="340">
        <f>IFERROR(SUM(Y135:Y137),"0")</f>
        <v>126</v>
      </c>
      <c r="Z138" s="340">
        <f>IFERROR(IF(Z135="",0,Z135),"0")+IFERROR(IF(Z136="",0,Z136),"0")+IFERROR(IF(Z137="",0,Z137),"0")</f>
        <v>2.2528800000000002</v>
      </c>
      <c r="AA138" s="341"/>
      <c r="AB138" s="341"/>
      <c r="AC138" s="341"/>
    </row>
    <row r="139" spans="1:68" x14ac:dyDescent="0.2">
      <c r="A139" s="354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5"/>
      <c r="P139" s="346" t="s">
        <v>72</v>
      </c>
      <c r="Q139" s="347"/>
      <c r="R139" s="347"/>
      <c r="S139" s="347"/>
      <c r="T139" s="347"/>
      <c r="U139" s="347"/>
      <c r="V139" s="348"/>
      <c r="W139" s="37" t="s">
        <v>73</v>
      </c>
      <c r="X139" s="340">
        <f>IFERROR(SUMPRODUCT(X135:X137*H135:H137),"0")</f>
        <v>378</v>
      </c>
      <c r="Y139" s="340">
        <f>IFERROR(SUMPRODUCT(Y135:Y137*H135:H137),"0")</f>
        <v>378</v>
      </c>
      <c r="Z139" s="37"/>
      <c r="AA139" s="341"/>
      <c r="AB139" s="341"/>
      <c r="AC139" s="341"/>
    </row>
    <row r="140" spans="1:68" ht="16.5" customHeight="1" x14ac:dyDescent="0.25">
      <c r="A140" s="380" t="s">
        <v>224</v>
      </c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  <c r="Z140" s="354"/>
      <c r="AA140" s="333"/>
      <c r="AB140" s="333"/>
      <c r="AC140" s="333"/>
    </row>
    <row r="141" spans="1:68" ht="14.25" customHeight="1" x14ac:dyDescent="0.25">
      <c r="A141" s="360" t="s">
        <v>130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54"/>
      <c r="Z141" s="354"/>
      <c r="AA141" s="334"/>
      <c r="AB141" s="334"/>
      <c r="AC141" s="334"/>
    </row>
    <row r="142" spans="1:68" ht="27" customHeight="1" x14ac:dyDescent="0.25">
      <c r="A142" s="54" t="s">
        <v>225</v>
      </c>
      <c r="B142" s="54" t="s">
        <v>226</v>
      </c>
      <c r="C142" s="31">
        <v>4301135275</v>
      </c>
      <c r="D142" s="349">
        <v>4607111034380</v>
      </c>
      <c r="E142" s="350"/>
      <c r="F142" s="337">
        <v>0.25</v>
      </c>
      <c r="G142" s="32">
        <v>12</v>
      </c>
      <c r="H142" s="337">
        <v>3</v>
      </c>
      <c r="I142" s="337">
        <v>3.28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2" s="343"/>
      <c r="R142" s="343"/>
      <c r="S142" s="343"/>
      <c r="T142" s="344"/>
      <c r="U142" s="34"/>
      <c r="V142" s="34"/>
      <c r="W142" s="35" t="s">
        <v>69</v>
      </c>
      <c r="X142" s="338">
        <v>70</v>
      </c>
      <c r="Y142" s="339">
        <f>IFERROR(IF(X142="","",X142),"")</f>
        <v>70</v>
      </c>
      <c r="Z142" s="36">
        <f>IFERROR(IF(X142="","",X142*0.01788),"")</f>
        <v>1.2516</v>
      </c>
      <c r="AA142" s="56"/>
      <c r="AB142" s="57"/>
      <c r="AC142" s="176" t="s">
        <v>227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229.6</v>
      </c>
      <c r="BN142" s="67">
        <f>IFERROR(Y142*I142,"0")</f>
        <v>229.6</v>
      </c>
      <c r="BO142" s="67">
        <f>IFERROR(X142/J142,"0")</f>
        <v>1</v>
      </c>
      <c r="BP142" s="67">
        <f>IFERROR(Y142/J142,"0")</f>
        <v>1</v>
      </c>
    </row>
    <row r="143" spans="1:68" ht="27" customHeight="1" x14ac:dyDescent="0.25">
      <c r="A143" s="54" t="s">
        <v>228</v>
      </c>
      <c r="B143" s="54" t="s">
        <v>229</v>
      </c>
      <c r="C143" s="31">
        <v>4301135277</v>
      </c>
      <c r="D143" s="349">
        <v>4607111034397</v>
      </c>
      <c r="E143" s="350"/>
      <c r="F143" s="337">
        <v>0.25</v>
      </c>
      <c r="G143" s="32">
        <v>12</v>
      </c>
      <c r="H143" s="337">
        <v>3</v>
      </c>
      <c r="I143" s="337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7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43"/>
      <c r="R143" s="343"/>
      <c r="S143" s="343"/>
      <c r="T143" s="344"/>
      <c r="U143" s="34"/>
      <c r="V143" s="34"/>
      <c r="W143" s="35" t="s">
        <v>69</v>
      </c>
      <c r="X143" s="338">
        <v>126</v>
      </c>
      <c r="Y143" s="339">
        <f>IFERROR(IF(X143="","",X143),"")</f>
        <v>126</v>
      </c>
      <c r="Z143" s="36">
        <f>IFERROR(IF(X143="","",X143*0.01788),"")</f>
        <v>2.2528800000000002</v>
      </c>
      <c r="AA143" s="56"/>
      <c r="AB143" s="57"/>
      <c r="AC143" s="178" t="s">
        <v>211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413.28</v>
      </c>
      <c r="BN143" s="67">
        <f>IFERROR(Y143*I143,"0")</f>
        <v>413.28</v>
      </c>
      <c r="BO143" s="67">
        <f>IFERROR(X143/J143,"0")</f>
        <v>1.8</v>
      </c>
      <c r="BP143" s="67">
        <f>IFERROR(Y143/J143,"0")</f>
        <v>1.8</v>
      </c>
    </row>
    <row r="144" spans="1:68" x14ac:dyDescent="0.2">
      <c r="A144" s="353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5"/>
      <c r="P144" s="346" t="s">
        <v>72</v>
      </c>
      <c r="Q144" s="347"/>
      <c r="R144" s="347"/>
      <c r="S144" s="347"/>
      <c r="T144" s="347"/>
      <c r="U144" s="347"/>
      <c r="V144" s="348"/>
      <c r="W144" s="37" t="s">
        <v>69</v>
      </c>
      <c r="X144" s="340">
        <f>IFERROR(SUM(X142:X143),"0")</f>
        <v>196</v>
      </c>
      <c r="Y144" s="340">
        <f>IFERROR(SUM(Y142:Y143),"0")</f>
        <v>196</v>
      </c>
      <c r="Z144" s="340">
        <f>IFERROR(IF(Z142="",0,Z142),"0")+IFERROR(IF(Z143="",0,Z143),"0")</f>
        <v>3.50448</v>
      </c>
      <c r="AA144" s="341"/>
      <c r="AB144" s="341"/>
      <c r="AC144" s="341"/>
    </row>
    <row r="145" spans="1:68" x14ac:dyDescent="0.2">
      <c r="A145" s="354"/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5"/>
      <c r="P145" s="346" t="s">
        <v>72</v>
      </c>
      <c r="Q145" s="347"/>
      <c r="R145" s="347"/>
      <c r="S145" s="347"/>
      <c r="T145" s="347"/>
      <c r="U145" s="347"/>
      <c r="V145" s="348"/>
      <c r="W145" s="37" t="s">
        <v>73</v>
      </c>
      <c r="X145" s="340">
        <f>IFERROR(SUMPRODUCT(X142:X143*H142:H143),"0")</f>
        <v>588</v>
      </c>
      <c r="Y145" s="340">
        <f>IFERROR(SUMPRODUCT(Y142:Y143*H142:H143),"0")</f>
        <v>588</v>
      </c>
      <c r="Z145" s="37"/>
      <c r="AA145" s="341"/>
      <c r="AB145" s="341"/>
      <c r="AC145" s="341"/>
    </row>
    <row r="146" spans="1:68" ht="16.5" customHeight="1" x14ac:dyDescent="0.25">
      <c r="A146" s="380" t="s">
        <v>230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  <c r="AA146" s="333"/>
      <c r="AB146" s="333"/>
      <c r="AC146" s="333"/>
    </row>
    <row r="147" spans="1:68" ht="14.25" customHeight="1" x14ac:dyDescent="0.25">
      <c r="A147" s="360" t="s">
        <v>130</v>
      </c>
      <c r="B147" s="354"/>
      <c r="C147" s="354"/>
      <c r="D147" s="354"/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  <c r="AA147" s="334"/>
      <c r="AB147" s="334"/>
      <c r="AC147" s="334"/>
    </row>
    <row r="148" spans="1:68" ht="27" customHeight="1" x14ac:dyDescent="0.25">
      <c r="A148" s="54" t="s">
        <v>231</v>
      </c>
      <c r="B148" s="54" t="s">
        <v>232</v>
      </c>
      <c r="C148" s="31">
        <v>4301135570</v>
      </c>
      <c r="D148" s="349">
        <v>4607111035806</v>
      </c>
      <c r="E148" s="350"/>
      <c r="F148" s="337">
        <v>0.25</v>
      </c>
      <c r="G148" s="32">
        <v>12</v>
      </c>
      <c r="H148" s="337">
        <v>3</v>
      </c>
      <c r="I148" s="337">
        <v>3.7035999999999998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43"/>
      <c r="R148" s="343"/>
      <c r="S148" s="343"/>
      <c r="T148" s="344"/>
      <c r="U148" s="34"/>
      <c r="V148" s="34"/>
      <c r="W148" s="35" t="s">
        <v>69</v>
      </c>
      <c r="X148" s="338">
        <v>42</v>
      </c>
      <c r="Y148" s="339">
        <f>IFERROR(IF(X148="","",X148),"")</f>
        <v>42</v>
      </c>
      <c r="Z148" s="36">
        <f>IFERROR(IF(X148="","",X148*0.01788),"")</f>
        <v>0.75095999999999996</v>
      </c>
      <c r="AA148" s="56"/>
      <c r="AB148" s="57"/>
      <c r="AC148" s="180" t="s">
        <v>233</v>
      </c>
      <c r="AG148" s="67"/>
      <c r="AJ148" s="71" t="s">
        <v>71</v>
      </c>
      <c r="AK148" s="71">
        <v>1</v>
      </c>
      <c r="BB148" s="181" t="s">
        <v>81</v>
      </c>
      <c r="BM148" s="67">
        <f>IFERROR(X148*I148,"0")</f>
        <v>155.55119999999999</v>
      </c>
      <c r="BN148" s="67">
        <f>IFERROR(Y148*I148,"0")</f>
        <v>155.55119999999999</v>
      </c>
      <c r="BO148" s="67">
        <f>IFERROR(X148/J148,"0")</f>
        <v>0.6</v>
      </c>
      <c r="BP148" s="67">
        <f>IFERROR(Y148/J148,"0")</f>
        <v>0.6</v>
      </c>
    </row>
    <row r="149" spans="1:68" x14ac:dyDescent="0.2">
      <c r="A149" s="353"/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5"/>
      <c r="P149" s="346" t="s">
        <v>72</v>
      </c>
      <c r="Q149" s="347"/>
      <c r="R149" s="347"/>
      <c r="S149" s="347"/>
      <c r="T149" s="347"/>
      <c r="U149" s="347"/>
      <c r="V149" s="348"/>
      <c r="W149" s="37" t="s">
        <v>69</v>
      </c>
      <c r="X149" s="340">
        <f>IFERROR(SUM(X148:X148),"0")</f>
        <v>42</v>
      </c>
      <c r="Y149" s="340">
        <f>IFERROR(SUM(Y148:Y148),"0")</f>
        <v>42</v>
      </c>
      <c r="Z149" s="340">
        <f>IFERROR(IF(Z148="",0,Z148),"0")</f>
        <v>0.75095999999999996</v>
      </c>
      <c r="AA149" s="341"/>
      <c r="AB149" s="341"/>
      <c r="AC149" s="341"/>
    </row>
    <row r="150" spans="1:68" x14ac:dyDescent="0.2">
      <c r="A150" s="354"/>
      <c r="B150" s="35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5"/>
      <c r="P150" s="346" t="s">
        <v>72</v>
      </c>
      <c r="Q150" s="347"/>
      <c r="R150" s="347"/>
      <c r="S150" s="347"/>
      <c r="T150" s="347"/>
      <c r="U150" s="347"/>
      <c r="V150" s="348"/>
      <c r="W150" s="37" t="s">
        <v>73</v>
      </c>
      <c r="X150" s="340">
        <f>IFERROR(SUMPRODUCT(X148:X148*H148:H148),"0")</f>
        <v>126</v>
      </c>
      <c r="Y150" s="340">
        <f>IFERROR(SUMPRODUCT(Y148:Y148*H148:H148),"0")</f>
        <v>126</v>
      </c>
      <c r="Z150" s="37"/>
      <c r="AA150" s="341"/>
      <c r="AB150" s="341"/>
      <c r="AC150" s="341"/>
    </row>
    <row r="151" spans="1:68" ht="16.5" customHeight="1" x14ac:dyDescent="0.25">
      <c r="A151" s="380" t="s">
        <v>234</v>
      </c>
      <c r="B151" s="354"/>
      <c r="C151" s="354"/>
      <c r="D151" s="354"/>
      <c r="E151" s="354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354"/>
      <c r="Y151" s="354"/>
      <c r="Z151" s="354"/>
      <c r="AA151" s="333"/>
      <c r="AB151" s="333"/>
      <c r="AC151" s="333"/>
    </row>
    <row r="152" spans="1:68" ht="14.25" customHeight="1" x14ac:dyDescent="0.25">
      <c r="A152" s="360" t="s">
        <v>130</v>
      </c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354"/>
      <c r="Y152" s="354"/>
      <c r="Z152" s="354"/>
      <c r="AA152" s="334"/>
      <c r="AB152" s="334"/>
      <c r="AC152" s="334"/>
    </row>
    <row r="153" spans="1:68" ht="16.5" customHeight="1" x14ac:dyDescent="0.25">
      <c r="A153" s="54" t="s">
        <v>235</v>
      </c>
      <c r="B153" s="54" t="s">
        <v>236</v>
      </c>
      <c r="C153" s="31">
        <v>4301135607</v>
      </c>
      <c r="D153" s="349">
        <v>4607111039613</v>
      </c>
      <c r="E153" s="350"/>
      <c r="F153" s="337">
        <v>0.09</v>
      </c>
      <c r="G153" s="32">
        <v>30</v>
      </c>
      <c r="H153" s="337">
        <v>2.7</v>
      </c>
      <c r="I153" s="337">
        <v>3.09</v>
      </c>
      <c r="J153" s="32">
        <v>126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43"/>
      <c r="R153" s="343"/>
      <c r="S153" s="343"/>
      <c r="T153" s="344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IFERROR(IF(X153="","",X153*0.00936),"")</f>
        <v>0</v>
      </c>
      <c r="AA153" s="56"/>
      <c r="AB153" s="57"/>
      <c r="AC153" s="182" t="s">
        <v>220</v>
      </c>
      <c r="AG153" s="67"/>
      <c r="AJ153" s="71" t="s">
        <v>71</v>
      </c>
      <c r="AK153" s="71">
        <v>1</v>
      </c>
      <c r="BB153" s="183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53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5"/>
      <c r="P154" s="346" t="s">
        <v>72</v>
      </c>
      <c r="Q154" s="347"/>
      <c r="R154" s="347"/>
      <c r="S154" s="347"/>
      <c r="T154" s="347"/>
      <c r="U154" s="347"/>
      <c r="V154" s="348"/>
      <c r="W154" s="37" t="s">
        <v>69</v>
      </c>
      <c r="X154" s="340">
        <f>IFERROR(SUM(X153:X153),"0")</f>
        <v>0</v>
      </c>
      <c r="Y154" s="340">
        <f>IFERROR(SUM(Y153:Y153),"0")</f>
        <v>0</v>
      </c>
      <c r="Z154" s="340">
        <f>IFERROR(IF(Z153="",0,Z153),"0")</f>
        <v>0</v>
      </c>
      <c r="AA154" s="341"/>
      <c r="AB154" s="341"/>
      <c r="AC154" s="341"/>
    </row>
    <row r="155" spans="1:68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5"/>
      <c r="P155" s="346" t="s">
        <v>72</v>
      </c>
      <c r="Q155" s="347"/>
      <c r="R155" s="347"/>
      <c r="S155" s="347"/>
      <c r="T155" s="347"/>
      <c r="U155" s="347"/>
      <c r="V155" s="348"/>
      <c r="W155" s="37" t="s">
        <v>73</v>
      </c>
      <c r="X155" s="340">
        <f>IFERROR(SUMPRODUCT(X153:X153*H153:H153),"0")</f>
        <v>0</v>
      </c>
      <c r="Y155" s="340">
        <f>IFERROR(SUMPRODUCT(Y153:Y153*H153:H153),"0")</f>
        <v>0</v>
      </c>
      <c r="Z155" s="37"/>
      <c r="AA155" s="341"/>
      <c r="AB155" s="341"/>
      <c r="AC155" s="341"/>
    </row>
    <row r="156" spans="1:68" ht="16.5" customHeight="1" x14ac:dyDescent="0.25">
      <c r="A156" s="380" t="s">
        <v>237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54"/>
      <c r="Z156" s="354"/>
      <c r="AA156" s="333"/>
      <c r="AB156" s="333"/>
      <c r="AC156" s="333"/>
    </row>
    <row r="157" spans="1:68" ht="14.25" customHeight="1" x14ac:dyDescent="0.25">
      <c r="A157" s="360" t="s">
        <v>238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54"/>
      <c r="Z157" s="354"/>
      <c r="AA157" s="334"/>
      <c r="AB157" s="334"/>
      <c r="AC157" s="334"/>
    </row>
    <row r="158" spans="1:68" ht="27" customHeight="1" x14ac:dyDescent="0.25">
      <c r="A158" s="54" t="s">
        <v>239</v>
      </c>
      <c r="B158" s="54" t="s">
        <v>240</v>
      </c>
      <c r="C158" s="31">
        <v>4301135540</v>
      </c>
      <c r="D158" s="349">
        <v>4607111035646</v>
      </c>
      <c r="E158" s="350"/>
      <c r="F158" s="337">
        <v>0.2</v>
      </c>
      <c r="G158" s="32">
        <v>8</v>
      </c>
      <c r="H158" s="337">
        <v>1.6</v>
      </c>
      <c r="I158" s="337">
        <v>2.12</v>
      </c>
      <c r="J158" s="32">
        <v>72</v>
      </c>
      <c r="K158" s="32" t="s">
        <v>241</v>
      </c>
      <c r="L158" s="32" t="s">
        <v>67</v>
      </c>
      <c r="M158" s="33" t="s">
        <v>68</v>
      </c>
      <c r="N158" s="33"/>
      <c r="O158" s="32">
        <v>180</v>
      </c>
      <c r="P158" s="3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43"/>
      <c r="R158" s="343"/>
      <c r="S158" s="343"/>
      <c r="T158" s="344"/>
      <c r="U158" s="34"/>
      <c r="V158" s="34"/>
      <c r="W158" s="35" t="s">
        <v>69</v>
      </c>
      <c r="X158" s="338">
        <v>0</v>
      </c>
      <c r="Y158" s="339">
        <f>IFERROR(IF(X158="","",X158),"")</f>
        <v>0</v>
      </c>
      <c r="Z158" s="36">
        <f>IFERROR(IF(X158="","",X158*0.01157),"")</f>
        <v>0</v>
      </c>
      <c r="AA158" s="56"/>
      <c r="AB158" s="57"/>
      <c r="AC158" s="184" t="s">
        <v>242</v>
      </c>
      <c r="AG158" s="67"/>
      <c r="AJ158" s="71" t="s">
        <v>71</v>
      </c>
      <c r="AK158" s="71">
        <v>1</v>
      </c>
      <c r="BB158" s="185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53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5"/>
      <c r="P159" s="346" t="s">
        <v>72</v>
      </c>
      <c r="Q159" s="347"/>
      <c r="R159" s="347"/>
      <c r="S159" s="347"/>
      <c r="T159" s="347"/>
      <c r="U159" s="347"/>
      <c r="V159" s="348"/>
      <c r="W159" s="37" t="s">
        <v>69</v>
      </c>
      <c r="X159" s="340">
        <f>IFERROR(SUM(X158:X158),"0")</f>
        <v>0</v>
      </c>
      <c r="Y159" s="340">
        <f>IFERROR(SUM(Y158:Y158),"0")</f>
        <v>0</v>
      </c>
      <c r="Z159" s="340">
        <f>IFERROR(IF(Z158="",0,Z158),"0")</f>
        <v>0</v>
      </c>
      <c r="AA159" s="341"/>
      <c r="AB159" s="341"/>
      <c r="AC159" s="341"/>
    </row>
    <row r="160" spans="1:68" x14ac:dyDescent="0.2">
      <c r="A160" s="354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5"/>
      <c r="P160" s="346" t="s">
        <v>72</v>
      </c>
      <c r="Q160" s="347"/>
      <c r="R160" s="347"/>
      <c r="S160" s="347"/>
      <c r="T160" s="347"/>
      <c r="U160" s="347"/>
      <c r="V160" s="348"/>
      <c r="W160" s="37" t="s">
        <v>73</v>
      </c>
      <c r="X160" s="340">
        <f>IFERROR(SUMPRODUCT(X158:X158*H158:H158),"0")</f>
        <v>0</v>
      </c>
      <c r="Y160" s="340">
        <f>IFERROR(SUMPRODUCT(Y158:Y158*H158:H158),"0")</f>
        <v>0</v>
      </c>
      <c r="Z160" s="37"/>
      <c r="AA160" s="341"/>
      <c r="AB160" s="341"/>
      <c r="AC160" s="341"/>
    </row>
    <row r="161" spans="1:68" ht="16.5" customHeight="1" x14ac:dyDescent="0.25">
      <c r="A161" s="380" t="s">
        <v>243</v>
      </c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333"/>
      <c r="AB161" s="333"/>
      <c r="AC161" s="333"/>
    </row>
    <row r="162" spans="1:68" ht="14.25" customHeight="1" x14ac:dyDescent="0.25">
      <c r="A162" s="360" t="s">
        <v>130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54"/>
      <c r="Z162" s="354"/>
      <c r="AA162" s="334"/>
      <c r="AB162" s="334"/>
      <c r="AC162" s="334"/>
    </row>
    <row r="163" spans="1:68" ht="27" customHeight="1" x14ac:dyDescent="0.25">
      <c r="A163" s="54" t="s">
        <v>244</v>
      </c>
      <c r="B163" s="54" t="s">
        <v>245</v>
      </c>
      <c r="C163" s="31">
        <v>4301135591</v>
      </c>
      <c r="D163" s="349">
        <v>4607111036568</v>
      </c>
      <c r="E163" s="350"/>
      <c r="F163" s="337">
        <v>0.28000000000000003</v>
      </c>
      <c r="G163" s="32">
        <v>6</v>
      </c>
      <c r="H163" s="337">
        <v>1.68</v>
      </c>
      <c r="I163" s="337">
        <v>2.1017999999999999</v>
      </c>
      <c r="J163" s="32">
        <v>140</v>
      </c>
      <c r="K163" s="32" t="s">
        <v>79</v>
      </c>
      <c r="L163" s="32" t="s">
        <v>67</v>
      </c>
      <c r="M163" s="33" t="s">
        <v>68</v>
      </c>
      <c r="N163" s="33"/>
      <c r="O163" s="32">
        <v>180</v>
      </c>
      <c r="P163" s="45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43"/>
      <c r="R163" s="343"/>
      <c r="S163" s="343"/>
      <c r="T163" s="344"/>
      <c r="U163" s="34"/>
      <c r="V163" s="34"/>
      <c r="W163" s="35" t="s">
        <v>69</v>
      </c>
      <c r="X163" s="338">
        <v>70</v>
      </c>
      <c r="Y163" s="339">
        <f>IFERROR(IF(X163="","",X163),"")</f>
        <v>70</v>
      </c>
      <c r="Z163" s="36">
        <f>IFERROR(IF(X163="","",X163*0.00941),"")</f>
        <v>0.65869999999999995</v>
      </c>
      <c r="AA163" s="56"/>
      <c r="AB163" s="57"/>
      <c r="AC163" s="186" t="s">
        <v>246</v>
      </c>
      <c r="AG163" s="67"/>
      <c r="AJ163" s="71" t="s">
        <v>71</v>
      </c>
      <c r="AK163" s="71">
        <v>1</v>
      </c>
      <c r="BB163" s="187" t="s">
        <v>81</v>
      </c>
      <c r="BM163" s="67">
        <f>IFERROR(X163*I163,"0")</f>
        <v>147.126</v>
      </c>
      <c r="BN163" s="67">
        <f>IFERROR(Y163*I163,"0")</f>
        <v>147.126</v>
      </c>
      <c r="BO163" s="67">
        <f>IFERROR(X163/J163,"0")</f>
        <v>0.5</v>
      </c>
      <c r="BP163" s="67">
        <f>IFERROR(Y163/J163,"0")</f>
        <v>0.5</v>
      </c>
    </row>
    <row r="164" spans="1:68" x14ac:dyDescent="0.2">
      <c r="A164" s="353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5"/>
      <c r="P164" s="346" t="s">
        <v>72</v>
      </c>
      <c r="Q164" s="347"/>
      <c r="R164" s="347"/>
      <c r="S164" s="347"/>
      <c r="T164" s="347"/>
      <c r="U164" s="347"/>
      <c r="V164" s="348"/>
      <c r="W164" s="37" t="s">
        <v>69</v>
      </c>
      <c r="X164" s="340">
        <f>IFERROR(SUM(X163:X163),"0")</f>
        <v>70</v>
      </c>
      <c r="Y164" s="340">
        <f>IFERROR(SUM(Y163:Y163),"0")</f>
        <v>70</v>
      </c>
      <c r="Z164" s="340">
        <f>IFERROR(IF(Z163="",0,Z163),"0")</f>
        <v>0.65869999999999995</v>
      </c>
      <c r="AA164" s="341"/>
      <c r="AB164" s="341"/>
      <c r="AC164" s="341"/>
    </row>
    <row r="165" spans="1:68" x14ac:dyDescent="0.2">
      <c r="A165" s="354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5"/>
      <c r="P165" s="346" t="s">
        <v>72</v>
      </c>
      <c r="Q165" s="347"/>
      <c r="R165" s="347"/>
      <c r="S165" s="347"/>
      <c r="T165" s="347"/>
      <c r="U165" s="347"/>
      <c r="V165" s="348"/>
      <c r="W165" s="37" t="s">
        <v>73</v>
      </c>
      <c r="X165" s="340">
        <f>IFERROR(SUMPRODUCT(X163:X163*H163:H163),"0")</f>
        <v>117.6</v>
      </c>
      <c r="Y165" s="340">
        <f>IFERROR(SUMPRODUCT(Y163:Y163*H163:H163),"0")</f>
        <v>117.6</v>
      </c>
      <c r="Z165" s="37"/>
      <c r="AA165" s="341"/>
      <c r="AB165" s="341"/>
      <c r="AC165" s="341"/>
    </row>
    <row r="166" spans="1:68" ht="27.75" customHeight="1" x14ac:dyDescent="0.2">
      <c r="A166" s="367" t="s">
        <v>247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48"/>
      <c r="AB166" s="48"/>
      <c r="AC166" s="48"/>
    </row>
    <row r="167" spans="1:68" ht="16.5" customHeight="1" x14ac:dyDescent="0.25">
      <c r="A167" s="380" t="s">
        <v>248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333"/>
      <c r="AB167" s="333"/>
      <c r="AC167" s="333"/>
    </row>
    <row r="168" spans="1:68" ht="14.25" customHeight="1" x14ac:dyDescent="0.25">
      <c r="A168" s="360" t="s">
        <v>130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334"/>
      <c r="AB168" s="334"/>
      <c r="AC168" s="334"/>
    </row>
    <row r="169" spans="1:68" ht="16.5" customHeight="1" x14ac:dyDescent="0.25">
      <c r="A169" s="54" t="s">
        <v>249</v>
      </c>
      <c r="B169" s="54" t="s">
        <v>250</v>
      </c>
      <c r="C169" s="31">
        <v>4301135679</v>
      </c>
      <c r="D169" s="349">
        <v>4620207490372</v>
      </c>
      <c r="E169" s="350"/>
      <c r="F169" s="337">
        <v>5.5</v>
      </c>
      <c r="G169" s="32">
        <v>1</v>
      </c>
      <c r="H169" s="337">
        <v>5.5</v>
      </c>
      <c r="I169" s="337">
        <v>5.7350000000000003</v>
      </c>
      <c r="J169" s="32">
        <v>84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2" t="s">
        <v>251</v>
      </c>
      <c r="Q169" s="343"/>
      <c r="R169" s="343"/>
      <c r="S169" s="343"/>
      <c r="T169" s="344"/>
      <c r="U169" s="34"/>
      <c r="V169" s="34"/>
      <c r="W169" s="35" t="s">
        <v>69</v>
      </c>
      <c r="X169" s="338">
        <v>0</v>
      </c>
      <c r="Y169" s="339">
        <f>IFERROR(IF(X169="","",X169),"")</f>
        <v>0</v>
      </c>
      <c r="Z169" s="36">
        <f>IFERROR(IF(X169="","",X169*0.0155),"")</f>
        <v>0</v>
      </c>
      <c r="AA169" s="56"/>
      <c r="AB169" s="57"/>
      <c r="AC169" s="188" t="s">
        <v>252</v>
      </c>
      <c r="AG169" s="67"/>
      <c r="AJ169" s="71" t="s">
        <v>71</v>
      </c>
      <c r="AK169" s="71">
        <v>1</v>
      </c>
      <c r="BB169" s="189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253</v>
      </c>
      <c r="B170" s="54" t="s">
        <v>254</v>
      </c>
      <c r="C170" s="31">
        <v>4301135548</v>
      </c>
      <c r="D170" s="349">
        <v>4607111039057</v>
      </c>
      <c r="E170" s="350"/>
      <c r="F170" s="337">
        <v>1.8</v>
      </c>
      <c r="G170" s="32">
        <v>1</v>
      </c>
      <c r="H170" s="337">
        <v>1.8</v>
      </c>
      <c r="I170" s="337">
        <v>1.9</v>
      </c>
      <c r="J170" s="32">
        <v>234</v>
      </c>
      <c r="K170" s="32" t="s">
        <v>141</v>
      </c>
      <c r="L170" s="32" t="s">
        <v>67</v>
      </c>
      <c r="M170" s="33" t="s">
        <v>68</v>
      </c>
      <c r="N170" s="33"/>
      <c r="O170" s="32">
        <v>180</v>
      </c>
      <c r="P170" s="376" t="s">
        <v>255</v>
      </c>
      <c r="Q170" s="343"/>
      <c r="R170" s="343"/>
      <c r="S170" s="343"/>
      <c r="T170" s="344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53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5"/>
      <c r="P171" s="346" t="s">
        <v>72</v>
      </c>
      <c r="Q171" s="347"/>
      <c r="R171" s="347"/>
      <c r="S171" s="347"/>
      <c r="T171" s="347"/>
      <c r="U171" s="347"/>
      <c r="V171" s="348"/>
      <c r="W171" s="37" t="s">
        <v>69</v>
      </c>
      <c r="X171" s="340">
        <f>IFERROR(SUM(X169:X170),"0")</f>
        <v>0</v>
      </c>
      <c r="Y171" s="340">
        <f>IFERROR(SUM(Y169:Y170),"0")</f>
        <v>0</v>
      </c>
      <c r="Z171" s="340">
        <f>IFERROR(IF(Z169="",0,Z169),"0")+IFERROR(IF(Z170="",0,Z170),"0")</f>
        <v>0</v>
      </c>
      <c r="AA171" s="341"/>
      <c r="AB171" s="341"/>
      <c r="AC171" s="341"/>
    </row>
    <row r="172" spans="1:68" x14ac:dyDescent="0.2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5"/>
      <c r="P172" s="346" t="s">
        <v>72</v>
      </c>
      <c r="Q172" s="347"/>
      <c r="R172" s="347"/>
      <c r="S172" s="347"/>
      <c r="T172" s="347"/>
      <c r="U172" s="347"/>
      <c r="V172" s="348"/>
      <c r="W172" s="37" t="s">
        <v>73</v>
      </c>
      <c r="X172" s="340">
        <f>IFERROR(SUMPRODUCT(X169:X170*H169:H170),"0")</f>
        <v>0</v>
      </c>
      <c r="Y172" s="340">
        <f>IFERROR(SUMPRODUCT(Y169:Y170*H169:H170),"0")</f>
        <v>0</v>
      </c>
      <c r="Z172" s="37"/>
      <c r="AA172" s="341"/>
      <c r="AB172" s="341"/>
      <c r="AC172" s="341"/>
    </row>
    <row r="173" spans="1:68" ht="16.5" customHeight="1" x14ac:dyDescent="0.25">
      <c r="A173" s="380" t="s">
        <v>256</v>
      </c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354"/>
      <c r="Y173" s="354"/>
      <c r="Z173" s="354"/>
      <c r="AA173" s="333"/>
      <c r="AB173" s="333"/>
      <c r="AC173" s="333"/>
    </row>
    <row r="174" spans="1:68" ht="14.25" customHeight="1" x14ac:dyDescent="0.25">
      <c r="A174" s="360" t="s">
        <v>63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334"/>
      <c r="AB174" s="334"/>
      <c r="AC174" s="334"/>
    </row>
    <row r="175" spans="1:68" ht="16.5" customHeight="1" x14ac:dyDescent="0.25">
      <c r="A175" s="54" t="s">
        <v>257</v>
      </c>
      <c r="B175" s="54" t="s">
        <v>258</v>
      </c>
      <c r="C175" s="31">
        <v>4301071062</v>
      </c>
      <c r="D175" s="349">
        <v>4607111036384</v>
      </c>
      <c r="E175" s="350"/>
      <c r="F175" s="337">
        <v>5</v>
      </c>
      <c r="G175" s="32">
        <v>1</v>
      </c>
      <c r="H175" s="337">
        <v>5</v>
      </c>
      <c r="I175" s="337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07" t="s">
        <v>259</v>
      </c>
      <c r="Q175" s="343"/>
      <c r="R175" s="343"/>
      <c r="S175" s="343"/>
      <c r="T175" s="344"/>
      <c r="U175" s="34"/>
      <c r="V175" s="34"/>
      <c r="W175" s="35" t="s">
        <v>69</v>
      </c>
      <c r="X175" s="338">
        <v>0</v>
      </c>
      <c r="Y175" s="339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260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customHeight="1" x14ac:dyDescent="0.25">
      <c r="A176" s="54" t="s">
        <v>261</v>
      </c>
      <c r="B176" s="54" t="s">
        <v>262</v>
      </c>
      <c r="C176" s="31">
        <v>4301071056</v>
      </c>
      <c r="D176" s="349">
        <v>4640242180250</v>
      </c>
      <c r="E176" s="350"/>
      <c r="F176" s="337">
        <v>5</v>
      </c>
      <c r="G176" s="32">
        <v>1</v>
      </c>
      <c r="H176" s="337">
        <v>5</v>
      </c>
      <c r="I176" s="337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8" t="s">
        <v>263</v>
      </c>
      <c r="Q176" s="343"/>
      <c r="R176" s="343"/>
      <c r="S176" s="343"/>
      <c r="T176" s="344"/>
      <c r="U176" s="34"/>
      <c r="V176" s="34"/>
      <c r="W176" s="35" t="s">
        <v>69</v>
      </c>
      <c r="X176" s="338">
        <v>0</v>
      </c>
      <c r="Y176" s="339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264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265</v>
      </c>
      <c r="B177" s="54" t="s">
        <v>266</v>
      </c>
      <c r="C177" s="31">
        <v>4301071050</v>
      </c>
      <c r="D177" s="349">
        <v>4607111036216</v>
      </c>
      <c r="E177" s="350"/>
      <c r="F177" s="337">
        <v>5</v>
      </c>
      <c r="G177" s="32">
        <v>1</v>
      </c>
      <c r="H177" s="337">
        <v>5</v>
      </c>
      <c r="I177" s="337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43"/>
      <c r="R177" s="343"/>
      <c r="S177" s="343"/>
      <c r="T177" s="344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267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268</v>
      </c>
      <c r="B178" s="54" t="s">
        <v>269</v>
      </c>
      <c r="C178" s="31">
        <v>4301071061</v>
      </c>
      <c r="D178" s="349">
        <v>4607111036278</v>
      </c>
      <c r="E178" s="350"/>
      <c r="F178" s="337">
        <v>5</v>
      </c>
      <c r="G178" s="32">
        <v>1</v>
      </c>
      <c r="H178" s="337">
        <v>5</v>
      </c>
      <c r="I178" s="337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43"/>
      <c r="R178" s="343"/>
      <c r="S178" s="343"/>
      <c r="T178" s="344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270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3"/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5"/>
      <c r="P179" s="346" t="s">
        <v>72</v>
      </c>
      <c r="Q179" s="347"/>
      <c r="R179" s="347"/>
      <c r="S179" s="347"/>
      <c r="T179" s="347"/>
      <c r="U179" s="347"/>
      <c r="V179" s="348"/>
      <c r="W179" s="37" t="s">
        <v>69</v>
      </c>
      <c r="X179" s="340">
        <f>IFERROR(SUM(X175:X178),"0")</f>
        <v>0</v>
      </c>
      <c r="Y179" s="340">
        <f>IFERROR(SUM(Y175:Y178),"0")</f>
        <v>0</v>
      </c>
      <c r="Z179" s="340">
        <f>IFERROR(IF(Z175="",0,Z175),"0")+IFERROR(IF(Z176="",0,Z176),"0")+IFERROR(IF(Z177="",0,Z177),"0")+IFERROR(IF(Z178="",0,Z178),"0")</f>
        <v>0</v>
      </c>
      <c r="AA179" s="341"/>
      <c r="AB179" s="341"/>
      <c r="AC179" s="341"/>
    </row>
    <row r="180" spans="1:68" x14ac:dyDescent="0.2">
      <c r="A180" s="354"/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5"/>
      <c r="P180" s="346" t="s">
        <v>72</v>
      </c>
      <c r="Q180" s="347"/>
      <c r="R180" s="347"/>
      <c r="S180" s="347"/>
      <c r="T180" s="347"/>
      <c r="U180" s="347"/>
      <c r="V180" s="348"/>
      <c r="W180" s="37" t="s">
        <v>73</v>
      </c>
      <c r="X180" s="340">
        <f>IFERROR(SUMPRODUCT(X175:X178*H175:H178),"0")</f>
        <v>0</v>
      </c>
      <c r="Y180" s="340">
        <f>IFERROR(SUMPRODUCT(Y175:Y178*H175:H178),"0")</f>
        <v>0</v>
      </c>
      <c r="Z180" s="37"/>
      <c r="AA180" s="341"/>
      <c r="AB180" s="341"/>
      <c r="AC180" s="341"/>
    </row>
    <row r="181" spans="1:68" ht="14.25" customHeight="1" x14ac:dyDescent="0.25">
      <c r="A181" s="360" t="s">
        <v>271</v>
      </c>
      <c r="B181" s="354"/>
      <c r="C181" s="354"/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354"/>
      <c r="Y181" s="354"/>
      <c r="Z181" s="354"/>
      <c r="AA181" s="334"/>
      <c r="AB181" s="334"/>
      <c r="AC181" s="334"/>
    </row>
    <row r="182" spans="1:68" ht="27" customHeight="1" x14ac:dyDescent="0.25">
      <c r="A182" s="54" t="s">
        <v>272</v>
      </c>
      <c r="B182" s="54" t="s">
        <v>273</v>
      </c>
      <c r="C182" s="31">
        <v>4301080153</v>
      </c>
      <c r="D182" s="349">
        <v>4607111036827</v>
      </c>
      <c r="E182" s="350"/>
      <c r="F182" s="337">
        <v>1</v>
      </c>
      <c r="G182" s="32">
        <v>5</v>
      </c>
      <c r="H182" s="337">
        <v>5</v>
      </c>
      <c r="I182" s="337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43"/>
      <c r="R182" s="343"/>
      <c r="S182" s="343"/>
      <c r="T182" s="344"/>
      <c r="U182" s="34"/>
      <c r="V182" s="34"/>
      <c r="W182" s="35" t="s">
        <v>69</v>
      </c>
      <c r="X182" s="338">
        <v>0</v>
      </c>
      <c r="Y182" s="339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274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275</v>
      </c>
      <c r="B183" s="54" t="s">
        <v>276</v>
      </c>
      <c r="C183" s="31">
        <v>4301080154</v>
      </c>
      <c r="D183" s="349">
        <v>4607111036834</v>
      </c>
      <c r="E183" s="350"/>
      <c r="F183" s="337">
        <v>1</v>
      </c>
      <c r="G183" s="32">
        <v>5</v>
      </c>
      <c r="H183" s="337">
        <v>5</v>
      </c>
      <c r="I183" s="337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43"/>
      <c r="R183" s="343"/>
      <c r="S183" s="343"/>
      <c r="T183" s="344"/>
      <c r="U183" s="34"/>
      <c r="V183" s="34"/>
      <c r="W183" s="35" t="s">
        <v>69</v>
      </c>
      <c r="X183" s="338">
        <v>0</v>
      </c>
      <c r="Y183" s="339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274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53"/>
      <c r="B184" s="354"/>
      <c r="C184" s="354"/>
      <c r="D184" s="354"/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55"/>
      <c r="P184" s="346" t="s">
        <v>72</v>
      </c>
      <c r="Q184" s="347"/>
      <c r="R184" s="347"/>
      <c r="S184" s="347"/>
      <c r="T184" s="347"/>
      <c r="U184" s="347"/>
      <c r="V184" s="348"/>
      <c r="W184" s="37" t="s">
        <v>69</v>
      </c>
      <c r="X184" s="340">
        <f>IFERROR(SUM(X182:X183),"0")</f>
        <v>0</v>
      </c>
      <c r="Y184" s="340">
        <f>IFERROR(SUM(Y182:Y183),"0")</f>
        <v>0</v>
      </c>
      <c r="Z184" s="340">
        <f>IFERROR(IF(Z182="",0,Z182),"0")+IFERROR(IF(Z183="",0,Z183),"0")</f>
        <v>0</v>
      </c>
      <c r="AA184" s="341"/>
      <c r="AB184" s="341"/>
      <c r="AC184" s="341"/>
    </row>
    <row r="185" spans="1:68" x14ac:dyDescent="0.2">
      <c r="A185" s="354"/>
      <c r="B185" s="354"/>
      <c r="C185" s="354"/>
      <c r="D185" s="354"/>
      <c r="E185" s="354"/>
      <c r="F185" s="354"/>
      <c r="G185" s="354"/>
      <c r="H185" s="354"/>
      <c r="I185" s="354"/>
      <c r="J185" s="354"/>
      <c r="K185" s="354"/>
      <c r="L185" s="354"/>
      <c r="M185" s="354"/>
      <c r="N185" s="354"/>
      <c r="O185" s="355"/>
      <c r="P185" s="346" t="s">
        <v>72</v>
      </c>
      <c r="Q185" s="347"/>
      <c r="R185" s="347"/>
      <c r="S185" s="347"/>
      <c r="T185" s="347"/>
      <c r="U185" s="347"/>
      <c r="V185" s="348"/>
      <c r="W185" s="37" t="s">
        <v>73</v>
      </c>
      <c r="X185" s="340">
        <f>IFERROR(SUMPRODUCT(X182:X183*H182:H183),"0")</f>
        <v>0</v>
      </c>
      <c r="Y185" s="340">
        <f>IFERROR(SUMPRODUCT(Y182:Y183*H182:H183),"0")</f>
        <v>0</v>
      </c>
      <c r="Z185" s="37"/>
      <c r="AA185" s="341"/>
      <c r="AB185" s="341"/>
      <c r="AC185" s="341"/>
    </row>
    <row r="186" spans="1:68" ht="27.75" customHeight="1" x14ac:dyDescent="0.2">
      <c r="A186" s="367" t="s">
        <v>277</v>
      </c>
      <c r="B186" s="368"/>
      <c r="C186" s="368"/>
      <c r="D186" s="368"/>
      <c r="E186" s="368"/>
      <c r="F186" s="368"/>
      <c r="G186" s="368"/>
      <c r="H186" s="368"/>
      <c r="I186" s="368"/>
      <c r="J186" s="368"/>
      <c r="K186" s="368"/>
      <c r="L186" s="368"/>
      <c r="M186" s="368"/>
      <c r="N186" s="368"/>
      <c r="O186" s="368"/>
      <c r="P186" s="368"/>
      <c r="Q186" s="368"/>
      <c r="R186" s="368"/>
      <c r="S186" s="368"/>
      <c r="T186" s="368"/>
      <c r="U186" s="368"/>
      <c r="V186" s="368"/>
      <c r="W186" s="368"/>
      <c r="X186" s="368"/>
      <c r="Y186" s="368"/>
      <c r="Z186" s="368"/>
      <c r="AA186" s="48"/>
      <c r="AB186" s="48"/>
      <c r="AC186" s="48"/>
    </row>
    <row r="187" spans="1:68" ht="16.5" customHeight="1" x14ac:dyDescent="0.25">
      <c r="A187" s="380" t="s">
        <v>278</v>
      </c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  <c r="Z187" s="354"/>
      <c r="AA187" s="333"/>
      <c r="AB187" s="333"/>
      <c r="AC187" s="333"/>
    </row>
    <row r="188" spans="1:68" ht="14.25" customHeight="1" x14ac:dyDescent="0.25">
      <c r="A188" s="360" t="s">
        <v>76</v>
      </c>
      <c r="B188" s="354"/>
      <c r="C188" s="354"/>
      <c r="D188" s="354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334"/>
      <c r="AB188" s="334"/>
      <c r="AC188" s="334"/>
    </row>
    <row r="189" spans="1:68" ht="16.5" customHeight="1" x14ac:dyDescent="0.25">
      <c r="A189" s="54" t="s">
        <v>279</v>
      </c>
      <c r="B189" s="54" t="s">
        <v>280</v>
      </c>
      <c r="C189" s="31">
        <v>4301132179</v>
      </c>
      <c r="D189" s="349">
        <v>4607111035691</v>
      </c>
      <c r="E189" s="350"/>
      <c r="F189" s="337">
        <v>0.25</v>
      </c>
      <c r="G189" s="32">
        <v>12</v>
      </c>
      <c r="H189" s="337">
        <v>3</v>
      </c>
      <c r="I189" s="337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43"/>
      <c r="R189" s="343"/>
      <c r="S189" s="343"/>
      <c r="T189" s="344"/>
      <c r="U189" s="34"/>
      <c r="V189" s="34"/>
      <c r="W189" s="35" t="s">
        <v>69</v>
      </c>
      <c r="X189" s="338">
        <v>154</v>
      </c>
      <c r="Y189" s="339">
        <f>IFERROR(IF(X189="","",X189),"")</f>
        <v>154</v>
      </c>
      <c r="Z189" s="36">
        <f>IFERROR(IF(X189="","",X189*0.01788),"")</f>
        <v>2.75352</v>
      </c>
      <c r="AA189" s="56"/>
      <c r="AB189" s="57"/>
      <c r="AC189" s="204" t="s">
        <v>281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521.75199999999995</v>
      </c>
      <c r="BN189" s="67">
        <f>IFERROR(Y189*I189,"0")</f>
        <v>521.75199999999995</v>
      </c>
      <c r="BO189" s="67">
        <f>IFERROR(X189/J189,"0")</f>
        <v>2.2000000000000002</v>
      </c>
      <c r="BP189" s="67">
        <f>IFERROR(Y189/J189,"0")</f>
        <v>2.2000000000000002</v>
      </c>
    </row>
    <row r="190" spans="1:68" ht="27" customHeight="1" x14ac:dyDescent="0.25">
      <c r="A190" s="54" t="s">
        <v>282</v>
      </c>
      <c r="B190" s="54" t="s">
        <v>283</v>
      </c>
      <c r="C190" s="31">
        <v>4301132182</v>
      </c>
      <c r="D190" s="349">
        <v>4607111035721</v>
      </c>
      <c r="E190" s="350"/>
      <c r="F190" s="337">
        <v>0.25</v>
      </c>
      <c r="G190" s="32">
        <v>12</v>
      </c>
      <c r="H190" s="337">
        <v>3</v>
      </c>
      <c r="I190" s="337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5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43"/>
      <c r="R190" s="343"/>
      <c r="S190" s="343"/>
      <c r="T190" s="344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IFERROR(IF(X190="","",X190*0.01788),"")</f>
        <v>0</v>
      </c>
      <c r="AA190" s="56"/>
      <c r="AB190" s="57"/>
      <c r="AC190" s="206" t="s">
        <v>284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285</v>
      </c>
      <c r="B191" s="54" t="s">
        <v>286</v>
      </c>
      <c r="C191" s="31">
        <v>4301132170</v>
      </c>
      <c r="D191" s="349">
        <v>4607111038487</v>
      </c>
      <c r="E191" s="350"/>
      <c r="F191" s="337">
        <v>0.25</v>
      </c>
      <c r="G191" s="32">
        <v>12</v>
      </c>
      <c r="H191" s="337">
        <v>3</v>
      </c>
      <c r="I191" s="337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43"/>
      <c r="R191" s="343"/>
      <c r="S191" s="343"/>
      <c r="T191" s="344"/>
      <c r="U191" s="34"/>
      <c r="V191" s="34"/>
      <c r="W191" s="35" t="s">
        <v>69</v>
      </c>
      <c r="X191" s="338">
        <v>0</v>
      </c>
      <c r="Y191" s="339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287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53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5"/>
      <c r="P192" s="346" t="s">
        <v>72</v>
      </c>
      <c r="Q192" s="347"/>
      <c r="R192" s="347"/>
      <c r="S192" s="347"/>
      <c r="T192" s="347"/>
      <c r="U192" s="347"/>
      <c r="V192" s="348"/>
      <c r="W192" s="37" t="s">
        <v>69</v>
      </c>
      <c r="X192" s="340">
        <f>IFERROR(SUM(X189:X191),"0")</f>
        <v>154</v>
      </c>
      <c r="Y192" s="340">
        <f>IFERROR(SUM(Y189:Y191),"0")</f>
        <v>154</v>
      </c>
      <c r="Z192" s="340">
        <f>IFERROR(IF(Z189="",0,Z189),"0")+IFERROR(IF(Z190="",0,Z190),"0")+IFERROR(IF(Z191="",0,Z191),"0")</f>
        <v>2.75352</v>
      </c>
      <c r="AA192" s="341"/>
      <c r="AB192" s="341"/>
      <c r="AC192" s="341"/>
    </row>
    <row r="193" spans="1:68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54"/>
      <c r="N193" s="354"/>
      <c r="O193" s="355"/>
      <c r="P193" s="346" t="s">
        <v>72</v>
      </c>
      <c r="Q193" s="347"/>
      <c r="R193" s="347"/>
      <c r="S193" s="347"/>
      <c r="T193" s="347"/>
      <c r="U193" s="347"/>
      <c r="V193" s="348"/>
      <c r="W193" s="37" t="s">
        <v>73</v>
      </c>
      <c r="X193" s="340">
        <f>IFERROR(SUMPRODUCT(X189:X191*H189:H191),"0")</f>
        <v>462</v>
      </c>
      <c r="Y193" s="340">
        <f>IFERROR(SUMPRODUCT(Y189:Y191*H189:H191),"0")</f>
        <v>462</v>
      </c>
      <c r="Z193" s="37"/>
      <c r="AA193" s="341"/>
      <c r="AB193" s="341"/>
      <c r="AC193" s="341"/>
    </row>
    <row r="194" spans="1:68" ht="14.25" customHeight="1" x14ac:dyDescent="0.25">
      <c r="A194" s="360" t="s">
        <v>288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54"/>
      <c r="Z194" s="354"/>
      <c r="AA194" s="334"/>
      <c r="AB194" s="334"/>
      <c r="AC194" s="334"/>
    </row>
    <row r="195" spans="1:68" ht="27" customHeight="1" x14ac:dyDescent="0.25">
      <c r="A195" s="54" t="s">
        <v>289</v>
      </c>
      <c r="B195" s="54" t="s">
        <v>290</v>
      </c>
      <c r="C195" s="31">
        <v>4301051855</v>
      </c>
      <c r="D195" s="349">
        <v>4680115885875</v>
      </c>
      <c r="E195" s="350"/>
      <c r="F195" s="337">
        <v>1</v>
      </c>
      <c r="G195" s="32">
        <v>9</v>
      </c>
      <c r="H195" s="337">
        <v>9</v>
      </c>
      <c r="I195" s="337">
        <v>9.4350000000000005</v>
      </c>
      <c r="J195" s="32">
        <v>64</v>
      </c>
      <c r="K195" s="32" t="s">
        <v>291</v>
      </c>
      <c r="L195" s="32" t="s">
        <v>67</v>
      </c>
      <c r="M195" s="33" t="s">
        <v>292</v>
      </c>
      <c r="N195" s="33"/>
      <c r="O195" s="32">
        <v>365</v>
      </c>
      <c r="P195" s="434" t="s">
        <v>293</v>
      </c>
      <c r="Q195" s="343"/>
      <c r="R195" s="343"/>
      <c r="S195" s="343"/>
      <c r="T195" s="344"/>
      <c r="U195" s="34"/>
      <c r="V195" s="34"/>
      <c r="W195" s="35" t="s">
        <v>69</v>
      </c>
      <c r="X195" s="338">
        <v>0</v>
      </c>
      <c r="Y195" s="339">
        <f>IFERROR(IF(X195="","",X195),"")</f>
        <v>0</v>
      </c>
      <c r="Z195" s="36">
        <f>IFERROR(IF(X195="","",X195*0.01898),"")</f>
        <v>0</v>
      </c>
      <c r="AA195" s="56"/>
      <c r="AB195" s="57"/>
      <c r="AC195" s="210" t="s">
        <v>294</v>
      </c>
      <c r="AG195" s="67"/>
      <c r="AJ195" s="71" t="s">
        <v>71</v>
      </c>
      <c r="AK195" s="71">
        <v>1</v>
      </c>
      <c r="BB195" s="211" t="s">
        <v>295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53"/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5"/>
      <c r="P196" s="346" t="s">
        <v>72</v>
      </c>
      <c r="Q196" s="347"/>
      <c r="R196" s="347"/>
      <c r="S196" s="347"/>
      <c r="T196" s="347"/>
      <c r="U196" s="347"/>
      <c r="V196" s="348"/>
      <c r="W196" s="37" t="s">
        <v>69</v>
      </c>
      <c r="X196" s="340">
        <f>IFERROR(SUM(X195:X195),"0")</f>
        <v>0</v>
      </c>
      <c r="Y196" s="340">
        <f>IFERROR(SUM(Y195:Y195),"0")</f>
        <v>0</v>
      </c>
      <c r="Z196" s="340">
        <f>IFERROR(IF(Z195="",0,Z195),"0")</f>
        <v>0</v>
      </c>
      <c r="AA196" s="341"/>
      <c r="AB196" s="341"/>
      <c r="AC196" s="341"/>
    </row>
    <row r="197" spans="1:68" x14ac:dyDescent="0.2">
      <c r="A197" s="354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4"/>
      <c r="N197" s="354"/>
      <c r="O197" s="355"/>
      <c r="P197" s="346" t="s">
        <v>72</v>
      </c>
      <c r="Q197" s="347"/>
      <c r="R197" s="347"/>
      <c r="S197" s="347"/>
      <c r="T197" s="347"/>
      <c r="U197" s="347"/>
      <c r="V197" s="348"/>
      <c r="W197" s="37" t="s">
        <v>73</v>
      </c>
      <c r="X197" s="340">
        <f>IFERROR(SUMPRODUCT(X195:X195*H195:H195),"0")</f>
        <v>0</v>
      </c>
      <c r="Y197" s="340">
        <f>IFERROR(SUMPRODUCT(Y195:Y195*H195:H195),"0")</f>
        <v>0</v>
      </c>
      <c r="Z197" s="37"/>
      <c r="AA197" s="341"/>
      <c r="AB197" s="341"/>
      <c r="AC197" s="341"/>
    </row>
    <row r="198" spans="1:68" ht="27.75" customHeight="1" x14ac:dyDescent="0.2">
      <c r="A198" s="367" t="s">
        <v>296</v>
      </c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68"/>
      <c r="N198" s="368"/>
      <c r="O198" s="368"/>
      <c r="P198" s="368"/>
      <c r="Q198" s="368"/>
      <c r="R198" s="368"/>
      <c r="S198" s="368"/>
      <c r="T198" s="368"/>
      <c r="U198" s="368"/>
      <c r="V198" s="368"/>
      <c r="W198" s="368"/>
      <c r="X198" s="368"/>
      <c r="Y198" s="368"/>
      <c r="Z198" s="368"/>
      <c r="AA198" s="48"/>
      <c r="AB198" s="48"/>
      <c r="AC198" s="48"/>
    </row>
    <row r="199" spans="1:68" ht="16.5" customHeight="1" x14ac:dyDescent="0.25">
      <c r="A199" s="380" t="s">
        <v>297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54"/>
      <c r="Z199" s="354"/>
      <c r="AA199" s="333"/>
      <c r="AB199" s="333"/>
      <c r="AC199" s="333"/>
    </row>
    <row r="200" spans="1:68" ht="14.25" customHeight="1" x14ac:dyDescent="0.25">
      <c r="A200" s="360" t="s">
        <v>76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54"/>
      <c r="Z200" s="354"/>
      <c r="AA200" s="334"/>
      <c r="AB200" s="334"/>
      <c r="AC200" s="334"/>
    </row>
    <row r="201" spans="1:68" ht="27" customHeight="1" x14ac:dyDescent="0.25">
      <c r="A201" s="54" t="s">
        <v>298</v>
      </c>
      <c r="B201" s="54" t="s">
        <v>299</v>
      </c>
      <c r="C201" s="31">
        <v>4301132227</v>
      </c>
      <c r="D201" s="349">
        <v>4620207491133</v>
      </c>
      <c r="E201" s="350"/>
      <c r="F201" s="337">
        <v>0.23</v>
      </c>
      <c r="G201" s="32">
        <v>12</v>
      </c>
      <c r="H201" s="337">
        <v>2.76</v>
      </c>
      <c r="I201" s="337">
        <v>2.98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7" t="s">
        <v>300</v>
      </c>
      <c r="Q201" s="343"/>
      <c r="R201" s="343"/>
      <c r="S201" s="343"/>
      <c r="T201" s="344"/>
      <c r="U201" s="34"/>
      <c r="V201" s="34"/>
      <c r="W201" s="35" t="s">
        <v>69</v>
      </c>
      <c r="X201" s="338">
        <v>0</v>
      </c>
      <c r="Y201" s="339">
        <f>IFERROR(IF(X201="","",X201),"")</f>
        <v>0</v>
      </c>
      <c r="Z201" s="36">
        <f>IFERROR(IF(X201="","",X201*0.01788),"")</f>
        <v>0</v>
      </c>
      <c r="AA201" s="56"/>
      <c r="AB201" s="57"/>
      <c r="AC201" s="212" t="s">
        <v>301</v>
      </c>
      <c r="AG201" s="67"/>
      <c r="AJ201" s="71" t="s">
        <v>71</v>
      </c>
      <c r="AK201" s="71">
        <v>1</v>
      </c>
      <c r="BB201" s="213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53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5"/>
      <c r="P202" s="346" t="s">
        <v>72</v>
      </c>
      <c r="Q202" s="347"/>
      <c r="R202" s="347"/>
      <c r="S202" s="347"/>
      <c r="T202" s="347"/>
      <c r="U202" s="347"/>
      <c r="V202" s="348"/>
      <c r="W202" s="37" t="s">
        <v>69</v>
      </c>
      <c r="X202" s="340">
        <f>IFERROR(SUM(X201:X201),"0")</f>
        <v>0</v>
      </c>
      <c r="Y202" s="340">
        <f>IFERROR(SUM(Y201:Y201),"0")</f>
        <v>0</v>
      </c>
      <c r="Z202" s="340">
        <f>IFERROR(IF(Z201="",0,Z201),"0")</f>
        <v>0</v>
      </c>
      <c r="AA202" s="341"/>
      <c r="AB202" s="341"/>
      <c r="AC202" s="341"/>
    </row>
    <row r="203" spans="1:68" x14ac:dyDescent="0.2">
      <c r="A203" s="354"/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5"/>
      <c r="P203" s="346" t="s">
        <v>72</v>
      </c>
      <c r="Q203" s="347"/>
      <c r="R203" s="347"/>
      <c r="S203" s="347"/>
      <c r="T203" s="347"/>
      <c r="U203" s="347"/>
      <c r="V203" s="348"/>
      <c r="W203" s="37" t="s">
        <v>73</v>
      </c>
      <c r="X203" s="340">
        <f>IFERROR(SUMPRODUCT(X201:X201*H201:H201),"0")</f>
        <v>0</v>
      </c>
      <c r="Y203" s="340">
        <f>IFERROR(SUMPRODUCT(Y201:Y201*H201:H201),"0")</f>
        <v>0</v>
      </c>
      <c r="Z203" s="37"/>
      <c r="AA203" s="341"/>
      <c r="AB203" s="341"/>
      <c r="AC203" s="341"/>
    </row>
    <row r="204" spans="1:68" ht="14.25" customHeight="1" x14ac:dyDescent="0.25">
      <c r="A204" s="360" t="s">
        <v>130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54"/>
      <c r="Z204" s="354"/>
      <c r="AA204" s="334"/>
      <c r="AB204" s="334"/>
      <c r="AC204" s="334"/>
    </row>
    <row r="205" spans="1:68" ht="27" customHeight="1" x14ac:dyDescent="0.25">
      <c r="A205" s="54" t="s">
        <v>302</v>
      </c>
      <c r="B205" s="54" t="s">
        <v>303</v>
      </c>
      <c r="C205" s="31">
        <v>4301135707</v>
      </c>
      <c r="D205" s="349">
        <v>4620207490198</v>
      </c>
      <c r="E205" s="350"/>
      <c r="F205" s="337">
        <v>0.2</v>
      </c>
      <c r="G205" s="32">
        <v>12</v>
      </c>
      <c r="H205" s="337">
        <v>2.4</v>
      </c>
      <c r="I205" s="337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304</v>
      </c>
      <c r="AG205" s="67"/>
      <c r="AJ205" s="71" t="s">
        <v>71</v>
      </c>
      <c r="AK205" s="71">
        <v>1</v>
      </c>
      <c r="BB205" s="215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4301135696</v>
      </c>
      <c r="D206" s="349">
        <v>4620207490235</v>
      </c>
      <c r="E206" s="350"/>
      <c r="F206" s="337">
        <v>0.2</v>
      </c>
      <c r="G206" s="32">
        <v>12</v>
      </c>
      <c r="H206" s="337">
        <v>2.4</v>
      </c>
      <c r="I206" s="337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7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43"/>
      <c r="R206" s="343"/>
      <c r="S206" s="343"/>
      <c r="T206" s="344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307</v>
      </c>
      <c r="AG206" s="67"/>
      <c r="AJ206" s="71" t="s">
        <v>71</v>
      </c>
      <c r="AK206" s="71">
        <v>1</v>
      </c>
      <c r="BB206" s="217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308</v>
      </c>
      <c r="B207" s="54" t="s">
        <v>309</v>
      </c>
      <c r="C207" s="31">
        <v>4301135697</v>
      </c>
      <c r="D207" s="349">
        <v>4620207490259</v>
      </c>
      <c r="E207" s="350"/>
      <c r="F207" s="337">
        <v>0.2</v>
      </c>
      <c r="G207" s="32">
        <v>12</v>
      </c>
      <c r="H207" s="337">
        <v>2.4</v>
      </c>
      <c r="I207" s="337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7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43"/>
      <c r="R207" s="343"/>
      <c r="S207" s="343"/>
      <c r="T207" s="344"/>
      <c r="U207" s="34"/>
      <c r="V207" s="34"/>
      <c r="W207" s="35" t="s">
        <v>69</v>
      </c>
      <c r="X207" s="338">
        <v>0</v>
      </c>
      <c r="Y207" s="339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304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4301135681</v>
      </c>
      <c r="D208" s="349">
        <v>4620207490143</v>
      </c>
      <c r="E208" s="350"/>
      <c r="F208" s="337">
        <v>0.22</v>
      </c>
      <c r="G208" s="32">
        <v>12</v>
      </c>
      <c r="H208" s="337">
        <v>2.64</v>
      </c>
      <c r="I208" s="337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43"/>
      <c r="R208" s="343"/>
      <c r="S208" s="343"/>
      <c r="T208" s="344"/>
      <c r="U208" s="34"/>
      <c r="V208" s="34"/>
      <c r="W208" s="35" t="s">
        <v>69</v>
      </c>
      <c r="X208" s="338">
        <v>0</v>
      </c>
      <c r="Y208" s="339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312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53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5"/>
      <c r="P209" s="346" t="s">
        <v>72</v>
      </c>
      <c r="Q209" s="347"/>
      <c r="R209" s="347"/>
      <c r="S209" s="347"/>
      <c r="T209" s="347"/>
      <c r="U209" s="347"/>
      <c r="V209" s="348"/>
      <c r="W209" s="37" t="s">
        <v>69</v>
      </c>
      <c r="X209" s="340">
        <f>IFERROR(SUM(X205:X208),"0")</f>
        <v>0</v>
      </c>
      <c r="Y209" s="340">
        <f>IFERROR(SUM(Y205:Y208),"0")</f>
        <v>0</v>
      </c>
      <c r="Z209" s="340">
        <f>IFERROR(IF(Z205="",0,Z205),"0")+IFERROR(IF(Z206="",0,Z206),"0")+IFERROR(IF(Z207="",0,Z207),"0")+IFERROR(IF(Z208="",0,Z208),"0")</f>
        <v>0</v>
      </c>
      <c r="AA209" s="341"/>
      <c r="AB209" s="341"/>
      <c r="AC209" s="341"/>
    </row>
    <row r="210" spans="1:68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55"/>
      <c r="P210" s="346" t="s">
        <v>72</v>
      </c>
      <c r="Q210" s="347"/>
      <c r="R210" s="347"/>
      <c r="S210" s="347"/>
      <c r="T210" s="347"/>
      <c r="U210" s="347"/>
      <c r="V210" s="348"/>
      <c r="W210" s="37" t="s">
        <v>73</v>
      </c>
      <c r="X210" s="340">
        <f>IFERROR(SUMPRODUCT(X205:X208*H205:H208),"0")</f>
        <v>0</v>
      </c>
      <c r="Y210" s="340">
        <f>IFERROR(SUMPRODUCT(Y205:Y208*H205:H208),"0")</f>
        <v>0</v>
      </c>
      <c r="Z210" s="37"/>
      <c r="AA210" s="341"/>
      <c r="AB210" s="341"/>
      <c r="AC210" s="341"/>
    </row>
    <row r="211" spans="1:68" ht="16.5" customHeight="1" x14ac:dyDescent="0.25">
      <c r="A211" s="380" t="s">
        <v>313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  <c r="Z211" s="354"/>
      <c r="AA211" s="333"/>
      <c r="AB211" s="333"/>
      <c r="AC211" s="333"/>
    </row>
    <row r="212" spans="1:68" ht="14.25" customHeight="1" x14ac:dyDescent="0.25">
      <c r="A212" s="360" t="s">
        <v>63</v>
      </c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354"/>
      <c r="Y212" s="354"/>
      <c r="Z212" s="354"/>
      <c r="AA212" s="334"/>
      <c r="AB212" s="334"/>
      <c r="AC212" s="334"/>
    </row>
    <row r="213" spans="1:68" ht="16.5" customHeight="1" x14ac:dyDescent="0.25">
      <c r="A213" s="54" t="s">
        <v>314</v>
      </c>
      <c r="B213" s="54" t="s">
        <v>315</v>
      </c>
      <c r="C213" s="31">
        <v>4301070948</v>
      </c>
      <c r="D213" s="349">
        <v>4607111037022</v>
      </c>
      <c r="E213" s="350"/>
      <c r="F213" s="337">
        <v>0.7</v>
      </c>
      <c r="G213" s="32">
        <v>8</v>
      </c>
      <c r="H213" s="337">
        <v>5.6</v>
      </c>
      <c r="I213" s="337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5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43"/>
      <c r="R213" s="343"/>
      <c r="S213" s="343"/>
      <c r="T213" s="344"/>
      <c r="U213" s="34"/>
      <c r="V213" s="34"/>
      <c r="W213" s="35" t="s">
        <v>69</v>
      </c>
      <c r="X213" s="338">
        <v>0</v>
      </c>
      <c r="Y213" s="339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316</v>
      </c>
      <c r="AG213" s="67"/>
      <c r="AJ213" s="71" t="s">
        <v>71</v>
      </c>
      <c r="AK213" s="71">
        <v>1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317</v>
      </c>
      <c r="B214" s="54" t="s">
        <v>318</v>
      </c>
      <c r="C214" s="31">
        <v>4301070990</v>
      </c>
      <c r="D214" s="349">
        <v>4607111038494</v>
      </c>
      <c r="E214" s="350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43"/>
      <c r="R214" s="343"/>
      <c r="S214" s="343"/>
      <c r="T214" s="344"/>
      <c r="U214" s="34"/>
      <c r="V214" s="34"/>
      <c r="W214" s="35" t="s">
        <v>69</v>
      </c>
      <c r="X214" s="338">
        <v>0</v>
      </c>
      <c r="Y214" s="339">
        <f>IFERROR(IF(X214="","",X214),"")</f>
        <v>0</v>
      </c>
      <c r="Z214" s="36">
        <f>IFERROR(IF(X214="","",X214*0.0155),"")</f>
        <v>0</v>
      </c>
      <c r="AA214" s="56"/>
      <c r="AB214" s="57"/>
      <c r="AC214" s="224" t="s">
        <v>319</v>
      </c>
      <c r="AG214" s="67"/>
      <c r="AJ214" s="71" t="s">
        <v>71</v>
      </c>
      <c r="AK214" s="71">
        <v>1</v>
      </c>
      <c r="BB214" s="22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320</v>
      </c>
      <c r="B215" s="54" t="s">
        <v>321</v>
      </c>
      <c r="C215" s="31">
        <v>4301070966</v>
      </c>
      <c r="D215" s="349">
        <v>4607111038135</v>
      </c>
      <c r="E215" s="350"/>
      <c r="F215" s="337">
        <v>0.7</v>
      </c>
      <c r="G215" s="32">
        <v>8</v>
      </c>
      <c r="H215" s="337">
        <v>5.6</v>
      </c>
      <c r="I215" s="337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69</v>
      </c>
      <c r="X215" s="338">
        <v>0</v>
      </c>
      <c r="Y215" s="339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322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53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5"/>
      <c r="P216" s="346" t="s">
        <v>72</v>
      </c>
      <c r="Q216" s="347"/>
      <c r="R216" s="347"/>
      <c r="S216" s="347"/>
      <c r="T216" s="347"/>
      <c r="U216" s="347"/>
      <c r="V216" s="348"/>
      <c r="W216" s="37" t="s">
        <v>69</v>
      </c>
      <c r="X216" s="340">
        <f>IFERROR(SUM(X213:X215),"0")</f>
        <v>0</v>
      </c>
      <c r="Y216" s="340">
        <f>IFERROR(SUM(Y213:Y215),"0")</f>
        <v>0</v>
      </c>
      <c r="Z216" s="340">
        <f>IFERROR(IF(Z213="",0,Z213),"0")+IFERROR(IF(Z214="",0,Z214),"0")+IFERROR(IF(Z215="",0,Z215),"0")</f>
        <v>0</v>
      </c>
      <c r="AA216" s="341"/>
      <c r="AB216" s="341"/>
      <c r="AC216" s="341"/>
    </row>
    <row r="217" spans="1:68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54"/>
      <c r="N217" s="354"/>
      <c r="O217" s="355"/>
      <c r="P217" s="346" t="s">
        <v>72</v>
      </c>
      <c r="Q217" s="347"/>
      <c r="R217" s="347"/>
      <c r="S217" s="347"/>
      <c r="T217" s="347"/>
      <c r="U217" s="347"/>
      <c r="V217" s="348"/>
      <c r="W217" s="37" t="s">
        <v>73</v>
      </c>
      <c r="X217" s="340">
        <f>IFERROR(SUMPRODUCT(X213:X215*H213:H215),"0")</f>
        <v>0</v>
      </c>
      <c r="Y217" s="340">
        <f>IFERROR(SUMPRODUCT(Y213:Y215*H213:H215),"0")</f>
        <v>0</v>
      </c>
      <c r="Z217" s="37"/>
      <c r="AA217" s="341"/>
      <c r="AB217" s="341"/>
      <c r="AC217" s="341"/>
    </row>
    <row r="218" spans="1:68" ht="16.5" customHeight="1" x14ac:dyDescent="0.25">
      <c r="A218" s="380" t="s">
        <v>323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54"/>
      <c r="Z218" s="354"/>
      <c r="AA218" s="333"/>
      <c r="AB218" s="333"/>
      <c r="AC218" s="333"/>
    </row>
    <row r="219" spans="1:68" ht="14.25" customHeight="1" x14ac:dyDescent="0.25">
      <c r="A219" s="360" t="s">
        <v>63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54"/>
      <c r="Z219" s="354"/>
      <c r="AA219" s="334"/>
      <c r="AB219" s="334"/>
      <c r="AC219" s="334"/>
    </row>
    <row r="220" spans="1:68" ht="27" customHeight="1" x14ac:dyDescent="0.25">
      <c r="A220" s="54" t="s">
        <v>324</v>
      </c>
      <c r="B220" s="54" t="s">
        <v>325</v>
      </c>
      <c r="C220" s="31">
        <v>4301070996</v>
      </c>
      <c r="D220" s="349">
        <v>4607111038654</v>
      </c>
      <c r="E220" s="350"/>
      <c r="F220" s="337">
        <v>0.4</v>
      </c>
      <c r="G220" s="32">
        <v>16</v>
      </c>
      <c r="H220" s="337">
        <v>6.4</v>
      </c>
      <c r="I220" s="337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43"/>
      <c r="R220" s="343"/>
      <c r="S220" s="343"/>
      <c r="T220" s="344"/>
      <c r="U220" s="34"/>
      <c r="V220" s="34"/>
      <c r="W220" s="35" t="s">
        <v>69</v>
      </c>
      <c r="X220" s="338">
        <v>0</v>
      </c>
      <c r="Y220" s="339">
        <f t="shared" ref="Y220:Y225" si="18">IFERROR(IF(X220="","",X220),"")</f>
        <v>0</v>
      </c>
      <c r="Z220" s="36">
        <f t="shared" ref="Z220:Z225" si="19">IFERROR(IF(X220="","",X220*0.0155),"")</f>
        <v>0</v>
      </c>
      <c r="AA220" s="56"/>
      <c r="AB220" s="57"/>
      <c r="AC220" s="228" t="s">
        <v>326</v>
      </c>
      <c r="AG220" s="67"/>
      <c r="AJ220" s="71" t="s">
        <v>71</v>
      </c>
      <c r="AK220" s="71">
        <v>1</v>
      </c>
      <c r="BB220" s="229" t="s">
        <v>1</v>
      </c>
      <c r="BM220" s="67">
        <f t="shared" ref="BM220:BM225" si="20">IFERROR(X220*I220,"0")</f>
        <v>0</v>
      </c>
      <c r="BN220" s="67">
        <f t="shared" ref="BN220:BN225" si="21">IFERROR(Y220*I220,"0")</f>
        <v>0</v>
      </c>
      <c r="BO220" s="67">
        <f t="shared" ref="BO220:BO225" si="22">IFERROR(X220/J220,"0")</f>
        <v>0</v>
      </c>
      <c r="BP220" s="67">
        <f t="shared" ref="BP220:BP225" si="23">IFERROR(Y220/J220,"0")</f>
        <v>0</v>
      </c>
    </row>
    <row r="221" spans="1:68" ht="27" customHeight="1" x14ac:dyDescent="0.25">
      <c r="A221" s="54" t="s">
        <v>327</v>
      </c>
      <c r="B221" s="54" t="s">
        <v>328</v>
      </c>
      <c r="C221" s="31">
        <v>4301070997</v>
      </c>
      <c r="D221" s="349">
        <v>4607111038586</v>
      </c>
      <c r="E221" s="350"/>
      <c r="F221" s="337">
        <v>0.7</v>
      </c>
      <c r="G221" s="32">
        <v>8</v>
      </c>
      <c r="H221" s="337">
        <v>5.6</v>
      </c>
      <c r="I221" s="337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43"/>
      <c r="R221" s="343"/>
      <c r="S221" s="343"/>
      <c r="T221" s="344"/>
      <c r="U221" s="34"/>
      <c r="V221" s="34"/>
      <c r="W221" s="35" t="s">
        <v>69</v>
      </c>
      <c r="X221" s="338">
        <v>0</v>
      </c>
      <c r="Y221" s="339">
        <f t="shared" si="18"/>
        <v>0</v>
      </c>
      <c r="Z221" s="36">
        <f t="shared" si="19"/>
        <v>0</v>
      </c>
      <c r="AA221" s="56"/>
      <c r="AB221" s="57"/>
      <c r="AC221" s="230" t="s">
        <v>326</v>
      </c>
      <c r="AG221" s="67"/>
      <c r="AJ221" s="71" t="s">
        <v>71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329</v>
      </c>
      <c r="B222" s="54" t="s">
        <v>330</v>
      </c>
      <c r="C222" s="31">
        <v>4301070962</v>
      </c>
      <c r="D222" s="349">
        <v>4607111038609</v>
      </c>
      <c r="E222" s="350"/>
      <c r="F222" s="337">
        <v>0.4</v>
      </c>
      <c r="G222" s="32">
        <v>16</v>
      </c>
      <c r="H222" s="337">
        <v>6.4</v>
      </c>
      <c r="I222" s="337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43"/>
      <c r="R222" s="343"/>
      <c r="S222" s="343"/>
      <c r="T222" s="344"/>
      <c r="U222" s="34"/>
      <c r="V222" s="34"/>
      <c r="W222" s="35" t="s">
        <v>69</v>
      </c>
      <c r="X222" s="338">
        <v>0</v>
      </c>
      <c r="Y222" s="339">
        <f t="shared" si="18"/>
        <v>0</v>
      </c>
      <c r="Z222" s="36">
        <f t="shared" si="19"/>
        <v>0</v>
      </c>
      <c r="AA222" s="56"/>
      <c r="AB222" s="57"/>
      <c r="AC222" s="232" t="s">
        <v>331</v>
      </c>
      <c r="AG222" s="67"/>
      <c r="AJ222" s="71" t="s">
        <v>71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332</v>
      </c>
      <c r="B223" s="54" t="s">
        <v>333</v>
      </c>
      <c r="C223" s="31">
        <v>4301070963</v>
      </c>
      <c r="D223" s="349">
        <v>4607111038630</v>
      </c>
      <c r="E223" s="350"/>
      <c r="F223" s="337">
        <v>0.7</v>
      </c>
      <c r="G223" s="32">
        <v>8</v>
      </c>
      <c r="H223" s="337">
        <v>5.6</v>
      </c>
      <c r="I223" s="337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43"/>
      <c r="R223" s="343"/>
      <c r="S223" s="343"/>
      <c r="T223" s="344"/>
      <c r="U223" s="34"/>
      <c r="V223" s="34"/>
      <c r="W223" s="35" t="s">
        <v>69</v>
      </c>
      <c r="X223" s="338">
        <v>0</v>
      </c>
      <c r="Y223" s="339">
        <f t="shared" si="18"/>
        <v>0</v>
      </c>
      <c r="Z223" s="36">
        <f t="shared" si="19"/>
        <v>0</v>
      </c>
      <c r="AA223" s="56"/>
      <c r="AB223" s="57"/>
      <c r="AC223" s="234" t="s">
        <v>331</v>
      </c>
      <c r="AG223" s="67"/>
      <c r="AJ223" s="71" t="s">
        <v>71</v>
      </c>
      <c r="AK223" s="71">
        <v>1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ht="27" customHeight="1" x14ac:dyDescent="0.25">
      <c r="A224" s="54" t="s">
        <v>334</v>
      </c>
      <c r="B224" s="54" t="s">
        <v>335</v>
      </c>
      <c r="C224" s="31">
        <v>4301070959</v>
      </c>
      <c r="D224" s="349">
        <v>4607111038616</v>
      </c>
      <c r="E224" s="350"/>
      <c r="F224" s="337">
        <v>0.4</v>
      </c>
      <c r="G224" s="32">
        <v>16</v>
      </c>
      <c r="H224" s="337">
        <v>6.4</v>
      </c>
      <c r="I224" s="337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43"/>
      <c r="R224" s="343"/>
      <c r="S224" s="343"/>
      <c r="T224" s="344"/>
      <c r="U224" s="34"/>
      <c r="V224" s="34"/>
      <c r="W224" s="35" t="s">
        <v>69</v>
      </c>
      <c r="X224" s="338">
        <v>0</v>
      </c>
      <c r="Y224" s="339">
        <f t="shared" si="18"/>
        <v>0</v>
      </c>
      <c r="Z224" s="36">
        <f t="shared" si="19"/>
        <v>0</v>
      </c>
      <c r="AA224" s="56"/>
      <c r="AB224" s="57"/>
      <c r="AC224" s="236" t="s">
        <v>326</v>
      </c>
      <c r="AG224" s="67"/>
      <c r="AJ224" s="71" t="s">
        <v>71</v>
      </c>
      <c r="AK224" s="71">
        <v>1</v>
      </c>
      <c r="BB224" s="237" t="s">
        <v>1</v>
      </c>
      <c r="BM224" s="67">
        <f t="shared" si="20"/>
        <v>0</v>
      </c>
      <c r="BN224" s="67">
        <f t="shared" si="21"/>
        <v>0</v>
      </c>
      <c r="BO224" s="67">
        <f t="shared" si="22"/>
        <v>0</v>
      </c>
      <c r="BP224" s="67">
        <f t="shared" si="23"/>
        <v>0</v>
      </c>
    </row>
    <row r="225" spans="1:68" ht="27" customHeight="1" x14ac:dyDescent="0.25">
      <c r="A225" s="54" t="s">
        <v>336</v>
      </c>
      <c r="B225" s="54" t="s">
        <v>337</v>
      </c>
      <c r="C225" s="31">
        <v>4301070960</v>
      </c>
      <c r="D225" s="349">
        <v>4607111038623</v>
      </c>
      <c r="E225" s="350"/>
      <c r="F225" s="337">
        <v>0.7</v>
      </c>
      <c r="G225" s="32">
        <v>8</v>
      </c>
      <c r="H225" s="337">
        <v>5.6</v>
      </c>
      <c r="I225" s="337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43"/>
      <c r="R225" s="343"/>
      <c r="S225" s="343"/>
      <c r="T225" s="344"/>
      <c r="U225" s="34"/>
      <c r="V225" s="34"/>
      <c r="W225" s="35" t="s">
        <v>69</v>
      </c>
      <c r="X225" s="338">
        <v>0</v>
      </c>
      <c r="Y225" s="339">
        <f t="shared" si="18"/>
        <v>0</v>
      </c>
      <c r="Z225" s="36">
        <f t="shared" si="19"/>
        <v>0</v>
      </c>
      <c r="AA225" s="56"/>
      <c r="AB225" s="57"/>
      <c r="AC225" s="238" t="s">
        <v>326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0</v>
      </c>
      <c r="BN225" s="67">
        <f t="shared" si="21"/>
        <v>0</v>
      </c>
      <c r="BO225" s="67">
        <f t="shared" si="22"/>
        <v>0</v>
      </c>
      <c r="BP225" s="67">
        <f t="shared" si="23"/>
        <v>0</v>
      </c>
    </row>
    <row r="226" spans="1:68" x14ac:dyDescent="0.2">
      <c r="A226" s="353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5"/>
      <c r="P226" s="346" t="s">
        <v>72</v>
      </c>
      <c r="Q226" s="347"/>
      <c r="R226" s="347"/>
      <c r="S226" s="347"/>
      <c r="T226" s="347"/>
      <c r="U226" s="347"/>
      <c r="V226" s="348"/>
      <c r="W226" s="37" t="s">
        <v>69</v>
      </c>
      <c r="X226" s="340">
        <f>IFERROR(SUM(X220:X225),"0")</f>
        <v>0</v>
      </c>
      <c r="Y226" s="340">
        <f>IFERROR(SUM(Y220:Y225),"0")</f>
        <v>0</v>
      </c>
      <c r="Z226" s="340">
        <f>IFERROR(IF(Z220="",0,Z220),"0")+IFERROR(IF(Z221="",0,Z221),"0")+IFERROR(IF(Z222="",0,Z222),"0")+IFERROR(IF(Z223="",0,Z223),"0")+IFERROR(IF(Z224="",0,Z224),"0")+IFERROR(IF(Z225="",0,Z225),"0")</f>
        <v>0</v>
      </c>
      <c r="AA226" s="341"/>
      <c r="AB226" s="341"/>
      <c r="AC226" s="341"/>
    </row>
    <row r="227" spans="1:68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54"/>
      <c r="N227" s="354"/>
      <c r="O227" s="355"/>
      <c r="P227" s="346" t="s">
        <v>72</v>
      </c>
      <c r="Q227" s="347"/>
      <c r="R227" s="347"/>
      <c r="S227" s="347"/>
      <c r="T227" s="347"/>
      <c r="U227" s="347"/>
      <c r="V227" s="348"/>
      <c r="W227" s="37" t="s">
        <v>73</v>
      </c>
      <c r="X227" s="340">
        <f>IFERROR(SUMPRODUCT(X220:X225*H220:H225),"0")</f>
        <v>0</v>
      </c>
      <c r="Y227" s="340">
        <f>IFERROR(SUMPRODUCT(Y220:Y225*H220:H225),"0")</f>
        <v>0</v>
      </c>
      <c r="Z227" s="37"/>
      <c r="AA227" s="341"/>
      <c r="AB227" s="341"/>
      <c r="AC227" s="341"/>
    </row>
    <row r="228" spans="1:68" ht="16.5" customHeight="1" x14ac:dyDescent="0.25">
      <c r="A228" s="380" t="s">
        <v>338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54"/>
      <c r="Z228" s="354"/>
      <c r="AA228" s="333"/>
      <c r="AB228" s="333"/>
      <c r="AC228" s="333"/>
    </row>
    <row r="229" spans="1:68" ht="14.25" customHeight="1" x14ac:dyDescent="0.25">
      <c r="A229" s="360" t="s">
        <v>63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  <c r="Z229" s="354"/>
      <c r="AA229" s="334"/>
      <c r="AB229" s="334"/>
      <c r="AC229" s="334"/>
    </row>
    <row r="230" spans="1:68" ht="27" customHeight="1" x14ac:dyDescent="0.25">
      <c r="A230" s="54" t="s">
        <v>339</v>
      </c>
      <c r="B230" s="54" t="s">
        <v>340</v>
      </c>
      <c r="C230" s="31">
        <v>4301070917</v>
      </c>
      <c r="D230" s="349">
        <v>4607111035912</v>
      </c>
      <c r="E230" s="350"/>
      <c r="F230" s="337">
        <v>0.43</v>
      </c>
      <c r="G230" s="32">
        <v>16</v>
      </c>
      <c r="H230" s="337">
        <v>6.88</v>
      </c>
      <c r="I230" s="337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43"/>
      <c r="R230" s="343"/>
      <c r="S230" s="343"/>
      <c r="T230" s="344"/>
      <c r="U230" s="34"/>
      <c r="V230" s="34"/>
      <c r="W230" s="35" t="s">
        <v>69</v>
      </c>
      <c r="X230" s="338">
        <v>0</v>
      </c>
      <c r="Y230" s="339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341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342</v>
      </c>
      <c r="B231" s="54" t="s">
        <v>343</v>
      </c>
      <c r="C231" s="31">
        <v>4301070920</v>
      </c>
      <c r="D231" s="349">
        <v>4607111035929</v>
      </c>
      <c r="E231" s="350"/>
      <c r="F231" s="337">
        <v>0.9</v>
      </c>
      <c r="G231" s="32">
        <v>8</v>
      </c>
      <c r="H231" s="337">
        <v>7.2</v>
      </c>
      <c r="I231" s="337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43"/>
      <c r="R231" s="343"/>
      <c r="S231" s="343"/>
      <c r="T231" s="344"/>
      <c r="U231" s="34"/>
      <c r="V231" s="34"/>
      <c r="W231" s="35" t="s">
        <v>69</v>
      </c>
      <c r="X231" s="338">
        <v>0</v>
      </c>
      <c r="Y231" s="339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341</v>
      </c>
      <c r="AG231" s="67"/>
      <c r="AJ231" s="71" t="s">
        <v>71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344</v>
      </c>
      <c r="B232" s="54" t="s">
        <v>345</v>
      </c>
      <c r="C232" s="31">
        <v>4301070915</v>
      </c>
      <c r="D232" s="349">
        <v>4607111035882</v>
      </c>
      <c r="E232" s="350"/>
      <c r="F232" s="337">
        <v>0.43</v>
      </c>
      <c r="G232" s="32">
        <v>16</v>
      </c>
      <c r="H232" s="337">
        <v>6.88</v>
      </c>
      <c r="I232" s="337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7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43"/>
      <c r="R232" s="343"/>
      <c r="S232" s="343"/>
      <c r="T232" s="344"/>
      <c r="U232" s="34"/>
      <c r="V232" s="34"/>
      <c r="W232" s="35" t="s">
        <v>69</v>
      </c>
      <c r="X232" s="338">
        <v>0</v>
      </c>
      <c r="Y232" s="339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346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347</v>
      </c>
      <c r="B233" s="54" t="s">
        <v>348</v>
      </c>
      <c r="C233" s="31">
        <v>4301070921</v>
      </c>
      <c r="D233" s="349">
        <v>4607111035905</v>
      </c>
      <c r="E233" s="350"/>
      <c r="F233" s="337">
        <v>0.9</v>
      </c>
      <c r="G233" s="32">
        <v>8</v>
      </c>
      <c r="H233" s="337">
        <v>7.2</v>
      </c>
      <c r="I233" s="337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43"/>
      <c r="R233" s="343"/>
      <c r="S233" s="343"/>
      <c r="T233" s="344"/>
      <c r="U233" s="34"/>
      <c r="V233" s="34"/>
      <c r="W233" s="35" t="s">
        <v>69</v>
      </c>
      <c r="X233" s="338">
        <v>0</v>
      </c>
      <c r="Y233" s="339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346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53"/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5"/>
      <c r="P234" s="346" t="s">
        <v>72</v>
      </c>
      <c r="Q234" s="347"/>
      <c r="R234" s="347"/>
      <c r="S234" s="347"/>
      <c r="T234" s="347"/>
      <c r="U234" s="347"/>
      <c r="V234" s="348"/>
      <c r="W234" s="37" t="s">
        <v>69</v>
      </c>
      <c r="X234" s="340">
        <f>IFERROR(SUM(X230:X233),"0")</f>
        <v>0</v>
      </c>
      <c r="Y234" s="340">
        <f>IFERROR(SUM(Y230:Y233),"0")</f>
        <v>0</v>
      </c>
      <c r="Z234" s="340">
        <f>IFERROR(IF(Z230="",0,Z230),"0")+IFERROR(IF(Z231="",0,Z231),"0")+IFERROR(IF(Z232="",0,Z232),"0")+IFERROR(IF(Z233="",0,Z233),"0")</f>
        <v>0</v>
      </c>
      <c r="AA234" s="341"/>
      <c r="AB234" s="341"/>
      <c r="AC234" s="341"/>
    </row>
    <row r="235" spans="1:68" x14ac:dyDescent="0.2">
      <c r="A235" s="354"/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5"/>
      <c r="P235" s="346" t="s">
        <v>72</v>
      </c>
      <c r="Q235" s="347"/>
      <c r="R235" s="347"/>
      <c r="S235" s="347"/>
      <c r="T235" s="347"/>
      <c r="U235" s="347"/>
      <c r="V235" s="348"/>
      <c r="W235" s="37" t="s">
        <v>73</v>
      </c>
      <c r="X235" s="340">
        <f>IFERROR(SUMPRODUCT(X230:X233*H230:H233),"0")</f>
        <v>0</v>
      </c>
      <c r="Y235" s="340">
        <f>IFERROR(SUMPRODUCT(Y230:Y233*H230:H233),"0")</f>
        <v>0</v>
      </c>
      <c r="Z235" s="37"/>
      <c r="AA235" s="341"/>
      <c r="AB235" s="341"/>
      <c r="AC235" s="341"/>
    </row>
    <row r="236" spans="1:68" ht="16.5" customHeight="1" x14ac:dyDescent="0.25">
      <c r="A236" s="380" t="s">
        <v>349</v>
      </c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354"/>
      <c r="Y236" s="354"/>
      <c r="Z236" s="354"/>
      <c r="AA236" s="333"/>
      <c r="AB236" s="333"/>
      <c r="AC236" s="333"/>
    </row>
    <row r="237" spans="1:68" ht="14.25" customHeight="1" x14ac:dyDescent="0.25">
      <c r="A237" s="360" t="s">
        <v>63</v>
      </c>
      <c r="B237" s="354"/>
      <c r="C237" s="354"/>
      <c r="D237" s="354"/>
      <c r="E237" s="354"/>
      <c r="F237" s="354"/>
      <c r="G237" s="354"/>
      <c r="H237" s="354"/>
      <c r="I237" s="354"/>
      <c r="J237" s="354"/>
      <c r="K237" s="354"/>
      <c r="L237" s="354"/>
      <c r="M237" s="354"/>
      <c r="N237" s="354"/>
      <c r="O237" s="354"/>
      <c r="P237" s="354"/>
      <c r="Q237" s="354"/>
      <c r="R237" s="354"/>
      <c r="S237" s="354"/>
      <c r="T237" s="354"/>
      <c r="U237" s="354"/>
      <c r="V237" s="354"/>
      <c r="W237" s="354"/>
      <c r="X237" s="354"/>
      <c r="Y237" s="354"/>
      <c r="Z237" s="354"/>
      <c r="AA237" s="334"/>
      <c r="AB237" s="334"/>
      <c r="AC237" s="334"/>
    </row>
    <row r="238" spans="1:68" ht="27" customHeight="1" x14ac:dyDescent="0.25">
      <c r="A238" s="54" t="s">
        <v>350</v>
      </c>
      <c r="B238" s="54" t="s">
        <v>351</v>
      </c>
      <c r="C238" s="31">
        <v>4301071097</v>
      </c>
      <c r="D238" s="349">
        <v>4620207491096</v>
      </c>
      <c r="E238" s="350"/>
      <c r="F238" s="337">
        <v>1</v>
      </c>
      <c r="G238" s="32">
        <v>5</v>
      </c>
      <c r="H238" s="337">
        <v>5</v>
      </c>
      <c r="I238" s="337">
        <v>5.23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68" t="s">
        <v>352</v>
      </c>
      <c r="Q238" s="343"/>
      <c r="R238" s="343"/>
      <c r="S238" s="343"/>
      <c r="T238" s="344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IFERROR(IF(X238="","",X238*0.0155),"")</f>
        <v>0</v>
      </c>
      <c r="AA238" s="56"/>
      <c r="AB238" s="57"/>
      <c r="AC238" s="248" t="s">
        <v>353</v>
      </c>
      <c r="AG238" s="67"/>
      <c r="AJ238" s="71" t="s">
        <v>71</v>
      </c>
      <c r="AK238" s="71">
        <v>1</v>
      </c>
      <c r="BB238" s="24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53"/>
      <c r="B239" s="354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5"/>
      <c r="P239" s="346" t="s">
        <v>72</v>
      </c>
      <c r="Q239" s="347"/>
      <c r="R239" s="347"/>
      <c r="S239" s="347"/>
      <c r="T239" s="347"/>
      <c r="U239" s="347"/>
      <c r="V239" s="348"/>
      <c r="W239" s="37" t="s">
        <v>69</v>
      </c>
      <c r="X239" s="340">
        <f>IFERROR(SUM(X238:X238),"0")</f>
        <v>0</v>
      </c>
      <c r="Y239" s="340">
        <f>IFERROR(SUM(Y238:Y238),"0")</f>
        <v>0</v>
      </c>
      <c r="Z239" s="340">
        <f>IFERROR(IF(Z238="",0,Z238),"0")</f>
        <v>0</v>
      </c>
      <c r="AA239" s="341"/>
      <c r="AB239" s="341"/>
      <c r="AC239" s="341"/>
    </row>
    <row r="240" spans="1:68" x14ac:dyDescent="0.2">
      <c r="A240" s="354"/>
      <c r="B240" s="354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55"/>
      <c r="P240" s="346" t="s">
        <v>72</v>
      </c>
      <c r="Q240" s="347"/>
      <c r="R240" s="347"/>
      <c r="S240" s="347"/>
      <c r="T240" s="347"/>
      <c r="U240" s="347"/>
      <c r="V240" s="348"/>
      <c r="W240" s="37" t="s">
        <v>73</v>
      </c>
      <c r="X240" s="340">
        <f>IFERROR(SUMPRODUCT(X238:X238*H238:H238),"0")</f>
        <v>0</v>
      </c>
      <c r="Y240" s="340">
        <f>IFERROR(SUMPRODUCT(Y238:Y238*H238:H238),"0")</f>
        <v>0</v>
      </c>
      <c r="Z240" s="37"/>
      <c r="AA240" s="341"/>
      <c r="AB240" s="341"/>
      <c r="AC240" s="341"/>
    </row>
    <row r="241" spans="1:68" ht="16.5" customHeight="1" x14ac:dyDescent="0.25">
      <c r="A241" s="380" t="s">
        <v>354</v>
      </c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  <c r="Z241" s="354"/>
      <c r="AA241" s="333"/>
      <c r="AB241" s="333"/>
      <c r="AC241" s="333"/>
    </row>
    <row r="242" spans="1:68" ht="14.25" customHeight="1" x14ac:dyDescent="0.25">
      <c r="A242" s="360" t="s">
        <v>63</v>
      </c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354"/>
      <c r="Y242" s="354"/>
      <c r="Z242" s="354"/>
      <c r="AA242" s="334"/>
      <c r="AB242" s="334"/>
      <c r="AC242" s="334"/>
    </row>
    <row r="243" spans="1:68" ht="27" customHeight="1" x14ac:dyDescent="0.25">
      <c r="A243" s="54" t="s">
        <v>355</v>
      </c>
      <c r="B243" s="54" t="s">
        <v>356</v>
      </c>
      <c r="C243" s="31">
        <v>4301071093</v>
      </c>
      <c r="D243" s="349">
        <v>4620207490709</v>
      </c>
      <c r="E243" s="350"/>
      <c r="F243" s="337">
        <v>0.65</v>
      </c>
      <c r="G243" s="32">
        <v>8</v>
      </c>
      <c r="H243" s="337">
        <v>5.2</v>
      </c>
      <c r="I243" s="337">
        <v>5.47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55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3" s="343"/>
      <c r="R243" s="343"/>
      <c r="S243" s="343"/>
      <c r="T243" s="344"/>
      <c r="U243" s="34"/>
      <c r="V243" s="34"/>
      <c r="W243" s="35" t="s">
        <v>69</v>
      </c>
      <c r="X243" s="338">
        <v>0</v>
      </c>
      <c r="Y243" s="339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357</v>
      </c>
      <c r="AG243" s="67"/>
      <c r="AJ243" s="71" t="s">
        <v>71</v>
      </c>
      <c r="AK243" s="71">
        <v>1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53"/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5"/>
      <c r="P244" s="346" t="s">
        <v>72</v>
      </c>
      <c r="Q244" s="347"/>
      <c r="R244" s="347"/>
      <c r="S244" s="347"/>
      <c r="T244" s="347"/>
      <c r="U244" s="347"/>
      <c r="V244" s="348"/>
      <c r="W244" s="37" t="s">
        <v>69</v>
      </c>
      <c r="X244" s="340">
        <f>IFERROR(SUM(X243:X243),"0")</f>
        <v>0</v>
      </c>
      <c r="Y244" s="340">
        <f>IFERROR(SUM(Y243:Y243),"0")</f>
        <v>0</v>
      </c>
      <c r="Z244" s="340">
        <f>IFERROR(IF(Z243="",0,Z243),"0")</f>
        <v>0</v>
      </c>
      <c r="AA244" s="341"/>
      <c r="AB244" s="341"/>
      <c r="AC244" s="341"/>
    </row>
    <row r="245" spans="1:68" x14ac:dyDescent="0.2">
      <c r="A245" s="354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5"/>
      <c r="P245" s="346" t="s">
        <v>72</v>
      </c>
      <c r="Q245" s="347"/>
      <c r="R245" s="347"/>
      <c r="S245" s="347"/>
      <c r="T245" s="347"/>
      <c r="U245" s="347"/>
      <c r="V245" s="348"/>
      <c r="W245" s="37" t="s">
        <v>73</v>
      </c>
      <c r="X245" s="340">
        <f>IFERROR(SUMPRODUCT(X243:X243*H243:H243),"0")</f>
        <v>0</v>
      </c>
      <c r="Y245" s="340">
        <f>IFERROR(SUMPRODUCT(Y243:Y243*H243:H243),"0")</f>
        <v>0</v>
      </c>
      <c r="Z245" s="37"/>
      <c r="AA245" s="341"/>
      <c r="AB245" s="341"/>
      <c r="AC245" s="341"/>
    </row>
    <row r="246" spans="1:68" ht="14.25" customHeight="1" x14ac:dyDescent="0.25">
      <c r="A246" s="360" t="s">
        <v>130</v>
      </c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4"/>
      <c r="N246" s="354"/>
      <c r="O246" s="354"/>
      <c r="P246" s="354"/>
      <c r="Q246" s="354"/>
      <c r="R246" s="354"/>
      <c r="S246" s="354"/>
      <c r="T246" s="354"/>
      <c r="U246" s="354"/>
      <c r="V246" s="354"/>
      <c r="W246" s="354"/>
      <c r="X246" s="354"/>
      <c r="Y246" s="354"/>
      <c r="Z246" s="354"/>
      <c r="AA246" s="334"/>
      <c r="AB246" s="334"/>
      <c r="AC246" s="334"/>
    </row>
    <row r="247" spans="1:68" ht="27" customHeight="1" x14ac:dyDescent="0.25">
      <c r="A247" s="54" t="s">
        <v>358</v>
      </c>
      <c r="B247" s="54" t="s">
        <v>359</v>
      </c>
      <c r="C247" s="31">
        <v>4301135692</v>
      </c>
      <c r="D247" s="349">
        <v>4620207490570</v>
      </c>
      <c r="E247" s="350"/>
      <c r="F247" s="337">
        <v>0.2</v>
      </c>
      <c r="G247" s="32">
        <v>12</v>
      </c>
      <c r="H247" s="337">
        <v>2.4</v>
      </c>
      <c r="I247" s="337">
        <v>3.1036000000000001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51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7" s="343"/>
      <c r="R247" s="343"/>
      <c r="S247" s="343"/>
      <c r="T247" s="344"/>
      <c r="U247" s="34"/>
      <c r="V247" s="34"/>
      <c r="W247" s="35" t="s">
        <v>69</v>
      </c>
      <c r="X247" s="338">
        <v>0</v>
      </c>
      <c r="Y247" s="339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360</v>
      </c>
      <c r="AG247" s="67"/>
      <c r="AJ247" s="71" t="s">
        <v>71</v>
      </c>
      <c r="AK247" s="71">
        <v>1</v>
      </c>
      <c r="BB247" s="253" t="s">
        <v>81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361</v>
      </c>
      <c r="B248" s="54" t="s">
        <v>362</v>
      </c>
      <c r="C248" s="31">
        <v>4301135691</v>
      </c>
      <c r="D248" s="349">
        <v>4620207490549</v>
      </c>
      <c r="E248" s="350"/>
      <c r="F248" s="337">
        <v>0.2</v>
      </c>
      <c r="G248" s="32">
        <v>12</v>
      </c>
      <c r="H248" s="337">
        <v>2.4</v>
      </c>
      <c r="I248" s="337">
        <v>3.1036000000000001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7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8" s="343"/>
      <c r="R248" s="343"/>
      <c r="S248" s="343"/>
      <c r="T248" s="344"/>
      <c r="U248" s="34"/>
      <c r="V248" s="34"/>
      <c r="W248" s="35" t="s">
        <v>69</v>
      </c>
      <c r="X248" s="338">
        <v>0</v>
      </c>
      <c r="Y248" s="339">
        <f>IFERROR(IF(X248="","",X248),"")</f>
        <v>0</v>
      </c>
      <c r="Z248" s="36">
        <f>IFERROR(IF(X248="","",X248*0.01788),"")</f>
        <v>0</v>
      </c>
      <c r="AA248" s="56"/>
      <c r="AB248" s="57"/>
      <c r="AC248" s="254" t="s">
        <v>360</v>
      </c>
      <c r="AG248" s="67"/>
      <c r="AJ248" s="71" t="s">
        <v>71</v>
      </c>
      <c r="AK248" s="71">
        <v>1</v>
      </c>
      <c r="BB248" s="255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363</v>
      </c>
      <c r="B249" s="54" t="s">
        <v>364</v>
      </c>
      <c r="C249" s="31">
        <v>4301135694</v>
      </c>
      <c r="D249" s="349">
        <v>4620207490501</v>
      </c>
      <c r="E249" s="350"/>
      <c r="F249" s="337">
        <v>0.2</v>
      </c>
      <c r="G249" s="32">
        <v>12</v>
      </c>
      <c r="H249" s="337">
        <v>2.4</v>
      </c>
      <c r="I249" s="337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5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9" s="343"/>
      <c r="R249" s="343"/>
      <c r="S249" s="343"/>
      <c r="T249" s="344"/>
      <c r="U249" s="34"/>
      <c r="V249" s="34"/>
      <c r="W249" s="35" t="s">
        <v>69</v>
      </c>
      <c r="X249" s="338">
        <v>0</v>
      </c>
      <c r="Y249" s="339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360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53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5"/>
      <c r="P250" s="346" t="s">
        <v>72</v>
      </c>
      <c r="Q250" s="347"/>
      <c r="R250" s="347"/>
      <c r="S250" s="347"/>
      <c r="T250" s="347"/>
      <c r="U250" s="347"/>
      <c r="V250" s="348"/>
      <c r="W250" s="37" t="s">
        <v>69</v>
      </c>
      <c r="X250" s="340">
        <f>IFERROR(SUM(X247:X249),"0")</f>
        <v>0</v>
      </c>
      <c r="Y250" s="340">
        <f>IFERROR(SUM(Y247:Y249),"0")</f>
        <v>0</v>
      </c>
      <c r="Z250" s="340">
        <f>IFERROR(IF(Z247="",0,Z247),"0")+IFERROR(IF(Z248="",0,Z248),"0")+IFERROR(IF(Z249="",0,Z249),"0")</f>
        <v>0</v>
      </c>
      <c r="AA250" s="341"/>
      <c r="AB250" s="341"/>
      <c r="AC250" s="341"/>
    </row>
    <row r="251" spans="1:68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5"/>
      <c r="P251" s="346" t="s">
        <v>72</v>
      </c>
      <c r="Q251" s="347"/>
      <c r="R251" s="347"/>
      <c r="S251" s="347"/>
      <c r="T251" s="347"/>
      <c r="U251" s="347"/>
      <c r="V251" s="348"/>
      <c r="W251" s="37" t="s">
        <v>73</v>
      </c>
      <c r="X251" s="340">
        <f>IFERROR(SUMPRODUCT(X247:X249*H247:H249),"0")</f>
        <v>0</v>
      </c>
      <c r="Y251" s="340">
        <f>IFERROR(SUMPRODUCT(Y247:Y249*H247:H249),"0")</f>
        <v>0</v>
      </c>
      <c r="Z251" s="37"/>
      <c r="AA251" s="341"/>
      <c r="AB251" s="341"/>
      <c r="AC251" s="341"/>
    </row>
    <row r="252" spans="1:68" ht="16.5" customHeight="1" x14ac:dyDescent="0.25">
      <c r="A252" s="380" t="s">
        <v>365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54"/>
      <c r="Z252" s="354"/>
      <c r="AA252" s="333"/>
      <c r="AB252" s="333"/>
      <c r="AC252" s="333"/>
    </row>
    <row r="253" spans="1:68" ht="14.25" customHeight="1" x14ac:dyDescent="0.25">
      <c r="A253" s="360" t="s">
        <v>63</v>
      </c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354"/>
      <c r="Y253" s="354"/>
      <c r="Z253" s="354"/>
      <c r="AA253" s="334"/>
      <c r="AB253" s="334"/>
      <c r="AC253" s="334"/>
    </row>
    <row r="254" spans="1:68" ht="16.5" customHeight="1" x14ac:dyDescent="0.25">
      <c r="A254" s="54" t="s">
        <v>366</v>
      </c>
      <c r="B254" s="54" t="s">
        <v>367</v>
      </c>
      <c r="C254" s="31">
        <v>4301071063</v>
      </c>
      <c r="D254" s="349">
        <v>4607111039019</v>
      </c>
      <c r="E254" s="350"/>
      <c r="F254" s="337">
        <v>0.43</v>
      </c>
      <c r="G254" s="32">
        <v>16</v>
      </c>
      <c r="H254" s="337">
        <v>6.88</v>
      </c>
      <c r="I254" s="337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8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43"/>
      <c r="R254" s="343"/>
      <c r="S254" s="343"/>
      <c r="T254" s="344"/>
      <c r="U254" s="34"/>
      <c r="V254" s="34"/>
      <c r="W254" s="35" t="s">
        <v>69</v>
      </c>
      <c r="X254" s="338">
        <v>0</v>
      </c>
      <c r="Y254" s="339">
        <f>IFERROR(IF(X254="","",X254),"")</f>
        <v>0</v>
      </c>
      <c r="Z254" s="36">
        <f>IFERROR(IF(X254="","",X254*0.0155),"")</f>
        <v>0</v>
      </c>
      <c r="AA254" s="56"/>
      <c r="AB254" s="57"/>
      <c r="AC254" s="258" t="s">
        <v>368</v>
      </c>
      <c r="AG254" s="67"/>
      <c r="AJ254" s="71" t="s">
        <v>71</v>
      </c>
      <c r="AK254" s="71">
        <v>1</v>
      </c>
      <c r="BB254" s="25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369</v>
      </c>
      <c r="B255" s="54" t="s">
        <v>370</v>
      </c>
      <c r="C255" s="31">
        <v>4301071000</v>
      </c>
      <c r="D255" s="349">
        <v>4607111038708</v>
      </c>
      <c r="E255" s="350"/>
      <c r="F255" s="337">
        <v>0.8</v>
      </c>
      <c r="G255" s="32">
        <v>8</v>
      </c>
      <c r="H255" s="337">
        <v>6.4</v>
      </c>
      <c r="I255" s="337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43"/>
      <c r="R255" s="343"/>
      <c r="S255" s="343"/>
      <c r="T255" s="344"/>
      <c r="U255" s="34"/>
      <c r="V255" s="34"/>
      <c r="W255" s="35" t="s">
        <v>69</v>
      </c>
      <c r="X255" s="338">
        <v>0</v>
      </c>
      <c r="Y255" s="339">
        <f>IFERROR(IF(X255="","",X255),"")</f>
        <v>0</v>
      </c>
      <c r="Z255" s="36">
        <f>IFERROR(IF(X255="","",X255*0.0155),"")</f>
        <v>0</v>
      </c>
      <c r="AA255" s="56"/>
      <c r="AB255" s="57"/>
      <c r="AC255" s="260" t="s">
        <v>368</v>
      </c>
      <c r="AG255" s="67"/>
      <c r="AJ255" s="71" t="s">
        <v>71</v>
      </c>
      <c r="AK255" s="71">
        <v>1</v>
      </c>
      <c r="BB255" s="26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53"/>
      <c r="B256" s="354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5"/>
      <c r="P256" s="346" t="s">
        <v>72</v>
      </c>
      <c r="Q256" s="347"/>
      <c r="R256" s="347"/>
      <c r="S256" s="347"/>
      <c r="T256" s="347"/>
      <c r="U256" s="347"/>
      <c r="V256" s="348"/>
      <c r="W256" s="37" t="s">
        <v>69</v>
      </c>
      <c r="X256" s="340">
        <f>IFERROR(SUM(X254:X255),"0")</f>
        <v>0</v>
      </c>
      <c r="Y256" s="340">
        <f>IFERROR(SUM(Y254:Y255),"0")</f>
        <v>0</v>
      </c>
      <c r="Z256" s="340">
        <f>IFERROR(IF(Z254="",0,Z254),"0")+IFERROR(IF(Z255="",0,Z255),"0")</f>
        <v>0</v>
      </c>
      <c r="AA256" s="341"/>
      <c r="AB256" s="341"/>
      <c r="AC256" s="341"/>
    </row>
    <row r="257" spans="1:68" x14ac:dyDescent="0.2">
      <c r="A257" s="354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5"/>
      <c r="P257" s="346" t="s">
        <v>72</v>
      </c>
      <c r="Q257" s="347"/>
      <c r="R257" s="347"/>
      <c r="S257" s="347"/>
      <c r="T257" s="347"/>
      <c r="U257" s="347"/>
      <c r="V257" s="348"/>
      <c r="W257" s="37" t="s">
        <v>73</v>
      </c>
      <c r="X257" s="340">
        <f>IFERROR(SUMPRODUCT(X254:X255*H254:H255),"0")</f>
        <v>0</v>
      </c>
      <c r="Y257" s="340">
        <f>IFERROR(SUMPRODUCT(Y254:Y255*H254:H255),"0")</f>
        <v>0</v>
      </c>
      <c r="Z257" s="37"/>
      <c r="AA257" s="341"/>
      <c r="AB257" s="341"/>
      <c r="AC257" s="341"/>
    </row>
    <row r="258" spans="1:68" ht="27.75" customHeight="1" x14ac:dyDescent="0.2">
      <c r="A258" s="367" t="s">
        <v>371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68"/>
      <c r="Z258" s="368"/>
      <c r="AA258" s="48"/>
      <c r="AB258" s="48"/>
      <c r="AC258" s="48"/>
    </row>
    <row r="259" spans="1:68" ht="16.5" customHeight="1" x14ac:dyDescent="0.25">
      <c r="A259" s="380" t="s">
        <v>372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54"/>
      <c r="Z259" s="354"/>
      <c r="AA259" s="333"/>
      <c r="AB259" s="333"/>
      <c r="AC259" s="333"/>
    </row>
    <row r="260" spans="1:68" ht="14.25" customHeight="1" x14ac:dyDescent="0.25">
      <c r="A260" s="360" t="s">
        <v>63</v>
      </c>
      <c r="B260" s="354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4"/>
      <c r="N260" s="354"/>
      <c r="O260" s="354"/>
      <c r="P260" s="354"/>
      <c r="Q260" s="354"/>
      <c r="R260" s="354"/>
      <c r="S260" s="354"/>
      <c r="T260" s="354"/>
      <c r="U260" s="354"/>
      <c r="V260" s="354"/>
      <c r="W260" s="354"/>
      <c r="X260" s="354"/>
      <c r="Y260" s="354"/>
      <c r="Z260" s="354"/>
      <c r="AA260" s="334"/>
      <c r="AB260" s="334"/>
      <c r="AC260" s="334"/>
    </row>
    <row r="261" spans="1:68" ht="27" customHeight="1" x14ac:dyDescent="0.25">
      <c r="A261" s="54" t="s">
        <v>373</v>
      </c>
      <c r="B261" s="54" t="s">
        <v>374</v>
      </c>
      <c r="C261" s="31">
        <v>4301071036</v>
      </c>
      <c r="D261" s="349">
        <v>4607111036162</v>
      </c>
      <c r="E261" s="350"/>
      <c r="F261" s="337">
        <v>0.8</v>
      </c>
      <c r="G261" s="32">
        <v>8</v>
      </c>
      <c r="H261" s="337">
        <v>6.4</v>
      </c>
      <c r="I261" s="337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7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43"/>
      <c r="R261" s="343"/>
      <c r="S261" s="343"/>
      <c r="T261" s="344"/>
      <c r="U261" s="34"/>
      <c r="V261" s="34"/>
      <c r="W261" s="35" t="s">
        <v>69</v>
      </c>
      <c r="X261" s="338">
        <v>0</v>
      </c>
      <c r="Y261" s="339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375</v>
      </c>
      <c r="AG261" s="67"/>
      <c r="AJ261" s="71" t="s">
        <v>71</v>
      </c>
      <c r="AK261" s="71">
        <v>1</v>
      </c>
      <c r="BB261" s="26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53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5"/>
      <c r="P262" s="346" t="s">
        <v>72</v>
      </c>
      <c r="Q262" s="347"/>
      <c r="R262" s="347"/>
      <c r="S262" s="347"/>
      <c r="T262" s="347"/>
      <c r="U262" s="347"/>
      <c r="V262" s="348"/>
      <c r="W262" s="37" t="s">
        <v>69</v>
      </c>
      <c r="X262" s="340">
        <f>IFERROR(SUM(X261:X261),"0")</f>
        <v>0</v>
      </c>
      <c r="Y262" s="340">
        <f>IFERROR(SUM(Y261:Y261),"0")</f>
        <v>0</v>
      </c>
      <c r="Z262" s="340">
        <f>IFERROR(IF(Z261="",0,Z261),"0")</f>
        <v>0</v>
      </c>
      <c r="AA262" s="341"/>
      <c r="AB262" s="341"/>
      <c r="AC262" s="341"/>
    </row>
    <row r="263" spans="1:68" x14ac:dyDescent="0.2">
      <c r="A263" s="354"/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5"/>
      <c r="P263" s="346" t="s">
        <v>72</v>
      </c>
      <c r="Q263" s="347"/>
      <c r="R263" s="347"/>
      <c r="S263" s="347"/>
      <c r="T263" s="347"/>
      <c r="U263" s="347"/>
      <c r="V263" s="348"/>
      <c r="W263" s="37" t="s">
        <v>73</v>
      </c>
      <c r="X263" s="340">
        <f>IFERROR(SUMPRODUCT(X261:X261*H261:H261),"0")</f>
        <v>0</v>
      </c>
      <c r="Y263" s="340">
        <f>IFERROR(SUMPRODUCT(Y261:Y261*H261:H261),"0")</f>
        <v>0</v>
      </c>
      <c r="Z263" s="37"/>
      <c r="AA263" s="341"/>
      <c r="AB263" s="341"/>
      <c r="AC263" s="341"/>
    </row>
    <row r="264" spans="1:68" ht="27.75" customHeight="1" x14ac:dyDescent="0.2">
      <c r="A264" s="367" t="s">
        <v>376</v>
      </c>
      <c r="B264" s="368"/>
      <c r="C264" s="368"/>
      <c r="D264" s="368"/>
      <c r="E264" s="368"/>
      <c r="F264" s="368"/>
      <c r="G264" s="368"/>
      <c r="H264" s="368"/>
      <c r="I264" s="368"/>
      <c r="J264" s="368"/>
      <c r="K264" s="368"/>
      <c r="L264" s="368"/>
      <c r="M264" s="368"/>
      <c r="N264" s="368"/>
      <c r="O264" s="368"/>
      <c r="P264" s="368"/>
      <c r="Q264" s="368"/>
      <c r="R264" s="368"/>
      <c r="S264" s="368"/>
      <c r="T264" s="368"/>
      <c r="U264" s="368"/>
      <c r="V264" s="368"/>
      <c r="W264" s="368"/>
      <c r="X264" s="368"/>
      <c r="Y264" s="368"/>
      <c r="Z264" s="368"/>
      <c r="AA264" s="48"/>
      <c r="AB264" s="48"/>
      <c r="AC264" s="48"/>
    </row>
    <row r="265" spans="1:68" ht="16.5" customHeight="1" x14ac:dyDescent="0.25">
      <c r="A265" s="380" t="s">
        <v>377</v>
      </c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4"/>
      <c r="N265" s="354"/>
      <c r="O265" s="354"/>
      <c r="P265" s="354"/>
      <c r="Q265" s="354"/>
      <c r="R265" s="354"/>
      <c r="S265" s="354"/>
      <c r="T265" s="354"/>
      <c r="U265" s="354"/>
      <c r="V265" s="354"/>
      <c r="W265" s="354"/>
      <c r="X265" s="354"/>
      <c r="Y265" s="354"/>
      <c r="Z265" s="354"/>
      <c r="AA265" s="333"/>
      <c r="AB265" s="333"/>
      <c r="AC265" s="333"/>
    </row>
    <row r="266" spans="1:68" ht="14.25" customHeight="1" x14ac:dyDescent="0.25">
      <c r="A266" s="360" t="s">
        <v>63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54"/>
      <c r="Z266" s="354"/>
      <c r="AA266" s="334"/>
      <c r="AB266" s="334"/>
      <c r="AC266" s="334"/>
    </row>
    <row r="267" spans="1:68" ht="27" customHeight="1" x14ac:dyDescent="0.25">
      <c r="A267" s="54" t="s">
        <v>378</v>
      </c>
      <c r="B267" s="54" t="s">
        <v>379</v>
      </c>
      <c r="C267" s="31">
        <v>4301071029</v>
      </c>
      <c r="D267" s="349">
        <v>4607111035899</v>
      </c>
      <c r="E267" s="350"/>
      <c r="F267" s="337">
        <v>1</v>
      </c>
      <c r="G267" s="32">
        <v>5</v>
      </c>
      <c r="H267" s="337">
        <v>5</v>
      </c>
      <c r="I267" s="337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43"/>
      <c r="R267" s="343"/>
      <c r="S267" s="343"/>
      <c r="T267" s="344"/>
      <c r="U267" s="34"/>
      <c r="V267" s="34"/>
      <c r="W267" s="35" t="s">
        <v>69</v>
      </c>
      <c r="X267" s="338">
        <v>0</v>
      </c>
      <c r="Y267" s="339">
        <f>IFERROR(IF(X267="","",X267),"")</f>
        <v>0</v>
      </c>
      <c r="Z267" s="36">
        <f>IFERROR(IF(X267="","",X267*0.0155),"")</f>
        <v>0</v>
      </c>
      <c r="AA267" s="56"/>
      <c r="AB267" s="57"/>
      <c r="AC267" s="264" t="s">
        <v>267</v>
      </c>
      <c r="AG267" s="67"/>
      <c r="AJ267" s="71" t="s">
        <v>71</v>
      </c>
      <c r="AK267" s="71">
        <v>1</v>
      </c>
      <c r="BB267" s="26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380</v>
      </c>
      <c r="B268" s="54" t="s">
        <v>381</v>
      </c>
      <c r="C268" s="31">
        <v>4301070991</v>
      </c>
      <c r="D268" s="349">
        <v>4607111038180</v>
      </c>
      <c r="E268" s="350"/>
      <c r="F268" s="337">
        <v>0.4</v>
      </c>
      <c r="G268" s="32">
        <v>16</v>
      </c>
      <c r="H268" s="337">
        <v>6.4</v>
      </c>
      <c r="I268" s="337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43"/>
      <c r="R268" s="343"/>
      <c r="S268" s="343"/>
      <c r="T268" s="344"/>
      <c r="U268" s="34"/>
      <c r="V268" s="34"/>
      <c r="W268" s="35" t="s">
        <v>69</v>
      </c>
      <c r="X268" s="338">
        <v>0</v>
      </c>
      <c r="Y268" s="339">
        <f>IFERROR(IF(X268="","",X268),"")</f>
        <v>0</v>
      </c>
      <c r="Z268" s="36">
        <f>IFERROR(IF(X268="","",X268*0.0155),"")</f>
        <v>0</v>
      </c>
      <c r="AA268" s="56"/>
      <c r="AB268" s="57"/>
      <c r="AC268" s="266" t="s">
        <v>382</v>
      </c>
      <c r="AG268" s="67"/>
      <c r="AJ268" s="71" t="s">
        <v>71</v>
      </c>
      <c r="AK268" s="71">
        <v>1</v>
      </c>
      <c r="BB268" s="267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3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55"/>
      <c r="P269" s="346" t="s">
        <v>72</v>
      </c>
      <c r="Q269" s="347"/>
      <c r="R269" s="347"/>
      <c r="S269" s="347"/>
      <c r="T269" s="347"/>
      <c r="U269" s="347"/>
      <c r="V269" s="348"/>
      <c r="W269" s="37" t="s">
        <v>69</v>
      </c>
      <c r="X269" s="340">
        <f>IFERROR(SUM(X267:X268),"0")</f>
        <v>0</v>
      </c>
      <c r="Y269" s="340">
        <f>IFERROR(SUM(Y267:Y268),"0")</f>
        <v>0</v>
      </c>
      <c r="Z269" s="340">
        <f>IFERROR(IF(Z267="",0,Z267),"0")+IFERROR(IF(Z268="",0,Z268),"0")</f>
        <v>0</v>
      </c>
      <c r="AA269" s="341"/>
      <c r="AB269" s="341"/>
      <c r="AC269" s="341"/>
    </row>
    <row r="270" spans="1:68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5"/>
      <c r="P270" s="346" t="s">
        <v>72</v>
      </c>
      <c r="Q270" s="347"/>
      <c r="R270" s="347"/>
      <c r="S270" s="347"/>
      <c r="T270" s="347"/>
      <c r="U270" s="347"/>
      <c r="V270" s="348"/>
      <c r="W270" s="37" t="s">
        <v>73</v>
      </c>
      <c r="X270" s="340">
        <f>IFERROR(SUMPRODUCT(X267:X268*H267:H268),"0")</f>
        <v>0</v>
      </c>
      <c r="Y270" s="340">
        <f>IFERROR(SUMPRODUCT(Y267:Y268*H267:H268),"0")</f>
        <v>0</v>
      </c>
      <c r="Z270" s="37"/>
      <c r="AA270" s="341"/>
      <c r="AB270" s="341"/>
      <c r="AC270" s="341"/>
    </row>
    <row r="271" spans="1:68" ht="27.75" customHeight="1" x14ac:dyDescent="0.2">
      <c r="A271" s="367" t="s">
        <v>383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68"/>
      <c r="Z271" s="368"/>
      <c r="AA271" s="48"/>
      <c r="AB271" s="48"/>
      <c r="AC271" s="48"/>
    </row>
    <row r="272" spans="1:68" ht="16.5" customHeight="1" x14ac:dyDescent="0.25">
      <c r="A272" s="380" t="s">
        <v>384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54"/>
      <c r="Z272" s="354"/>
      <c r="AA272" s="333"/>
      <c r="AB272" s="333"/>
      <c r="AC272" s="333"/>
    </row>
    <row r="273" spans="1:68" ht="14.25" customHeight="1" x14ac:dyDescent="0.25">
      <c r="A273" s="360" t="s">
        <v>385</v>
      </c>
      <c r="B273" s="354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54"/>
      <c r="P273" s="354"/>
      <c r="Q273" s="354"/>
      <c r="R273" s="354"/>
      <c r="S273" s="354"/>
      <c r="T273" s="354"/>
      <c r="U273" s="354"/>
      <c r="V273" s="354"/>
      <c r="W273" s="354"/>
      <c r="X273" s="354"/>
      <c r="Y273" s="354"/>
      <c r="Z273" s="354"/>
      <c r="AA273" s="334"/>
      <c r="AB273" s="334"/>
      <c r="AC273" s="334"/>
    </row>
    <row r="274" spans="1:68" ht="27" customHeight="1" x14ac:dyDescent="0.25">
      <c r="A274" s="54" t="s">
        <v>386</v>
      </c>
      <c r="B274" s="54" t="s">
        <v>387</v>
      </c>
      <c r="C274" s="31">
        <v>4301133004</v>
      </c>
      <c r="D274" s="349">
        <v>4607111039774</v>
      </c>
      <c r="E274" s="350"/>
      <c r="F274" s="337">
        <v>0.25</v>
      </c>
      <c r="G274" s="32">
        <v>12</v>
      </c>
      <c r="H274" s="337">
        <v>3</v>
      </c>
      <c r="I274" s="337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9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43"/>
      <c r="R274" s="343"/>
      <c r="S274" s="343"/>
      <c r="T274" s="344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388</v>
      </c>
      <c r="AG274" s="67"/>
      <c r="AJ274" s="71" t="s">
        <v>71</v>
      </c>
      <c r="AK274" s="71">
        <v>1</v>
      </c>
      <c r="BB274" s="269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3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55"/>
      <c r="P275" s="346" t="s">
        <v>72</v>
      </c>
      <c r="Q275" s="347"/>
      <c r="R275" s="347"/>
      <c r="S275" s="347"/>
      <c r="T275" s="347"/>
      <c r="U275" s="347"/>
      <c r="V275" s="348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4"/>
      <c r="N276" s="354"/>
      <c r="O276" s="355"/>
      <c r="P276" s="346" t="s">
        <v>72</v>
      </c>
      <c r="Q276" s="347"/>
      <c r="R276" s="347"/>
      <c r="S276" s="347"/>
      <c r="T276" s="347"/>
      <c r="U276" s="347"/>
      <c r="V276" s="348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14.25" customHeight="1" x14ac:dyDescent="0.25">
      <c r="A277" s="360" t="s">
        <v>130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54"/>
      <c r="Z277" s="354"/>
      <c r="AA277" s="334"/>
      <c r="AB277" s="334"/>
      <c r="AC277" s="334"/>
    </row>
    <row r="278" spans="1:68" ht="37.5" customHeight="1" x14ac:dyDescent="0.25">
      <c r="A278" s="54" t="s">
        <v>389</v>
      </c>
      <c r="B278" s="54" t="s">
        <v>390</v>
      </c>
      <c r="C278" s="31">
        <v>4301135400</v>
      </c>
      <c r="D278" s="349">
        <v>4607111039361</v>
      </c>
      <c r="E278" s="350"/>
      <c r="F278" s="337">
        <v>0.25</v>
      </c>
      <c r="G278" s="32">
        <v>12</v>
      </c>
      <c r="H278" s="337">
        <v>3</v>
      </c>
      <c r="I278" s="337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43"/>
      <c r="R278" s="343"/>
      <c r="S278" s="343"/>
      <c r="T278" s="344"/>
      <c r="U278" s="34"/>
      <c r="V278" s="34"/>
      <c r="W278" s="35" t="s">
        <v>69</v>
      </c>
      <c r="X278" s="338">
        <v>0</v>
      </c>
      <c r="Y278" s="339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388</v>
      </c>
      <c r="AG278" s="67"/>
      <c r="AJ278" s="71" t="s">
        <v>71</v>
      </c>
      <c r="AK278" s="71">
        <v>1</v>
      </c>
      <c r="BB278" s="271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3"/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5"/>
      <c r="P279" s="346" t="s">
        <v>72</v>
      </c>
      <c r="Q279" s="347"/>
      <c r="R279" s="347"/>
      <c r="S279" s="347"/>
      <c r="T279" s="347"/>
      <c r="U279" s="347"/>
      <c r="V279" s="348"/>
      <c r="W279" s="37" t="s">
        <v>69</v>
      </c>
      <c r="X279" s="340">
        <f>IFERROR(SUM(X278:X278),"0")</f>
        <v>0</v>
      </c>
      <c r="Y279" s="340">
        <f>IFERROR(SUM(Y278:Y278),"0")</f>
        <v>0</v>
      </c>
      <c r="Z279" s="340">
        <f>IFERROR(IF(Z278="",0,Z278),"0")</f>
        <v>0</v>
      </c>
      <c r="AA279" s="341"/>
      <c r="AB279" s="341"/>
      <c r="AC279" s="341"/>
    </row>
    <row r="280" spans="1:68" x14ac:dyDescent="0.2">
      <c r="A280" s="354"/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5"/>
      <c r="P280" s="346" t="s">
        <v>72</v>
      </c>
      <c r="Q280" s="347"/>
      <c r="R280" s="347"/>
      <c r="S280" s="347"/>
      <c r="T280" s="347"/>
      <c r="U280" s="347"/>
      <c r="V280" s="348"/>
      <c r="W280" s="37" t="s">
        <v>73</v>
      </c>
      <c r="X280" s="340">
        <f>IFERROR(SUMPRODUCT(X278:X278*H278:H278),"0")</f>
        <v>0</v>
      </c>
      <c r="Y280" s="340">
        <f>IFERROR(SUMPRODUCT(Y278:Y278*H278:H278),"0")</f>
        <v>0</v>
      </c>
      <c r="Z280" s="37"/>
      <c r="AA280" s="341"/>
      <c r="AB280" s="341"/>
      <c r="AC280" s="341"/>
    </row>
    <row r="281" spans="1:68" ht="27.75" customHeight="1" x14ac:dyDescent="0.2">
      <c r="A281" s="367" t="s">
        <v>248</v>
      </c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68"/>
      <c r="N281" s="368"/>
      <c r="O281" s="368"/>
      <c r="P281" s="368"/>
      <c r="Q281" s="368"/>
      <c r="R281" s="368"/>
      <c r="S281" s="368"/>
      <c r="T281" s="368"/>
      <c r="U281" s="368"/>
      <c r="V281" s="368"/>
      <c r="W281" s="368"/>
      <c r="X281" s="368"/>
      <c r="Y281" s="368"/>
      <c r="Z281" s="368"/>
      <c r="AA281" s="48"/>
      <c r="AB281" s="48"/>
      <c r="AC281" s="48"/>
    </row>
    <row r="282" spans="1:68" ht="16.5" customHeight="1" x14ac:dyDescent="0.25">
      <c r="A282" s="380" t="s">
        <v>248</v>
      </c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4"/>
      <c r="N282" s="354"/>
      <c r="O282" s="354"/>
      <c r="P282" s="354"/>
      <c r="Q282" s="354"/>
      <c r="R282" s="354"/>
      <c r="S282" s="354"/>
      <c r="T282" s="354"/>
      <c r="U282" s="354"/>
      <c r="V282" s="354"/>
      <c r="W282" s="354"/>
      <c r="X282" s="354"/>
      <c r="Y282" s="354"/>
      <c r="Z282" s="354"/>
      <c r="AA282" s="333"/>
      <c r="AB282" s="333"/>
      <c r="AC282" s="333"/>
    </row>
    <row r="283" spans="1:68" ht="14.25" customHeight="1" x14ac:dyDescent="0.25">
      <c r="A283" s="360" t="s">
        <v>63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54"/>
      <c r="Z283" s="354"/>
      <c r="AA283" s="334"/>
      <c r="AB283" s="334"/>
      <c r="AC283" s="334"/>
    </row>
    <row r="284" spans="1:68" ht="27" customHeight="1" x14ac:dyDescent="0.25">
      <c r="A284" s="54" t="s">
        <v>391</v>
      </c>
      <c r="B284" s="54" t="s">
        <v>392</v>
      </c>
      <c r="C284" s="31">
        <v>4301071014</v>
      </c>
      <c r="D284" s="349">
        <v>4640242181264</v>
      </c>
      <c r="E284" s="350"/>
      <c r="F284" s="337">
        <v>0.7</v>
      </c>
      <c r="G284" s="32">
        <v>10</v>
      </c>
      <c r="H284" s="337">
        <v>7</v>
      </c>
      <c r="I284" s="337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08" t="s">
        <v>393</v>
      </c>
      <c r="Q284" s="343"/>
      <c r="R284" s="343"/>
      <c r="S284" s="343"/>
      <c r="T284" s="344"/>
      <c r="U284" s="34"/>
      <c r="V284" s="34"/>
      <c r="W284" s="35" t="s">
        <v>69</v>
      </c>
      <c r="X284" s="338">
        <v>0</v>
      </c>
      <c r="Y284" s="339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394</v>
      </c>
      <c r="AG284" s="67"/>
      <c r="AJ284" s="71" t="s">
        <v>71</v>
      </c>
      <c r="AK284" s="71">
        <v>1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395</v>
      </c>
      <c r="B285" s="54" t="s">
        <v>396</v>
      </c>
      <c r="C285" s="31">
        <v>4301071021</v>
      </c>
      <c r="D285" s="349">
        <v>4640242181325</v>
      </c>
      <c r="E285" s="350"/>
      <c r="F285" s="337">
        <v>0.7</v>
      </c>
      <c r="G285" s="32">
        <v>10</v>
      </c>
      <c r="H285" s="337">
        <v>7</v>
      </c>
      <c r="I285" s="337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47" t="s">
        <v>397</v>
      </c>
      <c r="Q285" s="343"/>
      <c r="R285" s="343"/>
      <c r="S285" s="343"/>
      <c r="T285" s="344"/>
      <c r="U285" s="34"/>
      <c r="V285" s="34"/>
      <c r="W285" s="35" t="s">
        <v>69</v>
      </c>
      <c r="X285" s="338">
        <v>0</v>
      </c>
      <c r="Y285" s="339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394</v>
      </c>
      <c r="AG285" s="67"/>
      <c r="AJ285" s="71" t="s">
        <v>71</v>
      </c>
      <c r="AK285" s="71">
        <v>1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398</v>
      </c>
      <c r="B286" s="54" t="s">
        <v>399</v>
      </c>
      <c r="C286" s="31">
        <v>4301070993</v>
      </c>
      <c r="D286" s="349">
        <v>4640242180670</v>
      </c>
      <c r="E286" s="350"/>
      <c r="F286" s="337">
        <v>1</v>
      </c>
      <c r="G286" s="32">
        <v>6</v>
      </c>
      <c r="H286" s="337">
        <v>6</v>
      </c>
      <c r="I286" s="337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5" t="s">
        <v>400</v>
      </c>
      <c r="Q286" s="343"/>
      <c r="R286" s="343"/>
      <c r="S286" s="343"/>
      <c r="T286" s="344"/>
      <c r="U286" s="34"/>
      <c r="V286" s="34"/>
      <c r="W286" s="35" t="s">
        <v>69</v>
      </c>
      <c r="X286" s="338">
        <v>0</v>
      </c>
      <c r="Y286" s="339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401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3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5"/>
      <c r="P287" s="346" t="s">
        <v>72</v>
      </c>
      <c r="Q287" s="347"/>
      <c r="R287" s="347"/>
      <c r="S287" s="347"/>
      <c r="T287" s="347"/>
      <c r="U287" s="347"/>
      <c r="V287" s="348"/>
      <c r="W287" s="37" t="s">
        <v>69</v>
      </c>
      <c r="X287" s="340">
        <f>IFERROR(SUM(X284:X286),"0")</f>
        <v>0</v>
      </c>
      <c r="Y287" s="340">
        <f>IFERROR(SUM(Y284:Y286),"0")</f>
        <v>0</v>
      </c>
      <c r="Z287" s="340">
        <f>IFERROR(IF(Z284="",0,Z284),"0")+IFERROR(IF(Z285="",0,Z285),"0")+IFERROR(IF(Z286="",0,Z286),"0")</f>
        <v>0</v>
      </c>
      <c r="AA287" s="341"/>
      <c r="AB287" s="341"/>
      <c r="AC287" s="341"/>
    </row>
    <row r="288" spans="1:68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4"/>
      <c r="N288" s="354"/>
      <c r="O288" s="355"/>
      <c r="P288" s="346" t="s">
        <v>72</v>
      </c>
      <c r="Q288" s="347"/>
      <c r="R288" s="347"/>
      <c r="S288" s="347"/>
      <c r="T288" s="347"/>
      <c r="U288" s="347"/>
      <c r="V288" s="348"/>
      <c r="W288" s="37" t="s">
        <v>73</v>
      </c>
      <c r="X288" s="340">
        <f>IFERROR(SUMPRODUCT(X284:X286*H284:H286),"0")</f>
        <v>0</v>
      </c>
      <c r="Y288" s="340">
        <f>IFERROR(SUMPRODUCT(Y284:Y286*H284:H286),"0")</f>
        <v>0</v>
      </c>
      <c r="Z288" s="37"/>
      <c r="AA288" s="341"/>
      <c r="AB288" s="341"/>
      <c r="AC288" s="341"/>
    </row>
    <row r="289" spans="1:68" ht="14.25" customHeight="1" x14ac:dyDescent="0.25">
      <c r="A289" s="360" t="s">
        <v>152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54"/>
      <c r="Z289" s="354"/>
      <c r="AA289" s="334"/>
      <c r="AB289" s="334"/>
      <c r="AC289" s="334"/>
    </row>
    <row r="290" spans="1:68" ht="27" customHeight="1" x14ac:dyDescent="0.25">
      <c r="A290" s="54" t="s">
        <v>402</v>
      </c>
      <c r="B290" s="54" t="s">
        <v>403</v>
      </c>
      <c r="C290" s="31">
        <v>4301131019</v>
      </c>
      <c r="D290" s="349">
        <v>4640242180427</v>
      </c>
      <c r="E290" s="350"/>
      <c r="F290" s="337">
        <v>1.8</v>
      </c>
      <c r="G290" s="32">
        <v>1</v>
      </c>
      <c r="H290" s="337">
        <v>1.8</v>
      </c>
      <c r="I290" s="337">
        <v>1.915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6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43"/>
      <c r="R290" s="343"/>
      <c r="S290" s="343"/>
      <c r="T290" s="344"/>
      <c r="U290" s="34"/>
      <c r="V290" s="34"/>
      <c r="W290" s="35" t="s">
        <v>69</v>
      </c>
      <c r="X290" s="338">
        <v>90</v>
      </c>
      <c r="Y290" s="339">
        <f>IFERROR(IF(X290="","",X290),"")</f>
        <v>90</v>
      </c>
      <c r="Z290" s="36">
        <f>IFERROR(IF(X290="","",X290*0.00502),"")</f>
        <v>0.45180000000000003</v>
      </c>
      <c r="AA290" s="56"/>
      <c r="AB290" s="57"/>
      <c r="AC290" s="278" t="s">
        <v>404</v>
      </c>
      <c r="AG290" s="67"/>
      <c r="AJ290" s="71" t="s">
        <v>71</v>
      </c>
      <c r="AK290" s="71">
        <v>1</v>
      </c>
      <c r="BB290" s="279" t="s">
        <v>81</v>
      </c>
      <c r="BM290" s="67">
        <f>IFERROR(X290*I290,"0")</f>
        <v>172.35</v>
      </c>
      <c r="BN290" s="67">
        <f>IFERROR(Y290*I290,"0")</f>
        <v>172.35</v>
      </c>
      <c r="BO290" s="67">
        <f>IFERROR(X290/J290,"0")</f>
        <v>0.38461538461538464</v>
      </c>
      <c r="BP290" s="67">
        <f>IFERROR(Y290/J290,"0")</f>
        <v>0.38461538461538464</v>
      </c>
    </row>
    <row r="291" spans="1:68" x14ac:dyDescent="0.2">
      <c r="A291" s="353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4"/>
      <c r="N291" s="354"/>
      <c r="O291" s="355"/>
      <c r="P291" s="346" t="s">
        <v>72</v>
      </c>
      <c r="Q291" s="347"/>
      <c r="R291" s="347"/>
      <c r="S291" s="347"/>
      <c r="T291" s="347"/>
      <c r="U291" s="347"/>
      <c r="V291" s="348"/>
      <c r="W291" s="37" t="s">
        <v>69</v>
      </c>
      <c r="X291" s="340">
        <f>IFERROR(SUM(X290:X290),"0")</f>
        <v>90</v>
      </c>
      <c r="Y291" s="340">
        <f>IFERROR(SUM(Y290:Y290),"0")</f>
        <v>90</v>
      </c>
      <c r="Z291" s="340">
        <f>IFERROR(IF(Z290="",0,Z290),"0")</f>
        <v>0.45180000000000003</v>
      </c>
      <c r="AA291" s="341"/>
      <c r="AB291" s="341"/>
      <c r="AC291" s="341"/>
    </row>
    <row r="292" spans="1:68" x14ac:dyDescent="0.2">
      <c r="A292" s="354"/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5"/>
      <c r="P292" s="346" t="s">
        <v>72</v>
      </c>
      <c r="Q292" s="347"/>
      <c r="R292" s="347"/>
      <c r="S292" s="347"/>
      <c r="T292" s="347"/>
      <c r="U292" s="347"/>
      <c r="V292" s="348"/>
      <c r="W292" s="37" t="s">
        <v>73</v>
      </c>
      <c r="X292" s="340">
        <f>IFERROR(SUMPRODUCT(X290:X290*H290:H290),"0")</f>
        <v>162</v>
      </c>
      <c r="Y292" s="340">
        <f>IFERROR(SUMPRODUCT(Y290:Y290*H290:H290),"0")</f>
        <v>162</v>
      </c>
      <c r="Z292" s="37"/>
      <c r="AA292" s="341"/>
      <c r="AB292" s="341"/>
      <c r="AC292" s="341"/>
    </row>
    <row r="293" spans="1:68" ht="14.25" customHeight="1" x14ac:dyDescent="0.25">
      <c r="A293" s="360" t="s">
        <v>76</v>
      </c>
      <c r="B293" s="354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4"/>
      <c r="N293" s="354"/>
      <c r="O293" s="354"/>
      <c r="P293" s="354"/>
      <c r="Q293" s="354"/>
      <c r="R293" s="354"/>
      <c r="S293" s="354"/>
      <c r="T293" s="354"/>
      <c r="U293" s="354"/>
      <c r="V293" s="354"/>
      <c r="W293" s="354"/>
      <c r="X293" s="354"/>
      <c r="Y293" s="354"/>
      <c r="Z293" s="354"/>
      <c r="AA293" s="334"/>
      <c r="AB293" s="334"/>
      <c r="AC293" s="334"/>
    </row>
    <row r="294" spans="1:68" ht="27" customHeight="1" x14ac:dyDescent="0.25">
      <c r="A294" s="54" t="s">
        <v>405</v>
      </c>
      <c r="B294" s="54" t="s">
        <v>406</v>
      </c>
      <c r="C294" s="31">
        <v>4301132080</v>
      </c>
      <c r="D294" s="349">
        <v>4640242180397</v>
      </c>
      <c r="E294" s="350"/>
      <c r="F294" s="337">
        <v>1</v>
      </c>
      <c r="G294" s="32">
        <v>6</v>
      </c>
      <c r="H294" s="337">
        <v>6</v>
      </c>
      <c r="I294" s="337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43"/>
      <c r="R294" s="343"/>
      <c r="S294" s="343"/>
      <c r="T294" s="344"/>
      <c r="U294" s="34"/>
      <c r="V294" s="34"/>
      <c r="W294" s="35" t="s">
        <v>69</v>
      </c>
      <c r="X294" s="338">
        <v>252</v>
      </c>
      <c r="Y294" s="339">
        <f>IFERROR(IF(X294="","",X294),"")</f>
        <v>252</v>
      </c>
      <c r="Z294" s="36">
        <f>IFERROR(IF(X294="","",X294*0.0155),"")</f>
        <v>3.9060000000000001</v>
      </c>
      <c r="AA294" s="56"/>
      <c r="AB294" s="57"/>
      <c r="AC294" s="280" t="s">
        <v>407</v>
      </c>
      <c r="AG294" s="67"/>
      <c r="AJ294" s="71" t="s">
        <v>71</v>
      </c>
      <c r="AK294" s="71">
        <v>1</v>
      </c>
      <c r="BB294" s="281" t="s">
        <v>81</v>
      </c>
      <c r="BM294" s="67">
        <f>IFERROR(X294*I294,"0")</f>
        <v>1577.52</v>
      </c>
      <c r="BN294" s="67">
        <f>IFERROR(Y294*I294,"0")</f>
        <v>1577.52</v>
      </c>
      <c r="BO294" s="67">
        <f>IFERROR(X294/J294,"0")</f>
        <v>3</v>
      </c>
      <c r="BP294" s="67">
        <f>IFERROR(Y294/J294,"0")</f>
        <v>3</v>
      </c>
    </row>
    <row r="295" spans="1:68" ht="27" customHeight="1" x14ac:dyDescent="0.25">
      <c r="A295" s="54" t="s">
        <v>408</v>
      </c>
      <c r="B295" s="54" t="s">
        <v>409</v>
      </c>
      <c r="C295" s="31">
        <v>4301132104</v>
      </c>
      <c r="D295" s="349">
        <v>4640242181219</v>
      </c>
      <c r="E295" s="350"/>
      <c r="F295" s="337">
        <v>0.3</v>
      </c>
      <c r="G295" s="32">
        <v>9</v>
      </c>
      <c r="H295" s="337">
        <v>2.7</v>
      </c>
      <c r="I295" s="337">
        <v>2.8450000000000002</v>
      </c>
      <c r="J295" s="32">
        <v>234</v>
      </c>
      <c r="K295" s="32" t="s">
        <v>141</v>
      </c>
      <c r="L295" s="32" t="s">
        <v>67</v>
      </c>
      <c r="M295" s="33" t="s">
        <v>68</v>
      </c>
      <c r="N295" s="33"/>
      <c r="O295" s="32">
        <v>180</v>
      </c>
      <c r="P295" s="522" t="s">
        <v>410</v>
      </c>
      <c r="Q295" s="343"/>
      <c r="R295" s="343"/>
      <c r="S295" s="343"/>
      <c r="T295" s="344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IFERROR(IF(X295="","",X295*0.00502),"")</f>
        <v>0</v>
      </c>
      <c r="AA295" s="56"/>
      <c r="AB295" s="57"/>
      <c r="AC295" s="282" t="s">
        <v>407</v>
      </c>
      <c r="AG295" s="67"/>
      <c r="AJ295" s="71" t="s">
        <v>71</v>
      </c>
      <c r="AK295" s="71">
        <v>1</v>
      </c>
      <c r="BB295" s="283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53"/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5"/>
      <c r="P296" s="346" t="s">
        <v>72</v>
      </c>
      <c r="Q296" s="347"/>
      <c r="R296" s="347"/>
      <c r="S296" s="347"/>
      <c r="T296" s="347"/>
      <c r="U296" s="347"/>
      <c r="V296" s="348"/>
      <c r="W296" s="37" t="s">
        <v>69</v>
      </c>
      <c r="X296" s="340">
        <f>IFERROR(SUM(X294:X295),"0")</f>
        <v>252</v>
      </c>
      <c r="Y296" s="340">
        <f>IFERROR(SUM(Y294:Y295),"0")</f>
        <v>252</v>
      </c>
      <c r="Z296" s="340">
        <f>IFERROR(IF(Z294="",0,Z294),"0")+IFERROR(IF(Z295="",0,Z295),"0")</f>
        <v>3.9060000000000001</v>
      </c>
      <c r="AA296" s="341"/>
      <c r="AB296" s="341"/>
      <c r="AC296" s="341"/>
    </row>
    <row r="297" spans="1:68" x14ac:dyDescent="0.2">
      <c r="A297" s="354"/>
      <c r="B297" s="354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4"/>
      <c r="N297" s="354"/>
      <c r="O297" s="355"/>
      <c r="P297" s="346" t="s">
        <v>72</v>
      </c>
      <c r="Q297" s="347"/>
      <c r="R297" s="347"/>
      <c r="S297" s="347"/>
      <c r="T297" s="347"/>
      <c r="U297" s="347"/>
      <c r="V297" s="348"/>
      <c r="W297" s="37" t="s">
        <v>73</v>
      </c>
      <c r="X297" s="340">
        <f>IFERROR(SUMPRODUCT(X294:X295*H294:H295),"0")</f>
        <v>1512</v>
      </c>
      <c r="Y297" s="340">
        <f>IFERROR(SUMPRODUCT(Y294:Y295*H294:H295),"0")</f>
        <v>1512</v>
      </c>
      <c r="Z297" s="37"/>
      <c r="AA297" s="341"/>
      <c r="AB297" s="341"/>
      <c r="AC297" s="341"/>
    </row>
    <row r="298" spans="1:68" ht="14.25" customHeight="1" x14ac:dyDescent="0.25">
      <c r="A298" s="360" t="s">
        <v>124</v>
      </c>
      <c r="B298" s="354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354"/>
      <c r="Z298" s="354"/>
      <c r="AA298" s="334"/>
      <c r="AB298" s="334"/>
      <c r="AC298" s="334"/>
    </row>
    <row r="299" spans="1:68" ht="27" customHeight="1" x14ac:dyDescent="0.25">
      <c r="A299" s="54" t="s">
        <v>411</v>
      </c>
      <c r="B299" s="54" t="s">
        <v>412</v>
      </c>
      <c r="C299" s="31">
        <v>4301136051</v>
      </c>
      <c r="D299" s="349">
        <v>4640242180304</v>
      </c>
      <c r="E299" s="350"/>
      <c r="F299" s="337">
        <v>2.7</v>
      </c>
      <c r="G299" s="32">
        <v>1</v>
      </c>
      <c r="H299" s="337">
        <v>2.7</v>
      </c>
      <c r="I299" s="337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76" t="s">
        <v>413</v>
      </c>
      <c r="Q299" s="343"/>
      <c r="R299" s="343"/>
      <c r="S299" s="343"/>
      <c r="T299" s="344"/>
      <c r="U299" s="34"/>
      <c r="V299" s="34"/>
      <c r="W299" s="35" t="s">
        <v>69</v>
      </c>
      <c r="X299" s="338">
        <v>0</v>
      </c>
      <c r="Y299" s="339">
        <f>IFERROR(IF(X299="","",X299),"")</f>
        <v>0</v>
      </c>
      <c r="Z299" s="36">
        <f>IFERROR(IF(X299="","",X299*0.00936),"")</f>
        <v>0</v>
      </c>
      <c r="AA299" s="56"/>
      <c r="AB299" s="57"/>
      <c r="AC299" s="284" t="s">
        <v>414</v>
      </c>
      <c r="AG299" s="67"/>
      <c r="AJ299" s="71" t="s">
        <v>71</v>
      </c>
      <c r="AK299" s="71">
        <v>1</v>
      </c>
      <c r="BB299" s="285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415</v>
      </c>
      <c r="B300" s="54" t="s">
        <v>416</v>
      </c>
      <c r="C300" s="31">
        <v>4301136053</v>
      </c>
      <c r="D300" s="349">
        <v>4640242180236</v>
      </c>
      <c r="E300" s="350"/>
      <c r="F300" s="337">
        <v>5</v>
      </c>
      <c r="G300" s="32">
        <v>1</v>
      </c>
      <c r="H300" s="337">
        <v>5</v>
      </c>
      <c r="I300" s="337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3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43"/>
      <c r="R300" s="343"/>
      <c r="S300" s="343"/>
      <c r="T300" s="344"/>
      <c r="U300" s="34"/>
      <c r="V300" s="34"/>
      <c r="W300" s="35" t="s">
        <v>69</v>
      </c>
      <c r="X300" s="338">
        <v>0</v>
      </c>
      <c r="Y300" s="339">
        <f>IFERROR(IF(X300="","",X300),"")</f>
        <v>0</v>
      </c>
      <c r="Z300" s="36">
        <f>IFERROR(IF(X300="","",X300*0.0155),"")</f>
        <v>0</v>
      </c>
      <c r="AA300" s="56"/>
      <c r="AB300" s="57"/>
      <c r="AC300" s="286" t="s">
        <v>414</v>
      </c>
      <c r="AG300" s="67"/>
      <c r="AJ300" s="71" t="s">
        <v>71</v>
      </c>
      <c r="AK300" s="71">
        <v>1</v>
      </c>
      <c r="BB300" s="287" t="s">
        <v>81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t="27" customHeight="1" x14ac:dyDescent="0.25">
      <c r="A301" s="54" t="s">
        <v>417</v>
      </c>
      <c r="B301" s="54" t="s">
        <v>418</v>
      </c>
      <c r="C301" s="31">
        <v>4301136052</v>
      </c>
      <c r="D301" s="349">
        <v>4640242180410</v>
      </c>
      <c r="E301" s="350"/>
      <c r="F301" s="337">
        <v>2.2400000000000002</v>
      </c>
      <c r="G301" s="32">
        <v>1</v>
      </c>
      <c r="H301" s="337">
        <v>2.2400000000000002</v>
      </c>
      <c r="I301" s="337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43"/>
      <c r="R301" s="343"/>
      <c r="S301" s="343"/>
      <c r="T301" s="344"/>
      <c r="U301" s="34"/>
      <c r="V301" s="34"/>
      <c r="W301" s="35" t="s">
        <v>69</v>
      </c>
      <c r="X301" s="338">
        <v>0</v>
      </c>
      <c r="Y301" s="339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414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53"/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5"/>
      <c r="P302" s="346" t="s">
        <v>72</v>
      </c>
      <c r="Q302" s="347"/>
      <c r="R302" s="347"/>
      <c r="S302" s="347"/>
      <c r="T302" s="347"/>
      <c r="U302" s="347"/>
      <c r="V302" s="348"/>
      <c r="W302" s="37" t="s">
        <v>69</v>
      </c>
      <c r="X302" s="340">
        <f>IFERROR(SUM(X299:X301),"0")</f>
        <v>0</v>
      </c>
      <c r="Y302" s="340">
        <f>IFERROR(SUM(Y299:Y301),"0")</f>
        <v>0</v>
      </c>
      <c r="Z302" s="340">
        <f>IFERROR(IF(Z299="",0,Z299),"0")+IFERROR(IF(Z300="",0,Z300),"0")+IFERROR(IF(Z301="",0,Z301),"0")</f>
        <v>0</v>
      </c>
      <c r="AA302" s="341"/>
      <c r="AB302" s="341"/>
      <c r="AC302" s="341"/>
    </row>
    <row r="303" spans="1:68" x14ac:dyDescent="0.2">
      <c r="A303" s="354"/>
      <c r="B303" s="354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4"/>
      <c r="N303" s="354"/>
      <c r="O303" s="355"/>
      <c r="P303" s="346" t="s">
        <v>72</v>
      </c>
      <c r="Q303" s="347"/>
      <c r="R303" s="347"/>
      <c r="S303" s="347"/>
      <c r="T303" s="347"/>
      <c r="U303" s="347"/>
      <c r="V303" s="348"/>
      <c r="W303" s="37" t="s">
        <v>73</v>
      </c>
      <c r="X303" s="340">
        <f>IFERROR(SUMPRODUCT(X299:X301*H299:H301),"0")</f>
        <v>0</v>
      </c>
      <c r="Y303" s="340">
        <f>IFERROR(SUMPRODUCT(Y299:Y301*H299:H301),"0")</f>
        <v>0</v>
      </c>
      <c r="Z303" s="37"/>
      <c r="AA303" s="341"/>
      <c r="AB303" s="341"/>
      <c r="AC303" s="341"/>
    </row>
    <row r="304" spans="1:68" ht="14.25" customHeight="1" x14ac:dyDescent="0.25">
      <c r="A304" s="360" t="s">
        <v>130</v>
      </c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4"/>
      <c r="N304" s="354"/>
      <c r="O304" s="354"/>
      <c r="P304" s="354"/>
      <c r="Q304" s="354"/>
      <c r="R304" s="354"/>
      <c r="S304" s="354"/>
      <c r="T304" s="354"/>
      <c r="U304" s="354"/>
      <c r="V304" s="354"/>
      <c r="W304" s="354"/>
      <c r="X304" s="354"/>
      <c r="Y304" s="354"/>
      <c r="Z304" s="354"/>
      <c r="AA304" s="334"/>
      <c r="AB304" s="334"/>
      <c r="AC304" s="334"/>
    </row>
    <row r="305" spans="1:68" ht="37.5" customHeight="1" x14ac:dyDescent="0.25">
      <c r="A305" s="54" t="s">
        <v>419</v>
      </c>
      <c r="B305" s="54" t="s">
        <v>420</v>
      </c>
      <c r="C305" s="31">
        <v>4301135504</v>
      </c>
      <c r="D305" s="349">
        <v>4640242181554</v>
      </c>
      <c r="E305" s="350"/>
      <c r="F305" s="337">
        <v>3</v>
      </c>
      <c r="G305" s="32">
        <v>1</v>
      </c>
      <c r="H305" s="337">
        <v>3</v>
      </c>
      <c r="I305" s="33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1" t="s">
        <v>421</v>
      </c>
      <c r="Q305" s="343"/>
      <c r="R305" s="343"/>
      <c r="S305" s="343"/>
      <c r="T305" s="344"/>
      <c r="U305" s="34"/>
      <c r="V305" s="34"/>
      <c r="W305" s="35" t="s">
        <v>69</v>
      </c>
      <c r="X305" s="338">
        <v>0</v>
      </c>
      <c r="Y305" s="339">
        <f t="shared" ref="Y305:Y323" si="24">IFERROR(IF(X305="","",X305),"")</f>
        <v>0</v>
      </c>
      <c r="Z305" s="36">
        <f>IFERROR(IF(X305="","",X305*0.00936),"")</f>
        <v>0</v>
      </c>
      <c r="AA305" s="56"/>
      <c r="AB305" s="57"/>
      <c r="AC305" s="290" t="s">
        <v>422</v>
      </c>
      <c r="AG305" s="67"/>
      <c r="AJ305" s="71" t="s">
        <v>71</v>
      </c>
      <c r="AK305" s="71">
        <v>1</v>
      </c>
      <c r="BB305" s="291" t="s">
        <v>81</v>
      </c>
      <c r="BM305" s="67">
        <f t="shared" ref="BM305:BM323" si="25">IFERROR(X305*I305,"0")</f>
        <v>0</v>
      </c>
      <c r="BN305" s="67">
        <f t="shared" ref="BN305:BN323" si="26">IFERROR(Y305*I305,"0")</f>
        <v>0</v>
      </c>
      <c r="BO305" s="67">
        <f t="shared" ref="BO305:BO323" si="27">IFERROR(X305/J305,"0")</f>
        <v>0</v>
      </c>
      <c r="BP305" s="67">
        <f t="shared" ref="BP305:BP323" si="28">IFERROR(Y305/J305,"0")</f>
        <v>0</v>
      </c>
    </row>
    <row r="306" spans="1:68" ht="27" customHeight="1" x14ac:dyDescent="0.25">
      <c r="A306" s="54" t="s">
        <v>423</v>
      </c>
      <c r="B306" s="54" t="s">
        <v>424</v>
      </c>
      <c r="C306" s="31">
        <v>4301135518</v>
      </c>
      <c r="D306" s="349">
        <v>4640242181561</v>
      </c>
      <c r="E306" s="350"/>
      <c r="F306" s="337">
        <v>3.7</v>
      </c>
      <c r="G306" s="32">
        <v>1</v>
      </c>
      <c r="H306" s="337">
        <v>3.7</v>
      </c>
      <c r="I306" s="33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4" t="s">
        <v>425</v>
      </c>
      <c r="Q306" s="343"/>
      <c r="R306" s="343"/>
      <c r="S306" s="343"/>
      <c r="T306" s="344"/>
      <c r="U306" s="34"/>
      <c r="V306" s="34"/>
      <c r="W306" s="35" t="s">
        <v>69</v>
      </c>
      <c r="X306" s="338">
        <v>504</v>
      </c>
      <c r="Y306" s="339">
        <f t="shared" si="24"/>
        <v>504</v>
      </c>
      <c r="Z306" s="36">
        <f>IFERROR(IF(X306="","",X306*0.00936),"")</f>
        <v>4.7174399999999999</v>
      </c>
      <c r="AA306" s="56"/>
      <c r="AB306" s="57"/>
      <c r="AC306" s="292" t="s">
        <v>426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1961.568</v>
      </c>
      <c r="BN306" s="67">
        <f t="shared" si="26"/>
        <v>1961.568</v>
      </c>
      <c r="BO306" s="67">
        <f t="shared" si="27"/>
        <v>4</v>
      </c>
      <c r="BP306" s="67">
        <f t="shared" si="28"/>
        <v>4</v>
      </c>
    </row>
    <row r="307" spans="1:68" ht="27" customHeight="1" x14ac:dyDescent="0.25">
      <c r="A307" s="54" t="s">
        <v>427</v>
      </c>
      <c r="B307" s="54" t="s">
        <v>428</v>
      </c>
      <c r="C307" s="31">
        <v>4301135374</v>
      </c>
      <c r="D307" s="349">
        <v>4640242181424</v>
      </c>
      <c r="E307" s="350"/>
      <c r="F307" s="337">
        <v>5.5</v>
      </c>
      <c r="G307" s="32">
        <v>1</v>
      </c>
      <c r="H307" s="337">
        <v>5.5</v>
      </c>
      <c r="I307" s="337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5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43"/>
      <c r="R307" s="343"/>
      <c r="S307" s="343"/>
      <c r="T307" s="344"/>
      <c r="U307" s="34"/>
      <c r="V307" s="34"/>
      <c r="W307" s="35" t="s">
        <v>69</v>
      </c>
      <c r="X307" s="338">
        <v>84</v>
      </c>
      <c r="Y307" s="339">
        <f t="shared" si="24"/>
        <v>84</v>
      </c>
      <c r="Z307" s="36">
        <f>IFERROR(IF(X307="","",X307*0.0155),"")</f>
        <v>1.302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481.74</v>
      </c>
      <c r="BN307" s="67">
        <f t="shared" si="26"/>
        <v>481.74</v>
      </c>
      <c r="BO307" s="67">
        <f t="shared" si="27"/>
        <v>1</v>
      </c>
      <c r="BP307" s="67">
        <f t="shared" si="28"/>
        <v>1</v>
      </c>
    </row>
    <row r="308" spans="1:68" ht="27" customHeight="1" x14ac:dyDescent="0.25">
      <c r="A308" s="54" t="s">
        <v>429</v>
      </c>
      <c r="B308" s="54" t="s">
        <v>430</v>
      </c>
      <c r="C308" s="31">
        <v>4301135320</v>
      </c>
      <c r="D308" s="349">
        <v>4640242181592</v>
      </c>
      <c r="E308" s="350"/>
      <c r="F308" s="337">
        <v>3.5</v>
      </c>
      <c r="G308" s="32">
        <v>1</v>
      </c>
      <c r="H308" s="337">
        <v>3.5</v>
      </c>
      <c r="I308" s="337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5" t="s">
        <v>431</v>
      </c>
      <c r="Q308" s="343"/>
      <c r="R308" s="343"/>
      <c r="S308" s="343"/>
      <c r="T308" s="344"/>
      <c r="U308" s="34"/>
      <c r="V308" s="34"/>
      <c r="W308" s="35" t="s">
        <v>69</v>
      </c>
      <c r="X308" s="338">
        <v>0</v>
      </c>
      <c r="Y308" s="339">
        <f t="shared" si="24"/>
        <v>0</v>
      </c>
      <c r="Z308" s="36">
        <f t="shared" ref="Z308:Z316" si="29">IFERROR(IF(X308="","",X308*0.00936),"")</f>
        <v>0</v>
      </c>
      <c r="AA308" s="56"/>
      <c r="AB308" s="57"/>
      <c r="AC308" s="296" t="s">
        <v>432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433</v>
      </c>
      <c r="B309" s="54" t="s">
        <v>434</v>
      </c>
      <c r="C309" s="31">
        <v>4301135552</v>
      </c>
      <c r="D309" s="349">
        <v>4640242181431</v>
      </c>
      <c r="E309" s="350"/>
      <c r="F309" s="337">
        <v>3.5</v>
      </c>
      <c r="G309" s="32">
        <v>1</v>
      </c>
      <c r="H309" s="337">
        <v>3.5</v>
      </c>
      <c r="I309" s="337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">
        <v>435</v>
      </c>
      <c r="Q309" s="343"/>
      <c r="R309" s="343"/>
      <c r="S309" s="343"/>
      <c r="T309" s="344"/>
      <c r="U309" s="34"/>
      <c r="V309" s="34"/>
      <c r="W309" s="35" t="s">
        <v>69</v>
      </c>
      <c r="X309" s="338">
        <v>0</v>
      </c>
      <c r="Y309" s="339">
        <f t="shared" si="24"/>
        <v>0</v>
      </c>
      <c r="Z309" s="36">
        <f t="shared" si="29"/>
        <v>0</v>
      </c>
      <c r="AA309" s="56"/>
      <c r="AB309" s="57"/>
      <c r="AC309" s="298" t="s">
        <v>436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437</v>
      </c>
      <c r="B310" s="54" t="s">
        <v>438</v>
      </c>
      <c r="C310" s="31">
        <v>4301135405</v>
      </c>
      <c r="D310" s="349">
        <v>4640242181523</v>
      </c>
      <c r="E310" s="350"/>
      <c r="F310" s="337">
        <v>3</v>
      </c>
      <c r="G310" s="32">
        <v>1</v>
      </c>
      <c r="H310" s="337">
        <v>3</v>
      </c>
      <c r="I310" s="337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43"/>
      <c r="R310" s="343"/>
      <c r="S310" s="343"/>
      <c r="T310" s="344"/>
      <c r="U310" s="34"/>
      <c r="V310" s="34"/>
      <c r="W310" s="35" t="s">
        <v>69</v>
      </c>
      <c r="X310" s="338">
        <v>70</v>
      </c>
      <c r="Y310" s="339">
        <f t="shared" si="24"/>
        <v>70</v>
      </c>
      <c r="Z310" s="36">
        <f t="shared" si="29"/>
        <v>0.6552</v>
      </c>
      <c r="AA310" s="56"/>
      <c r="AB310" s="57"/>
      <c r="AC310" s="300" t="s">
        <v>426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223.44</v>
      </c>
      <c r="BN310" s="67">
        <f t="shared" si="26"/>
        <v>223.44</v>
      </c>
      <c r="BO310" s="67">
        <f t="shared" si="27"/>
        <v>0.55555555555555558</v>
      </c>
      <c r="BP310" s="67">
        <f t="shared" si="28"/>
        <v>0.55555555555555558</v>
      </c>
    </row>
    <row r="311" spans="1:68" ht="37.5" customHeight="1" x14ac:dyDescent="0.25">
      <c r="A311" s="54" t="s">
        <v>439</v>
      </c>
      <c r="B311" s="54" t="s">
        <v>440</v>
      </c>
      <c r="C311" s="31">
        <v>4301135404</v>
      </c>
      <c r="D311" s="349">
        <v>4640242181516</v>
      </c>
      <c r="E311" s="350"/>
      <c r="F311" s="337">
        <v>3.7</v>
      </c>
      <c r="G311" s="32">
        <v>1</v>
      </c>
      <c r="H311" s="337">
        <v>3.7</v>
      </c>
      <c r="I311" s="337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54" t="s">
        <v>441</v>
      </c>
      <c r="Q311" s="343"/>
      <c r="R311" s="343"/>
      <c r="S311" s="343"/>
      <c r="T311" s="344"/>
      <c r="U311" s="34"/>
      <c r="V311" s="34"/>
      <c r="W311" s="35" t="s">
        <v>69</v>
      </c>
      <c r="X311" s="338">
        <v>0</v>
      </c>
      <c r="Y311" s="339">
        <f t="shared" si="24"/>
        <v>0</v>
      </c>
      <c r="Z311" s="36">
        <f t="shared" si="29"/>
        <v>0</v>
      </c>
      <c r="AA311" s="56"/>
      <c r="AB311" s="57"/>
      <c r="AC311" s="302" t="s">
        <v>436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442</v>
      </c>
      <c r="B312" s="54" t="s">
        <v>443</v>
      </c>
      <c r="C312" s="31">
        <v>4301135375</v>
      </c>
      <c r="D312" s="349">
        <v>4640242181486</v>
      </c>
      <c r="E312" s="350"/>
      <c r="F312" s="337">
        <v>3.7</v>
      </c>
      <c r="G312" s="32">
        <v>1</v>
      </c>
      <c r="H312" s="337">
        <v>3.7</v>
      </c>
      <c r="I312" s="337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43"/>
      <c r="R312" s="343"/>
      <c r="S312" s="343"/>
      <c r="T312" s="344"/>
      <c r="U312" s="34"/>
      <c r="V312" s="34"/>
      <c r="W312" s="35" t="s">
        <v>69</v>
      </c>
      <c r="X312" s="338">
        <v>0</v>
      </c>
      <c r="Y312" s="339">
        <f t="shared" si="24"/>
        <v>0</v>
      </c>
      <c r="Z312" s="36">
        <f t="shared" si="29"/>
        <v>0</v>
      </c>
      <c r="AA312" s="56"/>
      <c r="AB312" s="57"/>
      <c r="AC312" s="304" t="s">
        <v>422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37.5" customHeight="1" x14ac:dyDescent="0.25">
      <c r="A313" s="54" t="s">
        <v>444</v>
      </c>
      <c r="B313" s="54" t="s">
        <v>445</v>
      </c>
      <c r="C313" s="31">
        <v>4301135402</v>
      </c>
      <c r="D313" s="349">
        <v>4640242181493</v>
      </c>
      <c r="E313" s="350"/>
      <c r="F313" s="337">
        <v>3.7</v>
      </c>
      <c r="G313" s="32">
        <v>1</v>
      </c>
      <c r="H313" s="337">
        <v>3.7</v>
      </c>
      <c r="I313" s="337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1" t="s">
        <v>446</v>
      </c>
      <c r="Q313" s="343"/>
      <c r="R313" s="343"/>
      <c r="S313" s="343"/>
      <c r="T313" s="344"/>
      <c r="U313" s="34"/>
      <c r="V313" s="34"/>
      <c r="W313" s="35" t="s">
        <v>69</v>
      </c>
      <c r="X313" s="338">
        <v>42</v>
      </c>
      <c r="Y313" s="339">
        <f t="shared" si="24"/>
        <v>42</v>
      </c>
      <c r="Z313" s="36">
        <f t="shared" si="29"/>
        <v>0.39312000000000002</v>
      </c>
      <c r="AA313" s="56"/>
      <c r="AB313" s="57"/>
      <c r="AC313" s="306" t="s">
        <v>422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163.464</v>
      </c>
      <c r="BN313" s="67">
        <f t="shared" si="26"/>
        <v>163.464</v>
      </c>
      <c r="BO313" s="67">
        <f t="shared" si="27"/>
        <v>0.33333333333333331</v>
      </c>
      <c r="BP313" s="67">
        <f t="shared" si="28"/>
        <v>0.33333333333333331</v>
      </c>
    </row>
    <row r="314" spans="1:68" ht="37.5" customHeight="1" x14ac:dyDescent="0.25">
      <c r="A314" s="54" t="s">
        <v>447</v>
      </c>
      <c r="B314" s="54" t="s">
        <v>448</v>
      </c>
      <c r="C314" s="31">
        <v>4301135403</v>
      </c>
      <c r="D314" s="349">
        <v>4640242181509</v>
      </c>
      <c r="E314" s="350"/>
      <c r="F314" s="337">
        <v>3.7</v>
      </c>
      <c r="G314" s="32">
        <v>1</v>
      </c>
      <c r="H314" s="337">
        <v>3.7</v>
      </c>
      <c r="I314" s="337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43"/>
      <c r="R314" s="343"/>
      <c r="S314" s="343"/>
      <c r="T314" s="344"/>
      <c r="U314" s="34"/>
      <c r="V314" s="34"/>
      <c r="W314" s="35" t="s">
        <v>69</v>
      </c>
      <c r="X314" s="338">
        <v>0</v>
      </c>
      <c r="Y314" s="339">
        <f t="shared" si="24"/>
        <v>0</v>
      </c>
      <c r="Z314" s="36">
        <f t="shared" si="29"/>
        <v>0</v>
      </c>
      <c r="AA314" s="56"/>
      <c r="AB314" s="57"/>
      <c r="AC314" s="308" t="s">
        <v>422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4301135304</v>
      </c>
      <c r="D315" s="349">
        <v>4640242181240</v>
      </c>
      <c r="E315" s="350"/>
      <c r="F315" s="337">
        <v>0.3</v>
      </c>
      <c r="G315" s="32">
        <v>9</v>
      </c>
      <c r="H315" s="337">
        <v>2.7</v>
      </c>
      <c r="I315" s="337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42" t="s">
        <v>451</v>
      </c>
      <c r="Q315" s="343"/>
      <c r="R315" s="343"/>
      <c r="S315" s="343"/>
      <c r="T315" s="344"/>
      <c r="U315" s="34"/>
      <c r="V315" s="34"/>
      <c r="W315" s="35" t="s">
        <v>69</v>
      </c>
      <c r="X315" s="338">
        <v>0</v>
      </c>
      <c r="Y315" s="339">
        <f t="shared" si="24"/>
        <v>0</v>
      </c>
      <c r="Z315" s="36">
        <f t="shared" si="29"/>
        <v>0</v>
      </c>
      <c r="AA315" s="56"/>
      <c r="AB315" s="57"/>
      <c r="AC315" s="310" t="s">
        <v>422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452</v>
      </c>
      <c r="B316" s="54" t="s">
        <v>453</v>
      </c>
      <c r="C316" s="31">
        <v>4301135610</v>
      </c>
      <c r="D316" s="349">
        <v>4640242181318</v>
      </c>
      <c r="E316" s="350"/>
      <c r="F316" s="337">
        <v>0.3</v>
      </c>
      <c r="G316" s="32">
        <v>9</v>
      </c>
      <c r="H316" s="337">
        <v>2.7</v>
      </c>
      <c r="I316" s="337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79" t="s">
        <v>454</v>
      </c>
      <c r="Q316" s="343"/>
      <c r="R316" s="343"/>
      <c r="S316" s="343"/>
      <c r="T316" s="344"/>
      <c r="U316" s="34"/>
      <c r="V316" s="34"/>
      <c r="W316" s="35" t="s">
        <v>69</v>
      </c>
      <c r="X316" s="338">
        <v>0</v>
      </c>
      <c r="Y316" s="339">
        <f t="shared" si="24"/>
        <v>0</v>
      </c>
      <c r="Z316" s="36">
        <f t="shared" si="29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455</v>
      </c>
      <c r="B317" s="54" t="s">
        <v>456</v>
      </c>
      <c r="C317" s="31">
        <v>4301135306</v>
      </c>
      <c r="D317" s="349">
        <v>4640242181387</v>
      </c>
      <c r="E317" s="350"/>
      <c r="F317" s="337">
        <v>0.3</v>
      </c>
      <c r="G317" s="32">
        <v>9</v>
      </c>
      <c r="H317" s="337">
        <v>2.7</v>
      </c>
      <c r="I317" s="337">
        <v>2.8450000000000002</v>
      </c>
      <c r="J317" s="32">
        <v>234</v>
      </c>
      <c r="K317" s="32" t="s">
        <v>141</v>
      </c>
      <c r="L317" s="32" t="s">
        <v>67</v>
      </c>
      <c r="M317" s="33" t="s">
        <v>68</v>
      </c>
      <c r="N317" s="33"/>
      <c r="O317" s="32">
        <v>180</v>
      </c>
      <c r="P317" s="543" t="s">
        <v>457</v>
      </c>
      <c r="Q317" s="343"/>
      <c r="R317" s="343"/>
      <c r="S317" s="343"/>
      <c r="T317" s="344"/>
      <c r="U317" s="34"/>
      <c r="V317" s="34"/>
      <c r="W317" s="35" t="s">
        <v>69</v>
      </c>
      <c r="X317" s="338">
        <v>0</v>
      </c>
      <c r="Y317" s="339">
        <f t="shared" si="24"/>
        <v>0</v>
      </c>
      <c r="Z317" s="36">
        <f>IFERROR(IF(X317="","",X317*0.00502),"")</f>
        <v>0</v>
      </c>
      <c r="AA317" s="56"/>
      <c r="AB317" s="57"/>
      <c r="AC317" s="314" t="s">
        <v>422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458</v>
      </c>
      <c r="B318" s="54" t="s">
        <v>459</v>
      </c>
      <c r="C318" s="31">
        <v>4301135305</v>
      </c>
      <c r="D318" s="349">
        <v>4640242181394</v>
      </c>
      <c r="E318" s="350"/>
      <c r="F318" s="337">
        <v>0.3</v>
      </c>
      <c r="G318" s="32">
        <v>9</v>
      </c>
      <c r="H318" s="337">
        <v>2.7</v>
      </c>
      <c r="I318" s="337">
        <v>2.8450000000000002</v>
      </c>
      <c r="J318" s="32">
        <v>234</v>
      </c>
      <c r="K318" s="32" t="s">
        <v>141</v>
      </c>
      <c r="L318" s="32" t="s">
        <v>67</v>
      </c>
      <c r="M318" s="33" t="s">
        <v>68</v>
      </c>
      <c r="N318" s="33"/>
      <c r="O318" s="32">
        <v>180</v>
      </c>
      <c r="P318" s="487" t="s">
        <v>460</v>
      </c>
      <c r="Q318" s="343"/>
      <c r="R318" s="343"/>
      <c r="S318" s="343"/>
      <c r="T318" s="344"/>
      <c r="U318" s="34"/>
      <c r="V318" s="34"/>
      <c r="W318" s="35" t="s">
        <v>69</v>
      </c>
      <c r="X318" s="338">
        <v>0</v>
      </c>
      <c r="Y318" s="339">
        <f t="shared" si="24"/>
        <v>0</v>
      </c>
      <c r="Z318" s="36">
        <f>IFERROR(IF(X318="","",X318*0.00502),"")</f>
        <v>0</v>
      </c>
      <c r="AA318" s="56"/>
      <c r="AB318" s="57"/>
      <c r="AC318" s="316" t="s">
        <v>422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461</v>
      </c>
      <c r="B319" s="54" t="s">
        <v>462</v>
      </c>
      <c r="C319" s="31">
        <v>4301135309</v>
      </c>
      <c r="D319" s="349">
        <v>4640242181332</v>
      </c>
      <c r="E319" s="350"/>
      <c r="F319" s="337">
        <v>0.3</v>
      </c>
      <c r="G319" s="32">
        <v>9</v>
      </c>
      <c r="H319" s="337">
        <v>2.7</v>
      </c>
      <c r="I319" s="337">
        <v>2.9079999999999999</v>
      </c>
      <c r="J319" s="32">
        <v>234</v>
      </c>
      <c r="K319" s="32" t="s">
        <v>141</v>
      </c>
      <c r="L319" s="32" t="s">
        <v>67</v>
      </c>
      <c r="M319" s="33" t="s">
        <v>68</v>
      </c>
      <c r="N319" s="33"/>
      <c r="O319" s="32">
        <v>180</v>
      </c>
      <c r="P319" s="554" t="s">
        <v>463</v>
      </c>
      <c r="Q319" s="343"/>
      <c r="R319" s="343"/>
      <c r="S319" s="343"/>
      <c r="T319" s="344"/>
      <c r="U319" s="34"/>
      <c r="V319" s="34"/>
      <c r="W319" s="35" t="s">
        <v>69</v>
      </c>
      <c r="X319" s="338">
        <v>0</v>
      </c>
      <c r="Y319" s="339">
        <f t="shared" si="24"/>
        <v>0</v>
      </c>
      <c r="Z319" s="36">
        <f>IFERROR(IF(X319="","",X319*0.00502),"")</f>
        <v>0</v>
      </c>
      <c r="AA319" s="56"/>
      <c r="AB319" s="57"/>
      <c r="AC319" s="318" t="s">
        <v>422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464</v>
      </c>
      <c r="B320" s="54" t="s">
        <v>465</v>
      </c>
      <c r="C320" s="31">
        <v>4301135308</v>
      </c>
      <c r="D320" s="349">
        <v>4640242181349</v>
      </c>
      <c r="E320" s="350"/>
      <c r="F320" s="337">
        <v>0.3</v>
      </c>
      <c r="G320" s="32">
        <v>9</v>
      </c>
      <c r="H320" s="337">
        <v>2.7</v>
      </c>
      <c r="I320" s="337">
        <v>2.9079999999999999</v>
      </c>
      <c r="J320" s="32">
        <v>234</v>
      </c>
      <c r="K320" s="32" t="s">
        <v>141</v>
      </c>
      <c r="L320" s="32" t="s">
        <v>67</v>
      </c>
      <c r="M320" s="33" t="s">
        <v>68</v>
      </c>
      <c r="N320" s="33"/>
      <c r="O320" s="32">
        <v>180</v>
      </c>
      <c r="P320" s="498" t="s">
        <v>466</v>
      </c>
      <c r="Q320" s="343"/>
      <c r="R320" s="343"/>
      <c r="S320" s="343"/>
      <c r="T320" s="344"/>
      <c r="U320" s="34"/>
      <c r="V320" s="34"/>
      <c r="W320" s="35" t="s">
        <v>69</v>
      </c>
      <c r="X320" s="338">
        <v>0</v>
      </c>
      <c r="Y320" s="339">
        <f t="shared" si="24"/>
        <v>0</v>
      </c>
      <c r="Z320" s="36">
        <f>IFERROR(IF(X320="","",X320*0.00502),"")</f>
        <v>0</v>
      </c>
      <c r="AA320" s="56"/>
      <c r="AB320" s="57"/>
      <c r="AC320" s="320" t="s">
        <v>422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467</v>
      </c>
      <c r="B321" s="54" t="s">
        <v>468</v>
      </c>
      <c r="C321" s="31">
        <v>4301135307</v>
      </c>
      <c r="D321" s="349">
        <v>4640242181370</v>
      </c>
      <c r="E321" s="350"/>
      <c r="F321" s="337">
        <v>0.3</v>
      </c>
      <c r="G321" s="32">
        <v>9</v>
      </c>
      <c r="H321" s="337">
        <v>2.7</v>
      </c>
      <c r="I321" s="337">
        <v>2.9079999999999999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514" t="s">
        <v>469</v>
      </c>
      <c r="Q321" s="343"/>
      <c r="R321" s="343"/>
      <c r="S321" s="343"/>
      <c r="T321" s="344"/>
      <c r="U321" s="34"/>
      <c r="V321" s="34"/>
      <c r="W321" s="35" t="s">
        <v>69</v>
      </c>
      <c r="X321" s="338">
        <v>0</v>
      </c>
      <c r="Y321" s="339">
        <f t="shared" si="24"/>
        <v>0</v>
      </c>
      <c r="Z321" s="36">
        <f>IFERROR(IF(X321="","",X321*0.00502),"")</f>
        <v>0</v>
      </c>
      <c r="AA321" s="56"/>
      <c r="AB321" s="57"/>
      <c r="AC321" s="322" t="s">
        <v>470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471</v>
      </c>
      <c r="B322" s="54" t="s">
        <v>472</v>
      </c>
      <c r="C322" s="31">
        <v>4301135198</v>
      </c>
      <c r="D322" s="349">
        <v>4640242180663</v>
      </c>
      <c r="E322" s="350"/>
      <c r="F322" s="337">
        <v>0.9</v>
      </c>
      <c r="G322" s="32">
        <v>4</v>
      </c>
      <c r="H322" s="337">
        <v>3.6</v>
      </c>
      <c r="I322" s="337">
        <v>3.83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62" t="s">
        <v>473</v>
      </c>
      <c r="Q322" s="343"/>
      <c r="R322" s="343"/>
      <c r="S322" s="343"/>
      <c r="T322" s="344"/>
      <c r="U322" s="34"/>
      <c r="V322" s="34"/>
      <c r="W322" s="35" t="s">
        <v>69</v>
      </c>
      <c r="X322" s="338">
        <v>0</v>
      </c>
      <c r="Y322" s="339">
        <f t="shared" si="24"/>
        <v>0</v>
      </c>
      <c r="Z322" s="36">
        <f>IFERROR(IF(X322="","",X322*0.0155),"")</f>
        <v>0</v>
      </c>
      <c r="AA322" s="56"/>
      <c r="AB322" s="57"/>
      <c r="AC322" s="324" t="s">
        <v>474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475</v>
      </c>
      <c r="B323" s="54" t="s">
        <v>476</v>
      </c>
      <c r="C323" s="31">
        <v>4301135723</v>
      </c>
      <c r="D323" s="349">
        <v>4640242181783</v>
      </c>
      <c r="E323" s="350"/>
      <c r="F323" s="337">
        <v>0.3</v>
      </c>
      <c r="G323" s="32">
        <v>9</v>
      </c>
      <c r="H323" s="337">
        <v>2.7</v>
      </c>
      <c r="I323" s="337">
        <v>2.988</v>
      </c>
      <c r="J323" s="32">
        <v>126</v>
      </c>
      <c r="K323" s="32" t="s">
        <v>79</v>
      </c>
      <c r="L323" s="32" t="s">
        <v>67</v>
      </c>
      <c r="M323" s="33" t="s">
        <v>68</v>
      </c>
      <c r="N323" s="33"/>
      <c r="O323" s="32">
        <v>180</v>
      </c>
      <c r="P323" s="515" t="s">
        <v>477</v>
      </c>
      <c r="Q323" s="343"/>
      <c r="R323" s="343"/>
      <c r="S323" s="343"/>
      <c r="T323" s="344"/>
      <c r="U323" s="34"/>
      <c r="V323" s="34"/>
      <c r="W323" s="35" t="s">
        <v>69</v>
      </c>
      <c r="X323" s="338">
        <v>0</v>
      </c>
      <c r="Y323" s="339">
        <f t="shared" si="24"/>
        <v>0</v>
      </c>
      <c r="Z323" s="36">
        <f>IFERROR(IF(X323="","",X323*0.00936),"")</f>
        <v>0</v>
      </c>
      <c r="AA323" s="56"/>
      <c r="AB323" s="57"/>
      <c r="AC323" s="326" t="s">
        <v>478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x14ac:dyDescent="0.2">
      <c r="A324" s="353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54"/>
      <c r="N324" s="354"/>
      <c r="O324" s="355"/>
      <c r="P324" s="346" t="s">
        <v>72</v>
      </c>
      <c r="Q324" s="347"/>
      <c r="R324" s="347"/>
      <c r="S324" s="347"/>
      <c r="T324" s="347"/>
      <c r="U324" s="347"/>
      <c r="V324" s="348"/>
      <c r="W324" s="37" t="s">
        <v>69</v>
      </c>
      <c r="X324" s="340">
        <f>IFERROR(SUM(X305:X323),"0")</f>
        <v>700</v>
      </c>
      <c r="Y324" s="340">
        <f>IFERROR(SUM(Y305:Y323),"0")</f>
        <v>700</v>
      </c>
      <c r="Z324" s="340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</f>
        <v>7.0677599999999989</v>
      </c>
      <c r="AA324" s="341"/>
      <c r="AB324" s="341"/>
      <c r="AC324" s="341"/>
    </row>
    <row r="325" spans="1:68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5"/>
      <c r="P325" s="346" t="s">
        <v>72</v>
      </c>
      <c r="Q325" s="347"/>
      <c r="R325" s="347"/>
      <c r="S325" s="347"/>
      <c r="T325" s="347"/>
      <c r="U325" s="347"/>
      <c r="V325" s="348"/>
      <c r="W325" s="37" t="s">
        <v>73</v>
      </c>
      <c r="X325" s="340">
        <f>IFERROR(SUMPRODUCT(X305:X323*H305:H323),"0")</f>
        <v>2692.2000000000003</v>
      </c>
      <c r="Y325" s="340">
        <f>IFERROR(SUMPRODUCT(Y305:Y323*H305:H323),"0")</f>
        <v>2692.2000000000003</v>
      </c>
      <c r="Z325" s="37"/>
      <c r="AA325" s="341"/>
      <c r="AB325" s="341"/>
      <c r="AC325" s="341"/>
    </row>
    <row r="326" spans="1:68" ht="16.5" customHeight="1" x14ac:dyDescent="0.25">
      <c r="A326" s="380" t="s">
        <v>479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54"/>
      <c r="Z326" s="354"/>
      <c r="AA326" s="333"/>
      <c r="AB326" s="333"/>
      <c r="AC326" s="333"/>
    </row>
    <row r="327" spans="1:68" ht="14.25" customHeight="1" x14ac:dyDescent="0.25">
      <c r="A327" s="360" t="s">
        <v>130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54"/>
      <c r="Z327" s="354"/>
      <c r="AA327" s="334"/>
      <c r="AB327" s="334"/>
      <c r="AC327" s="334"/>
    </row>
    <row r="328" spans="1:68" ht="27" customHeight="1" x14ac:dyDescent="0.25">
      <c r="A328" s="54" t="s">
        <v>480</v>
      </c>
      <c r="B328" s="54" t="s">
        <v>481</v>
      </c>
      <c r="C328" s="31">
        <v>4301135268</v>
      </c>
      <c r="D328" s="349">
        <v>4640242181134</v>
      </c>
      <c r="E328" s="350"/>
      <c r="F328" s="337">
        <v>0.8</v>
      </c>
      <c r="G328" s="32">
        <v>5</v>
      </c>
      <c r="H328" s="337">
        <v>4</v>
      </c>
      <c r="I328" s="337">
        <v>4.2830000000000004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57" t="s">
        <v>482</v>
      </c>
      <c r="Q328" s="343"/>
      <c r="R328" s="343"/>
      <c r="S328" s="343"/>
      <c r="T328" s="344"/>
      <c r="U328" s="34"/>
      <c r="V328" s="34"/>
      <c r="W328" s="35" t="s">
        <v>69</v>
      </c>
      <c r="X328" s="338">
        <v>0</v>
      </c>
      <c r="Y328" s="339">
        <f>IFERROR(IF(X328="","",X328),"")</f>
        <v>0</v>
      </c>
      <c r="Z328" s="36">
        <f>IFERROR(IF(X328="","",X328*0.0155),"")</f>
        <v>0</v>
      </c>
      <c r="AA328" s="56"/>
      <c r="AB328" s="57"/>
      <c r="AC328" s="328" t="s">
        <v>483</v>
      </c>
      <c r="AG328" s="67"/>
      <c r="AJ328" s="71" t="s">
        <v>71</v>
      </c>
      <c r="AK328" s="71">
        <v>1</v>
      </c>
      <c r="BB328" s="329" t="s">
        <v>81</v>
      </c>
      <c r="BM328" s="67">
        <f>IFERROR(X328*I328,"0")</f>
        <v>0</v>
      </c>
      <c r="BN328" s="67">
        <f>IFERROR(Y328*I328,"0")</f>
        <v>0</v>
      </c>
      <c r="BO328" s="67">
        <f>IFERROR(X328/J328,"0")</f>
        <v>0</v>
      </c>
      <c r="BP328" s="67">
        <f>IFERROR(Y328/J328,"0")</f>
        <v>0</v>
      </c>
    </row>
    <row r="329" spans="1:68" x14ac:dyDescent="0.2">
      <c r="A329" s="353"/>
      <c r="B329" s="354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4"/>
      <c r="N329" s="354"/>
      <c r="O329" s="355"/>
      <c r="P329" s="346" t="s">
        <v>72</v>
      </c>
      <c r="Q329" s="347"/>
      <c r="R329" s="347"/>
      <c r="S329" s="347"/>
      <c r="T329" s="347"/>
      <c r="U329" s="347"/>
      <c r="V329" s="348"/>
      <c r="W329" s="37" t="s">
        <v>69</v>
      </c>
      <c r="X329" s="340">
        <f>IFERROR(SUM(X328:X328),"0")</f>
        <v>0</v>
      </c>
      <c r="Y329" s="340">
        <f>IFERROR(SUM(Y328:Y328),"0")</f>
        <v>0</v>
      </c>
      <c r="Z329" s="340">
        <f>IFERROR(IF(Z328="",0,Z328),"0")</f>
        <v>0</v>
      </c>
      <c r="AA329" s="341"/>
      <c r="AB329" s="341"/>
      <c r="AC329" s="341"/>
    </row>
    <row r="330" spans="1:68" x14ac:dyDescent="0.2">
      <c r="A330" s="354"/>
      <c r="B330" s="354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4"/>
      <c r="O330" s="355"/>
      <c r="P330" s="346" t="s">
        <v>72</v>
      </c>
      <c r="Q330" s="347"/>
      <c r="R330" s="347"/>
      <c r="S330" s="347"/>
      <c r="T330" s="347"/>
      <c r="U330" s="347"/>
      <c r="V330" s="348"/>
      <c r="W330" s="37" t="s">
        <v>73</v>
      </c>
      <c r="X330" s="340">
        <f>IFERROR(SUMPRODUCT(X328:X328*H328:H328),"0")</f>
        <v>0</v>
      </c>
      <c r="Y330" s="340">
        <f>IFERROR(SUMPRODUCT(Y328:Y328*H328:H328),"0")</f>
        <v>0</v>
      </c>
      <c r="Z330" s="37"/>
      <c r="AA330" s="341"/>
      <c r="AB330" s="341"/>
      <c r="AC330" s="341"/>
    </row>
    <row r="331" spans="1:68" ht="15" customHeight="1" x14ac:dyDescent="0.2">
      <c r="A331" s="486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4"/>
      <c r="O331" s="452"/>
      <c r="P331" s="381" t="s">
        <v>484</v>
      </c>
      <c r="Q331" s="382"/>
      <c r="R331" s="382"/>
      <c r="S331" s="382"/>
      <c r="T331" s="382"/>
      <c r="U331" s="382"/>
      <c r="V331" s="383"/>
      <c r="W331" s="37" t="s">
        <v>73</v>
      </c>
      <c r="X331" s="340">
        <f>IFERROR(X24+X31+X38+X49+X54+X59+X63+X68+X74+X80+X86+X92+X106+X112+X122+X126+X132+X139+X145+X150+X155+X160+X165+X172+X180+X185+X193+X197+X203+X210+X217+X227+X235+X240+X245+X251+X257+X263+X270+X276+X280+X288+X292+X297+X303+X325+X330,"0")</f>
        <v>6289.8</v>
      </c>
      <c r="Y331" s="340">
        <f>IFERROR(Y24+Y31+Y38+Y49+Y54+Y59+Y63+Y68+Y74+Y80+Y86+Y92+Y106+Y112+Y122+Y126+Y132+Y139+Y145+Y150+Y155+Y160+Y165+Y172+Y180+Y185+Y193+Y197+Y203+Y210+Y217+Y227+Y235+Y240+Y245+Y251+Y257+Y263+Y270+Y276+Y280+Y288+Y292+Y297+Y303+Y325+Y330,"0")</f>
        <v>6289.8</v>
      </c>
      <c r="Z331" s="37"/>
      <c r="AA331" s="341"/>
      <c r="AB331" s="341"/>
      <c r="AC331" s="341"/>
    </row>
    <row r="332" spans="1:68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452"/>
      <c r="P332" s="381" t="s">
        <v>485</v>
      </c>
      <c r="Q332" s="382"/>
      <c r="R332" s="382"/>
      <c r="S332" s="382"/>
      <c r="T332" s="382"/>
      <c r="U332" s="382"/>
      <c r="V332" s="383"/>
      <c r="W332" s="37" t="s">
        <v>73</v>
      </c>
      <c r="X332" s="340">
        <f>IFERROR(SUM(BM22:BM328),"0")</f>
        <v>6825.1471999999994</v>
      </c>
      <c r="Y332" s="340">
        <f>IFERROR(SUM(BN22:BN328),"0")</f>
        <v>6825.1471999999994</v>
      </c>
      <c r="Z332" s="37"/>
      <c r="AA332" s="341"/>
      <c r="AB332" s="341"/>
      <c r="AC332" s="341"/>
    </row>
    <row r="333" spans="1:68" x14ac:dyDescent="0.2">
      <c r="A333" s="354"/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452"/>
      <c r="P333" s="381" t="s">
        <v>486</v>
      </c>
      <c r="Q333" s="382"/>
      <c r="R333" s="382"/>
      <c r="S333" s="382"/>
      <c r="T333" s="382"/>
      <c r="U333" s="382"/>
      <c r="V333" s="383"/>
      <c r="W333" s="37" t="s">
        <v>487</v>
      </c>
      <c r="X333" s="38">
        <f>ROUNDUP(SUM(BO22:BO328),0)</f>
        <v>19</v>
      </c>
      <c r="Y333" s="38">
        <f>ROUNDUP(SUM(BP22:BP328),0)</f>
        <v>19</v>
      </c>
      <c r="Z333" s="37"/>
      <c r="AA333" s="341"/>
      <c r="AB333" s="341"/>
      <c r="AC333" s="341"/>
    </row>
    <row r="334" spans="1:68" x14ac:dyDescent="0.2">
      <c r="A334" s="354"/>
      <c r="B334" s="354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452"/>
      <c r="P334" s="381" t="s">
        <v>488</v>
      </c>
      <c r="Q334" s="382"/>
      <c r="R334" s="382"/>
      <c r="S334" s="382"/>
      <c r="T334" s="382"/>
      <c r="U334" s="382"/>
      <c r="V334" s="383"/>
      <c r="W334" s="37" t="s">
        <v>73</v>
      </c>
      <c r="X334" s="340">
        <f>GrossWeightTotal+PalletQtyTotal*25</f>
        <v>7300.1471999999994</v>
      </c>
      <c r="Y334" s="340">
        <f>GrossWeightTotalR+PalletQtyTotalR*25</f>
        <v>7300.1471999999994</v>
      </c>
      <c r="Z334" s="37"/>
      <c r="AA334" s="341"/>
      <c r="AB334" s="341"/>
      <c r="AC334" s="341"/>
    </row>
    <row r="335" spans="1:68" x14ac:dyDescent="0.2">
      <c r="A335" s="354"/>
      <c r="B335" s="354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4"/>
      <c r="N335" s="354"/>
      <c r="O335" s="452"/>
      <c r="P335" s="381" t="s">
        <v>489</v>
      </c>
      <c r="Q335" s="382"/>
      <c r="R335" s="382"/>
      <c r="S335" s="382"/>
      <c r="T335" s="382"/>
      <c r="U335" s="382"/>
      <c r="V335" s="383"/>
      <c r="W335" s="37" t="s">
        <v>487</v>
      </c>
      <c r="X335" s="340">
        <f>IFERROR(X23+X30+X37+X48+X53+X58+X62+X67+X73+X79+X85+X91+X105+X111+X121+X125+X131+X138+X144+X149+X154+X159+X164+X171+X179+X184+X192+X196+X202+X209+X216+X226+X234+X239+X244+X250+X256+X262+X269+X275+X279+X287+X291+X296+X302+X324+X329,"0")</f>
        <v>1714</v>
      </c>
      <c r="Y335" s="340">
        <f>IFERROR(Y23+Y30+Y37+Y48+Y53+Y58+Y62+Y67+Y73+Y79+Y85+Y91+Y105+Y111+Y121+Y125+Y131+Y138+Y144+Y149+Y154+Y159+Y164+Y171+Y179+Y184+Y192+Y196+Y202+Y209+Y216+Y226+Y234+Y239+Y244+Y250+Y256+Y262+Y269+Y275+Y279+Y287+Y291+Y296+Y302+Y324+Y329,"0")</f>
        <v>1714</v>
      </c>
      <c r="Z335" s="37"/>
      <c r="AA335" s="341"/>
      <c r="AB335" s="341"/>
      <c r="AC335" s="341"/>
    </row>
    <row r="336" spans="1:68" ht="14.25" customHeight="1" x14ac:dyDescent="0.2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4"/>
      <c r="N336" s="354"/>
      <c r="O336" s="452"/>
      <c r="P336" s="381" t="s">
        <v>490</v>
      </c>
      <c r="Q336" s="382"/>
      <c r="R336" s="382"/>
      <c r="S336" s="382"/>
      <c r="T336" s="382"/>
      <c r="U336" s="382"/>
      <c r="V336" s="383"/>
      <c r="W336" s="39" t="s">
        <v>491</v>
      </c>
      <c r="X336" s="37"/>
      <c r="Y336" s="37"/>
      <c r="Z336" s="37">
        <f>IFERROR(Z23+Z30+Z37+Z48+Z53+Z58+Z62+Z67+Z73+Z79+Z85+Z91+Z105+Z111+Z121+Z125+Z131+Z138+Z144+Z149+Z154+Z159+Z164+Z171+Z179+Z184+Z192+Z196+Z202+Z209+Z216+Z226+Z234+Z239+Z244+Z250+Z256+Z262+Z269+Z275+Z279+Z287+Z291+Z296+Z302+Z324+Z329,"0")</f>
        <v>22.848019999999998</v>
      </c>
      <c r="AA336" s="341"/>
      <c r="AB336" s="341"/>
      <c r="AC336" s="341"/>
    </row>
    <row r="337" spans="1:35" ht="13.5" customHeight="1" thickBot="1" x14ac:dyDescent="0.25"/>
    <row r="338" spans="1:35" ht="27" customHeight="1" thickTop="1" thickBot="1" x14ac:dyDescent="0.25">
      <c r="A338" s="40" t="s">
        <v>492</v>
      </c>
      <c r="B338" s="335" t="s">
        <v>62</v>
      </c>
      <c r="C338" s="377" t="s">
        <v>74</v>
      </c>
      <c r="D338" s="460"/>
      <c r="E338" s="460"/>
      <c r="F338" s="460"/>
      <c r="G338" s="460"/>
      <c r="H338" s="460"/>
      <c r="I338" s="460"/>
      <c r="J338" s="460"/>
      <c r="K338" s="460"/>
      <c r="L338" s="460"/>
      <c r="M338" s="460"/>
      <c r="N338" s="460"/>
      <c r="O338" s="460"/>
      <c r="P338" s="460"/>
      <c r="Q338" s="460"/>
      <c r="R338" s="460"/>
      <c r="S338" s="460"/>
      <c r="T338" s="459"/>
      <c r="U338" s="377" t="s">
        <v>247</v>
      </c>
      <c r="V338" s="459"/>
      <c r="W338" s="335" t="s">
        <v>277</v>
      </c>
      <c r="X338" s="377" t="s">
        <v>296</v>
      </c>
      <c r="Y338" s="460"/>
      <c r="Z338" s="460"/>
      <c r="AA338" s="460"/>
      <c r="AB338" s="460"/>
      <c r="AC338" s="460"/>
      <c r="AD338" s="459"/>
      <c r="AE338" s="335" t="s">
        <v>371</v>
      </c>
      <c r="AF338" s="335" t="s">
        <v>376</v>
      </c>
      <c r="AG338" s="335" t="s">
        <v>383</v>
      </c>
      <c r="AH338" s="377" t="s">
        <v>248</v>
      </c>
      <c r="AI338" s="459"/>
    </row>
    <row r="339" spans="1:35" ht="14.25" customHeight="1" thickTop="1" x14ac:dyDescent="0.2">
      <c r="A339" s="534" t="s">
        <v>493</v>
      </c>
      <c r="B339" s="377" t="s">
        <v>62</v>
      </c>
      <c r="C339" s="377" t="s">
        <v>75</v>
      </c>
      <c r="D339" s="377" t="s">
        <v>84</v>
      </c>
      <c r="E339" s="377" t="s">
        <v>94</v>
      </c>
      <c r="F339" s="377" t="s">
        <v>111</v>
      </c>
      <c r="G339" s="377" t="s">
        <v>138</v>
      </c>
      <c r="H339" s="377" t="s">
        <v>145</v>
      </c>
      <c r="I339" s="377" t="s">
        <v>151</v>
      </c>
      <c r="J339" s="377" t="s">
        <v>159</v>
      </c>
      <c r="K339" s="377" t="s">
        <v>185</v>
      </c>
      <c r="L339" s="377" t="s">
        <v>191</v>
      </c>
      <c r="M339" s="377" t="s">
        <v>208</v>
      </c>
      <c r="N339" s="336"/>
      <c r="O339" s="377" t="s">
        <v>214</v>
      </c>
      <c r="P339" s="377" t="s">
        <v>224</v>
      </c>
      <c r="Q339" s="377" t="s">
        <v>230</v>
      </c>
      <c r="R339" s="377" t="s">
        <v>234</v>
      </c>
      <c r="S339" s="377" t="s">
        <v>237</v>
      </c>
      <c r="T339" s="377" t="s">
        <v>243</v>
      </c>
      <c r="U339" s="377" t="s">
        <v>248</v>
      </c>
      <c r="V339" s="377" t="s">
        <v>256</v>
      </c>
      <c r="W339" s="377" t="s">
        <v>278</v>
      </c>
      <c r="X339" s="377" t="s">
        <v>297</v>
      </c>
      <c r="Y339" s="377" t="s">
        <v>313</v>
      </c>
      <c r="Z339" s="377" t="s">
        <v>323</v>
      </c>
      <c r="AA339" s="377" t="s">
        <v>338</v>
      </c>
      <c r="AB339" s="377" t="s">
        <v>349</v>
      </c>
      <c r="AC339" s="377" t="s">
        <v>354</v>
      </c>
      <c r="AD339" s="377" t="s">
        <v>365</v>
      </c>
      <c r="AE339" s="377" t="s">
        <v>372</v>
      </c>
      <c r="AF339" s="377" t="s">
        <v>377</v>
      </c>
      <c r="AG339" s="377" t="s">
        <v>384</v>
      </c>
      <c r="AH339" s="377" t="s">
        <v>248</v>
      </c>
      <c r="AI339" s="377" t="s">
        <v>479</v>
      </c>
    </row>
    <row r="340" spans="1:35" ht="13.5" customHeight="1" thickBot="1" x14ac:dyDescent="0.25">
      <c r="A340" s="535"/>
      <c r="B340" s="378"/>
      <c r="C340" s="378"/>
      <c r="D340" s="378"/>
      <c r="E340" s="378"/>
      <c r="F340" s="378"/>
      <c r="G340" s="378"/>
      <c r="H340" s="378"/>
      <c r="I340" s="378"/>
      <c r="J340" s="378"/>
      <c r="K340" s="378"/>
      <c r="L340" s="378"/>
      <c r="M340" s="378"/>
      <c r="N340" s="336"/>
      <c r="O340" s="378"/>
      <c r="P340" s="378"/>
      <c r="Q340" s="378"/>
      <c r="R340" s="378"/>
      <c r="S340" s="378"/>
      <c r="T340" s="378"/>
      <c r="U340" s="378"/>
      <c r="V340" s="378"/>
      <c r="W340" s="378"/>
      <c r="X340" s="378"/>
      <c r="Y340" s="378"/>
      <c r="Z340" s="378"/>
      <c r="AA340" s="378"/>
      <c r="AB340" s="378"/>
      <c r="AC340" s="378"/>
      <c r="AD340" s="378"/>
      <c r="AE340" s="378"/>
      <c r="AF340" s="378"/>
      <c r="AG340" s="378"/>
      <c r="AH340" s="378"/>
      <c r="AI340" s="378"/>
    </row>
    <row r="341" spans="1:35" ht="18" customHeight="1" thickTop="1" thickBot="1" x14ac:dyDescent="0.25">
      <c r="A341" s="40" t="s">
        <v>494</v>
      </c>
      <c r="B341" s="46">
        <f>IFERROR(X22*H22,"0")</f>
        <v>0</v>
      </c>
      <c r="C341" s="46">
        <f>IFERROR(X28*H28,"0")+IFERROR(X29*H29,"0")</f>
        <v>0</v>
      </c>
      <c r="D341" s="46">
        <f>IFERROR(X34*H34,"0")+IFERROR(X35*H35,"0")+IFERROR(X36*H36,"0")</f>
        <v>0</v>
      </c>
      <c r="E341" s="46">
        <f>IFERROR(X41*H41,"0")+IFERROR(X42*H42,"0")+IFERROR(X43*H43,"0")+IFERROR(X44*H44,"0")+IFERROR(X45*H45,"0")+IFERROR(X46*H46,"0")+IFERROR(X47*H47,"0")</f>
        <v>0</v>
      </c>
      <c r="F341" s="46">
        <f>IFERROR(X52*H52,"0")+IFERROR(X56*H56,"0")+IFERROR(X57*H57,"0")+IFERROR(X61*H61,"0")+IFERROR(X65*H65,"0")+IFERROR(X66*H66,"0")+IFERROR(X70*H70,"0")+IFERROR(X71*H71,"0")+IFERROR(X72*H72,"0")</f>
        <v>0</v>
      </c>
      <c r="G341" s="46">
        <f>IFERROR(X77*H77,"0")+IFERROR(X78*H78,"0")</f>
        <v>0</v>
      </c>
      <c r="H341" s="46">
        <f>IFERROR(X83*H83,"0")+IFERROR(X84*H84,"0")</f>
        <v>0</v>
      </c>
      <c r="I341" s="46">
        <f>IFERROR(X89*H89,"0")+IFERROR(X90*H90,"0")</f>
        <v>0</v>
      </c>
      <c r="J341" s="46">
        <f>IFERROR(X95*H95,"0")+IFERROR(X96*H96,"0")+IFERROR(X97*H97,"0")+IFERROR(X98*H98,"0")+IFERROR(X99*H99,"0")+IFERROR(X100*H100,"0")+IFERROR(X101*H101,"0")+IFERROR(X102*H102,"0")+IFERROR(X103*H103,"0")+IFERROR(X104*H104,"0")</f>
        <v>0</v>
      </c>
      <c r="K341" s="46">
        <f>IFERROR(X109*H109,"0")+IFERROR(X110*H110,"0")</f>
        <v>0</v>
      </c>
      <c r="L341" s="46">
        <f>IFERROR(X115*H115,"0")+IFERROR(X116*H116,"0")+IFERROR(X117*H117,"0")+IFERROR(X118*H118,"0")+IFERROR(X119*H119,"0")+IFERROR(X120*H120,"0")+IFERROR(X124*H124,"0")</f>
        <v>0</v>
      </c>
      <c r="M341" s="46">
        <f>IFERROR(X129*H129,"0")+IFERROR(X130*H130,"0")</f>
        <v>252</v>
      </c>
      <c r="N341" s="336"/>
      <c r="O341" s="46">
        <f>IFERROR(X135*H135,"0")+IFERROR(X136*H136,"0")+IFERROR(X137*H137,"0")</f>
        <v>378</v>
      </c>
      <c r="P341" s="46">
        <f>IFERROR(X142*H142,"0")+IFERROR(X143*H143,"0")</f>
        <v>588</v>
      </c>
      <c r="Q341" s="46">
        <f>IFERROR(X148*H148,"0")</f>
        <v>126</v>
      </c>
      <c r="R341" s="46">
        <f>IFERROR(X153*H153,"0")</f>
        <v>0</v>
      </c>
      <c r="S341" s="46">
        <f>IFERROR(X158*H158,"0")</f>
        <v>0</v>
      </c>
      <c r="T341" s="46">
        <f>IFERROR(X163*H163,"0")</f>
        <v>117.6</v>
      </c>
      <c r="U341" s="46">
        <f>IFERROR(X169*H169,"0")+IFERROR(X170*H170,"0")</f>
        <v>0</v>
      </c>
      <c r="V341" s="46">
        <f>IFERROR(X175*H175,"0")+IFERROR(X176*H176,"0")+IFERROR(X177*H177,"0")+IFERROR(X178*H178,"0")+IFERROR(X182*H182,"0")+IFERROR(X183*H183,"0")</f>
        <v>0</v>
      </c>
      <c r="W341" s="46">
        <f>IFERROR(X189*H189,"0")+IFERROR(X190*H190,"0")+IFERROR(X191*H191,"0")+IFERROR(X195*H195,"0")</f>
        <v>462</v>
      </c>
      <c r="X341" s="46">
        <f>IFERROR(X201*H201,"0")+IFERROR(X205*H205,"0")+IFERROR(X206*H206,"0")+IFERROR(X207*H207,"0")+IFERROR(X208*H208,"0")</f>
        <v>0</v>
      </c>
      <c r="Y341" s="46">
        <f>IFERROR(X213*H213,"0")+IFERROR(X214*H214,"0")+IFERROR(X215*H215,"0")</f>
        <v>0</v>
      </c>
      <c r="Z341" s="46">
        <f>IFERROR(X220*H220,"0")+IFERROR(X221*H221,"0")+IFERROR(X222*H222,"0")+IFERROR(X223*H223,"0")+IFERROR(X224*H224,"0")+IFERROR(X225*H225,"0")</f>
        <v>0</v>
      </c>
      <c r="AA341" s="46">
        <f>IFERROR(X230*H230,"0")+IFERROR(X231*H231,"0")+IFERROR(X232*H232,"0")+IFERROR(X233*H233,"0")</f>
        <v>0</v>
      </c>
      <c r="AB341" s="46">
        <f>IFERROR(X238*H238,"0")</f>
        <v>0</v>
      </c>
      <c r="AC341" s="46">
        <f>IFERROR(X243*H243,"0")+IFERROR(X247*H247,"0")+IFERROR(X248*H248,"0")+IFERROR(X249*H249,"0")</f>
        <v>0</v>
      </c>
      <c r="AD341" s="46">
        <f>IFERROR(X254*H254,"0")+IFERROR(X255*H255,"0")</f>
        <v>0</v>
      </c>
      <c r="AE341" s="46">
        <f>IFERROR(X261*H261,"0")</f>
        <v>0</v>
      </c>
      <c r="AF341" s="46">
        <f>IFERROR(X267*H267,"0")+IFERROR(X268*H268,"0")</f>
        <v>0</v>
      </c>
      <c r="AG341" s="46">
        <f>IFERROR(X274*H274,"0")+IFERROR(X278*H278,"0")</f>
        <v>0</v>
      </c>
      <c r="AH341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</f>
        <v>4366.2</v>
      </c>
      <c r="AI341" s="46">
        <f>IFERROR(X328*H328,"0")</f>
        <v>0</v>
      </c>
    </row>
    <row r="342" spans="1:35" ht="13.5" customHeight="1" thickTop="1" x14ac:dyDescent="0.2">
      <c r="C342" s="336"/>
    </row>
    <row r="343" spans="1:35" ht="19.5" customHeight="1" x14ac:dyDescent="0.2">
      <c r="A343" s="58" t="s">
        <v>495</v>
      </c>
      <c r="B343" s="58" t="s">
        <v>496</v>
      </c>
      <c r="C343" s="58" t="s">
        <v>497</v>
      </c>
    </row>
    <row r="344" spans="1:35" x14ac:dyDescent="0.2">
      <c r="A344" s="59">
        <f>SUMPRODUCT(--(BB:BB="ЗПФ"),--(W:W="кор"),H:H,Y:Y)+SUMPRODUCT(--(BB:BB="ЗПФ"),--(W:W="кг"),Y:Y)</f>
        <v>0</v>
      </c>
      <c r="B344" s="60">
        <f>SUMPRODUCT(--(BB:BB="ПГП"),--(W:W="кор"),H:H,Y:Y)+SUMPRODUCT(--(BB:BB="ПГП"),--(W:W="кг"),Y:Y)</f>
        <v>6289.7999999999993</v>
      </c>
      <c r="C344" s="60">
        <f>SUMPRODUCT(--(BB:BB="КИЗ"),--(W:W="кор"),H:H,Y:Y)+SUMPRODUCT(--(BB:BB="КИЗ"),--(W:W="кг"),Y:Y)</f>
        <v>0</v>
      </c>
    </row>
  </sheetData>
  <sheetProtection algorithmName="SHA-512" hashValue="LiQY+D1fEOUGJGF5VyEsnhU2i1h0byMH3SDbpmmar1yMTVBuAjkGA14Jj/9v9wC+pKlR/VJt8ogHaut4c8TJdg==" saltValue="itJjZ5ZjUOhrxOqg59/I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9">
    <mergeCell ref="A10:C10"/>
    <mergeCell ref="A21:Z21"/>
    <mergeCell ref="A194:Z194"/>
    <mergeCell ref="P296:V296"/>
    <mergeCell ref="D42:E42"/>
    <mergeCell ref="A181:Z181"/>
    <mergeCell ref="D17:E18"/>
    <mergeCell ref="I339:I340"/>
    <mergeCell ref="P71:T71"/>
    <mergeCell ref="K339:K340"/>
    <mergeCell ref="P313:T313"/>
    <mergeCell ref="X17:X18"/>
    <mergeCell ref="P307:T307"/>
    <mergeCell ref="D110:E110"/>
    <mergeCell ref="D44:E44"/>
    <mergeCell ref="D286:E286"/>
    <mergeCell ref="P216:V216"/>
    <mergeCell ref="AE339:AE340"/>
    <mergeCell ref="AG339:AG340"/>
    <mergeCell ref="D102:E102"/>
    <mergeCell ref="A204:Z204"/>
    <mergeCell ref="A33:Z33"/>
    <mergeCell ref="P294:T294"/>
    <mergeCell ref="P145:V145"/>
    <mergeCell ref="P23:V23"/>
    <mergeCell ref="P210:V210"/>
    <mergeCell ref="P185:V185"/>
    <mergeCell ref="P160:V160"/>
    <mergeCell ref="P83:T83"/>
    <mergeCell ref="P319:T319"/>
    <mergeCell ref="D191:E191"/>
    <mergeCell ref="P122:V122"/>
    <mergeCell ref="A39:Z39"/>
    <mergeCell ref="A202:O203"/>
    <mergeCell ref="A329:O330"/>
    <mergeCell ref="AD339:AD340"/>
    <mergeCell ref="A279:O280"/>
    <mergeCell ref="D95:E95"/>
    <mergeCell ref="P74:V74"/>
    <mergeCell ref="A73:O74"/>
    <mergeCell ref="D57:E57"/>
    <mergeCell ref="J339:J340"/>
    <mergeCell ref="L339:L340"/>
    <mergeCell ref="P239:V239"/>
    <mergeCell ref="A64:Z64"/>
    <mergeCell ref="P68:V68"/>
    <mergeCell ref="D249:E249"/>
    <mergeCell ref="A51:Z51"/>
    <mergeCell ref="A107:Z107"/>
    <mergeCell ref="D170:E170"/>
    <mergeCell ref="P303:V303"/>
    <mergeCell ref="P132:V132"/>
    <mergeCell ref="P72:T72"/>
    <mergeCell ref="A58:O59"/>
    <mergeCell ref="D120:E120"/>
    <mergeCell ref="D278:E278"/>
    <mergeCell ref="D163:E163"/>
    <mergeCell ref="P65:T65"/>
    <mergeCell ref="P136:T136"/>
    <mergeCell ref="P70:T70"/>
    <mergeCell ref="A149:O150"/>
    <mergeCell ref="P243:T243"/>
    <mergeCell ref="P124:T124"/>
    <mergeCell ref="D268:E268"/>
    <mergeCell ref="P138:V138"/>
    <mergeCell ref="A339:A340"/>
    <mergeCell ref="D310:E310"/>
    <mergeCell ref="AD17:AF18"/>
    <mergeCell ref="D101:E101"/>
    <mergeCell ref="F5:G5"/>
    <mergeCell ref="P144:V144"/>
    <mergeCell ref="A25:Z25"/>
    <mergeCell ref="D339:D340"/>
    <mergeCell ref="D175:E175"/>
    <mergeCell ref="A236:Z236"/>
    <mergeCell ref="D221:E221"/>
    <mergeCell ref="V11:W11"/>
    <mergeCell ref="P57:T57"/>
    <mergeCell ref="V339:V340"/>
    <mergeCell ref="P317:T317"/>
    <mergeCell ref="D323:E323"/>
    <mergeCell ref="D223:E223"/>
    <mergeCell ref="A192:O193"/>
    <mergeCell ref="D29:E29"/>
    <mergeCell ref="A20:Z20"/>
    <mergeCell ref="P110:T110"/>
    <mergeCell ref="P197:V197"/>
    <mergeCell ref="D247:E247"/>
    <mergeCell ref="A127:Z127"/>
    <mergeCell ref="P2:W3"/>
    <mergeCell ref="A269:O270"/>
    <mergeCell ref="A244:O245"/>
    <mergeCell ref="D35:E35"/>
    <mergeCell ref="A289:Z289"/>
    <mergeCell ref="A23:O24"/>
    <mergeCell ref="D10:E10"/>
    <mergeCell ref="P135:T135"/>
    <mergeCell ref="P191:T191"/>
    <mergeCell ref="A121:O122"/>
    <mergeCell ref="D34:E34"/>
    <mergeCell ref="D243:E243"/>
    <mergeCell ref="F10:G10"/>
    <mergeCell ref="D99:E99"/>
    <mergeCell ref="P53:V53"/>
    <mergeCell ref="A114:Z114"/>
    <mergeCell ref="F17:F18"/>
    <mergeCell ref="N17:N18"/>
    <mergeCell ref="Q5:R5"/>
    <mergeCell ref="Q6:R6"/>
    <mergeCell ref="V12:W12"/>
    <mergeCell ref="Y17:Y18"/>
    <mergeCell ref="U17:V17"/>
    <mergeCell ref="A8:C8"/>
    <mergeCell ref="D321:E321"/>
    <mergeCell ref="P278:T278"/>
    <mergeCell ref="P101:T101"/>
    <mergeCell ref="P63:V63"/>
    <mergeCell ref="D215:E215"/>
    <mergeCell ref="P250:V250"/>
    <mergeCell ref="A246:Z246"/>
    <mergeCell ref="A75:Z75"/>
    <mergeCell ref="M17:M18"/>
    <mergeCell ref="O17:O18"/>
    <mergeCell ref="P131:V131"/>
    <mergeCell ref="P102:T102"/>
    <mergeCell ref="P287:V287"/>
    <mergeCell ref="D177:E177"/>
    <mergeCell ref="P183:T183"/>
    <mergeCell ref="D305:E305"/>
    <mergeCell ref="D97:E97"/>
    <mergeCell ref="A128:Z128"/>
    <mergeCell ref="A9:C9"/>
    <mergeCell ref="D294:E294"/>
    <mergeCell ref="A298:Z298"/>
    <mergeCell ref="P323:T323"/>
    <mergeCell ref="D231:E231"/>
    <mergeCell ref="A327:Z327"/>
    <mergeCell ref="A156:Z156"/>
    <mergeCell ref="W339:W340"/>
    <mergeCell ref="Q13:R13"/>
    <mergeCell ref="A293:Z293"/>
    <mergeCell ref="A93:Z93"/>
    <mergeCell ref="D318:E318"/>
    <mergeCell ref="P201:T201"/>
    <mergeCell ref="U338:V338"/>
    <mergeCell ref="A125:O126"/>
    <mergeCell ref="P176:T176"/>
    <mergeCell ref="P247:T247"/>
    <mergeCell ref="D84:E84"/>
    <mergeCell ref="P41:T41"/>
    <mergeCell ref="A157:Z157"/>
    <mergeCell ref="D22:E22"/>
    <mergeCell ref="A62:O63"/>
    <mergeCell ref="D320:E320"/>
    <mergeCell ref="P301:T301"/>
    <mergeCell ref="H5:M5"/>
    <mergeCell ref="P31:V31"/>
    <mergeCell ref="A27:Z27"/>
    <mergeCell ref="P329:V329"/>
    <mergeCell ref="P98:T98"/>
    <mergeCell ref="D317:E317"/>
    <mergeCell ref="P225:T225"/>
    <mergeCell ref="D6:M6"/>
    <mergeCell ref="P175:T175"/>
    <mergeCell ref="D83:E83"/>
    <mergeCell ref="D143:E143"/>
    <mergeCell ref="D319:E319"/>
    <mergeCell ref="P177:T177"/>
    <mergeCell ref="D207:E207"/>
    <mergeCell ref="D299:E299"/>
    <mergeCell ref="D222:E222"/>
    <mergeCell ref="P35:T35"/>
    <mergeCell ref="G17:G18"/>
    <mergeCell ref="D314:E314"/>
    <mergeCell ref="P184:V184"/>
    <mergeCell ref="P171:V171"/>
    <mergeCell ref="A167:Z167"/>
    <mergeCell ref="P121:V121"/>
    <mergeCell ref="P130:T130"/>
    <mergeCell ref="V6:W9"/>
    <mergeCell ref="P234:V234"/>
    <mergeCell ref="P109:T109"/>
    <mergeCell ref="P274:T274"/>
    <mergeCell ref="A226:O227"/>
    <mergeCell ref="P84:T84"/>
    <mergeCell ref="P222:T222"/>
    <mergeCell ref="AF339:AF340"/>
    <mergeCell ref="D65:E65"/>
    <mergeCell ref="P22:T22"/>
    <mergeCell ref="P320:T320"/>
    <mergeCell ref="P314:T314"/>
    <mergeCell ref="P92:V92"/>
    <mergeCell ref="A88:Z88"/>
    <mergeCell ref="P334:V334"/>
    <mergeCell ref="P54:V54"/>
    <mergeCell ref="M339:M340"/>
    <mergeCell ref="Z17:Z18"/>
    <mergeCell ref="AB17:AB18"/>
    <mergeCell ref="A212:Z212"/>
    <mergeCell ref="A283:Z283"/>
    <mergeCell ref="A277:Z277"/>
    <mergeCell ref="P331:V331"/>
    <mergeCell ref="X338:AD338"/>
    <mergeCell ref="H10:M10"/>
    <mergeCell ref="AC17:AC18"/>
    <mergeCell ref="D89:E89"/>
    <mergeCell ref="P209:V209"/>
    <mergeCell ref="P254:T254"/>
    <mergeCell ref="A199:Z199"/>
    <mergeCell ref="P45:T45"/>
    <mergeCell ref="D153:E153"/>
    <mergeCell ref="A331:O336"/>
    <mergeCell ref="P318:T318"/>
    <mergeCell ref="A271:Z271"/>
    <mergeCell ref="P190:T190"/>
    <mergeCell ref="P240:V240"/>
    <mergeCell ref="D136:E136"/>
    <mergeCell ref="P46:T46"/>
    <mergeCell ref="D225:E225"/>
    <mergeCell ref="P61:T61"/>
    <mergeCell ref="A273:Z273"/>
    <mergeCell ref="A105:O106"/>
    <mergeCell ref="P262:V262"/>
    <mergeCell ref="P321:T321"/>
    <mergeCell ref="P295:T295"/>
    <mergeCell ref="P178:T178"/>
    <mergeCell ref="P34:T34"/>
    <mergeCell ref="AI339:AI340"/>
    <mergeCell ref="P30:V30"/>
    <mergeCell ref="A82:Z82"/>
    <mergeCell ref="D267:E267"/>
    <mergeCell ref="P96:T96"/>
    <mergeCell ref="H17:H18"/>
    <mergeCell ref="P261:T261"/>
    <mergeCell ref="A291:O292"/>
    <mergeCell ref="A146:Z146"/>
    <mergeCell ref="P90:T90"/>
    <mergeCell ref="P275:V275"/>
    <mergeCell ref="A252:Z252"/>
    <mergeCell ref="D206:E206"/>
    <mergeCell ref="P339:P340"/>
    <mergeCell ref="P105:V105"/>
    <mergeCell ref="A141:Z141"/>
    <mergeCell ref="A144:O145"/>
    <mergeCell ref="AA17:AA18"/>
    <mergeCell ref="C339:C340"/>
    <mergeCell ref="O339:O340"/>
    <mergeCell ref="X339:X340"/>
    <mergeCell ref="B339:B340"/>
    <mergeCell ref="P214:T214"/>
    <mergeCell ref="D213:E213"/>
    <mergeCell ref="P306:T306"/>
    <mergeCell ref="P86:V86"/>
    <mergeCell ref="A147:Z147"/>
    <mergeCell ref="P207:T207"/>
    <mergeCell ref="A302:O303"/>
    <mergeCell ref="A131:O132"/>
    <mergeCell ref="P299:T299"/>
    <mergeCell ref="P172:V172"/>
    <mergeCell ref="P150:V150"/>
    <mergeCell ref="A211:Z211"/>
    <mergeCell ref="A186:Z186"/>
    <mergeCell ref="P165:V165"/>
    <mergeCell ref="P232:T232"/>
    <mergeCell ref="P192:V192"/>
    <mergeCell ref="AH338:AI338"/>
    <mergeCell ref="D43:E43"/>
    <mergeCell ref="P149:V149"/>
    <mergeCell ref="A272:Z272"/>
    <mergeCell ref="D137:E137"/>
    <mergeCell ref="P80:V80"/>
    <mergeCell ref="C338:T338"/>
    <mergeCell ref="D130:E130"/>
    <mergeCell ref="Y339:Y340"/>
    <mergeCell ref="D201:E201"/>
    <mergeCell ref="P126:V126"/>
    <mergeCell ref="P224:T224"/>
    <mergeCell ref="P322:T322"/>
    <mergeCell ref="P89:T89"/>
    <mergeCell ref="P309:T309"/>
    <mergeCell ref="H339:H340"/>
    <mergeCell ref="D295:E295"/>
    <mergeCell ref="D178:E178"/>
    <mergeCell ref="P153:T153"/>
    <mergeCell ref="P227:V227"/>
    <mergeCell ref="P202:V202"/>
    <mergeCell ref="P58:V58"/>
    <mergeCell ref="A94:Z94"/>
    <mergeCell ref="P79:V79"/>
    <mergeCell ref="P311:T311"/>
    <mergeCell ref="D183:E183"/>
    <mergeCell ref="P267:T267"/>
    <mergeCell ref="D248:E248"/>
    <mergeCell ref="D104:E104"/>
    <mergeCell ref="T6:U9"/>
    <mergeCell ref="A30:O31"/>
    <mergeCell ref="Q10:R10"/>
    <mergeCell ref="D41:E41"/>
    <mergeCell ref="P256:V256"/>
    <mergeCell ref="P85:V85"/>
    <mergeCell ref="D36:E36"/>
    <mergeCell ref="A13:M13"/>
    <mergeCell ref="P244:V244"/>
    <mergeCell ref="P73:V73"/>
    <mergeCell ref="A69:Z69"/>
    <mergeCell ref="D61:E61"/>
    <mergeCell ref="P115:T115"/>
    <mergeCell ref="D254:E254"/>
    <mergeCell ref="A15:M15"/>
    <mergeCell ref="P302:V302"/>
    <mergeCell ref="P238:T238"/>
    <mergeCell ref="A133:Z133"/>
    <mergeCell ref="P77:T77"/>
    <mergeCell ref="AA339:AA340"/>
    <mergeCell ref="A275:O276"/>
    <mergeCell ref="A196:O197"/>
    <mergeCell ref="P308:T308"/>
    <mergeCell ref="D220:E220"/>
    <mergeCell ref="P297:V297"/>
    <mergeCell ref="P291:V291"/>
    <mergeCell ref="P288:V288"/>
    <mergeCell ref="P43:T43"/>
    <mergeCell ref="D328:E328"/>
    <mergeCell ref="P285:T285"/>
    <mergeCell ref="A188:Z188"/>
    <mergeCell ref="P263:V263"/>
    <mergeCell ref="A259:Z259"/>
    <mergeCell ref="A253:Z253"/>
    <mergeCell ref="P310:T310"/>
    <mergeCell ref="P292:V292"/>
    <mergeCell ref="D182:E182"/>
    <mergeCell ref="D109:E109"/>
    <mergeCell ref="P163:T163"/>
    <mergeCell ref="D119:E119"/>
    <mergeCell ref="D190:E190"/>
    <mergeCell ref="D46:E46"/>
    <mergeCell ref="D233:E233"/>
    <mergeCell ref="E339:E340"/>
    <mergeCell ref="A237:Z237"/>
    <mergeCell ref="G339:G340"/>
    <mergeCell ref="A187:Z187"/>
    <mergeCell ref="A174:Z174"/>
    <mergeCell ref="A108:Z108"/>
    <mergeCell ref="P195:T195"/>
    <mergeCell ref="P300:T300"/>
    <mergeCell ref="A17:A18"/>
    <mergeCell ref="C17:C18"/>
    <mergeCell ref="K17:K18"/>
    <mergeCell ref="D103:E103"/>
    <mergeCell ref="D230:E230"/>
    <mergeCell ref="P66:T66"/>
    <mergeCell ref="P137:T137"/>
    <mergeCell ref="D118:E118"/>
    <mergeCell ref="D232:E232"/>
    <mergeCell ref="P67:V67"/>
    <mergeCell ref="D169:E169"/>
    <mergeCell ref="A134:Z134"/>
    <mergeCell ref="F339:F340"/>
    <mergeCell ref="A262:O263"/>
    <mergeCell ref="A265:Z265"/>
    <mergeCell ref="P305:T305"/>
    <mergeCell ref="A324:O325"/>
    <mergeCell ref="D311:E311"/>
    <mergeCell ref="D115:E115"/>
    <mergeCell ref="P182:T182"/>
    <mergeCell ref="Q12:R12"/>
    <mergeCell ref="D261:E261"/>
    <mergeCell ref="P169:T169"/>
    <mergeCell ref="D90:E90"/>
    <mergeCell ref="P196:V196"/>
    <mergeCell ref="P119:T119"/>
    <mergeCell ref="P62:V62"/>
    <mergeCell ref="A123:Z123"/>
    <mergeCell ref="A304:Z304"/>
    <mergeCell ref="D96:E96"/>
    <mergeCell ref="D52:E52"/>
    <mergeCell ref="A162:Z162"/>
    <mergeCell ref="A67:O68"/>
    <mergeCell ref="P208:T208"/>
    <mergeCell ref="A138:O139"/>
    <mergeCell ref="P15:T16"/>
    <mergeCell ref="D116:E116"/>
    <mergeCell ref="A12:M12"/>
    <mergeCell ref="A19:Z19"/>
    <mergeCell ref="A14:M14"/>
    <mergeCell ref="A326:Z326"/>
    <mergeCell ref="P276:V276"/>
    <mergeCell ref="P270:V270"/>
    <mergeCell ref="Q9:R9"/>
    <mergeCell ref="P312:T312"/>
    <mergeCell ref="AH339:AH340"/>
    <mergeCell ref="D255:E255"/>
    <mergeCell ref="A113:Z113"/>
    <mergeCell ref="Z339:Z340"/>
    <mergeCell ref="P49:V49"/>
    <mergeCell ref="AB339:AB340"/>
    <mergeCell ref="A32:Z32"/>
    <mergeCell ref="A37:O38"/>
    <mergeCell ref="P78:T78"/>
    <mergeCell ref="A219:Z219"/>
    <mergeCell ref="D322:E322"/>
    <mergeCell ref="P205:T205"/>
    <mergeCell ref="Q11:R11"/>
    <mergeCell ref="D309:E309"/>
    <mergeCell ref="P118:T118"/>
    <mergeCell ref="P336:V336"/>
    <mergeCell ref="A161:Z161"/>
    <mergeCell ref="D148:E148"/>
    <mergeCell ref="P142:T142"/>
    <mergeCell ref="T339:T340"/>
    <mergeCell ref="P284:T284"/>
    <mergeCell ref="A229:Z229"/>
    <mergeCell ref="A173:Z173"/>
    <mergeCell ref="P17:T18"/>
    <mergeCell ref="P129:T129"/>
    <mergeCell ref="A53:O54"/>
    <mergeCell ref="AC339:AC340"/>
    <mergeCell ref="A166:Z166"/>
    <mergeCell ref="P286:T286"/>
    <mergeCell ref="D158:E158"/>
    <mergeCell ref="D77:E77"/>
    <mergeCell ref="A111:O112"/>
    <mergeCell ref="P223:T223"/>
    <mergeCell ref="P52:T52"/>
    <mergeCell ref="A168:Z168"/>
    <mergeCell ref="P139:V139"/>
    <mergeCell ref="I17:I18"/>
    <mergeCell ref="A48:O49"/>
    <mergeCell ref="D306:E306"/>
    <mergeCell ref="P189:T189"/>
    <mergeCell ref="D135:E135"/>
    <mergeCell ref="P203:V203"/>
    <mergeCell ref="D72:E72"/>
    <mergeCell ref="D1:F1"/>
    <mergeCell ref="A242:Z242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P112:V112"/>
    <mergeCell ref="D100:E100"/>
    <mergeCell ref="A6:C6"/>
    <mergeCell ref="P117:T117"/>
    <mergeCell ref="A5:C5"/>
    <mergeCell ref="D9:E9"/>
    <mergeCell ref="F9:G9"/>
    <mergeCell ref="T5:U5"/>
    <mergeCell ref="V5:W5"/>
    <mergeCell ref="Q8:R8"/>
    <mergeCell ref="A198:Z198"/>
    <mergeCell ref="J9:M9"/>
    <mergeCell ref="D56:E56"/>
    <mergeCell ref="D301:E301"/>
    <mergeCell ref="P116:T116"/>
    <mergeCell ref="D224:E224"/>
    <mergeCell ref="P103:T103"/>
    <mergeCell ref="A26:Z26"/>
    <mergeCell ref="P268:T268"/>
    <mergeCell ref="P230:T230"/>
    <mergeCell ref="P97:T97"/>
    <mergeCell ref="P59:V59"/>
    <mergeCell ref="P255:T255"/>
    <mergeCell ref="A264:Z264"/>
    <mergeCell ref="A296:O297"/>
    <mergeCell ref="P206:T206"/>
    <mergeCell ref="P233:T233"/>
    <mergeCell ref="D176:E176"/>
    <mergeCell ref="D285:E285"/>
    <mergeCell ref="P155:V155"/>
    <mergeCell ref="A154:O155"/>
    <mergeCell ref="P143:T143"/>
    <mergeCell ref="P248:T248"/>
    <mergeCell ref="A40:Z40"/>
    <mergeCell ref="P36:T36"/>
    <mergeCell ref="H1:Q1"/>
    <mergeCell ref="P280:V280"/>
    <mergeCell ref="D214:E214"/>
    <mergeCell ref="D284:E284"/>
    <mergeCell ref="P193:V193"/>
    <mergeCell ref="P120:T120"/>
    <mergeCell ref="D28:E28"/>
    <mergeCell ref="P257:V257"/>
    <mergeCell ref="D313:E313"/>
    <mergeCell ref="A76:Z76"/>
    <mergeCell ref="A179:O180"/>
    <mergeCell ref="D117:E117"/>
    <mergeCell ref="A239:O240"/>
    <mergeCell ref="A140:Z140"/>
    <mergeCell ref="D5:E5"/>
    <mergeCell ref="P42:T42"/>
    <mergeCell ref="D290:E290"/>
    <mergeCell ref="P148:T148"/>
    <mergeCell ref="P106:V106"/>
    <mergeCell ref="P226:V226"/>
    <mergeCell ref="P269:V269"/>
    <mergeCell ref="P164:V164"/>
    <mergeCell ref="A281:Z281"/>
    <mergeCell ref="A87:Z87"/>
    <mergeCell ref="D7:M7"/>
    <mergeCell ref="P91:V91"/>
    <mergeCell ref="A81:Z81"/>
    <mergeCell ref="A152:Z152"/>
    <mergeCell ref="D315:E315"/>
    <mergeCell ref="A209:O210"/>
    <mergeCell ref="A184:O185"/>
    <mergeCell ref="A159:O160"/>
    <mergeCell ref="P29:T29"/>
    <mergeCell ref="P100:T100"/>
    <mergeCell ref="D208:E208"/>
    <mergeCell ref="D8:M8"/>
    <mergeCell ref="D300:E300"/>
    <mergeCell ref="P44:T44"/>
    <mergeCell ref="P279:V279"/>
    <mergeCell ref="P158:T158"/>
    <mergeCell ref="P180:V180"/>
    <mergeCell ref="P251:V251"/>
    <mergeCell ref="A241:Z241"/>
    <mergeCell ref="A228:Z228"/>
    <mergeCell ref="P95:T95"/>
    <mergeCell ref="P38:V38"/>
    <mergeCell ref="A218:Z218"/>
    <mergeCell ref="A250:O251"/>
    <mergeCell ref="Q339:Q340"/>
    <mergeCell ref="S339:S340"/>
    <mergeCell ref="P316:T316"/>
    <mergeCell ref="D66:E66"/>
    <mergeCell ref="D47:E47"/>
    <mergeCell ref="P330:V330"/>
    <mergeCell ref="P159:V159"/>
    <mergeCell ref="A50:Z50"/>
    <mergeCell ref="W17:W18"/>
    <mergeCell ref="P332:V332"/>
    <mergeCell ref="P217:V217"/>
    <mergeCell ref="A151:Z151"/>
    <mergeCell ref="P325:V325"/>
    <mergeCell ref="P154:V154"/>
    <mergeCell ref="D142:E142"/>
    <mergeCell ref="D129:E129"/>
    <mergeCell ref="U339:U340"/>
    <mergeCell ref="R339:R340"/>
    <mergeCell ref="P335:V335"/>
    <mergeCell ref="P333:V333"/>
    <mergeCell ref="D316:E316"/>
    <mergeCell ref="D308:E308"/>
    <mergeCell ref="A282:Z282"/>
    <mergeCell ref="D274:E274"/>
    <mergeCell ref="P328:T328"/>
    <mergeCell ref="P213:T213"/>
    <mergeCell ref="D78:E78"/>
    <mergeCell ref="D205:E205"/>
    <mergeCell ref="P249:T249"/>
    <mergeCell ref="A55:Z55"/>
    <mergeCell ref="R1:T1"/>
    <mergeCell ref="D71:E71"/>
    <mergeCell ref="P28:T28"/>
    <mergeCell ref="P221:T221"/>
    <mergeCell ref="D307:E307"/>
    <mergeCell ref="P215:T215"/>
    <mergeCell ref="D98:E98"/>
    <mergeCell ref="A200:Z200"/>
    <mergeCell ref="P179:V179"/>
    <mergeCell ref="P290:T290"/>
    <mergeCell ref="A258:Z258"/>
    <mergeCell ref="P37:V37"/>
    <mergeCell ref="A234:O235"/>
    <mergeCell ref="P104:T104"/>
    <mergeCell ref="B17:B18"/>
    <mergeCell ref="A266:Z266"/>
    <mergeCell ref="A171:O172"/>
    <mergeCell ref="A260:Z260"/>
    <mergeCell ref="P315:T315"/>
    <mergeCell ref="P231:T231"/>
    <mergeCell ref="P245:V245"/>
    <mergeCell ref="D45:E45"/>
    <mergeCell ref="H9:I9"/>
    <mergeCell ref="P24:V24"/>
    <mergeCell ref="A256:O257"/>
    <mergeCell ref="P324:V324"/>
    <mergeCell ref="A79:O80"/>
    <mergeCell ref="D70:E70"/>
    <mergeCell ref="D312:E312"/>
    <mergeCell ref="P220:T220"/>
    <mergeCell ref="D238:E238"/>
    <mergeCell ref="A216:O217"/>
    <mergeCell ref="A287:O288"/>
    <mergeCell ref="P235:V235"/>
    <mergeCell ref="A60:Z60"/>
    <mergeCell ref="D124:E124"/>
    <mergeCell ref="P56:T56"/>
    <mergeCell ref="D195:E195"/>
    <mergeCell ref="V10:W10"/>
    <mergeCell ref="D189:E189"/>
    <mergeCell ref="P99:T99"/>
    <mergeCell ref="P170:T1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4 X109:X110 X115:X120 X124 X129:X130 X135:X137 X142:X143 X148 X153 X158 X163 X169:X170 X175:X178 X182:X183 X189:X191 X195 X201 X205:X208 X213:X215 X220:X225 X230:X233 X238 X243 X247:X249 X254:X255 X261 X267:X268 X274 X278 X284:X286 X290 X294:X295 X299:X301 X305:X323 X32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7" spans="2:8" x14ac:dyDescent="0.2">
      <c r="B7" s="47" t="s">
        <v>502</v>
      </c>
      <c r="C7" s="47" t="s">
        <v>503</v>
      </c>
      <c r="D7" s="47" t="s">
        <v>504</v>
      </c>
      <c r="E7" s="47"/>
    </row>
    <row r="9" spans="2:8" x14ac:dyDescent="0.2">
      <c r="B9" s="47" t="s">
        <v>505</v>
      </c>
      <c r="C9" s="47" t="s">
        <v>500</v>
      </c>
      <c r="D9" s="47"/>
      <c r="E9" s="47"/>
    </row>
    <row r="11" spans="2:8" x14ac:dyDescent="0.2">
      <c r="B11" s="47" t="s">
        <v>506</v>
      </c>
      <c r="C11" s="47" t="s">
        <v>503</v>
      </c>
      <c r="D11" s="47"/>
      <c r="E11" s="47"/>
    </row>
    <row r="13" spans="2:8" x14ac:dyDescent="0.2">
      <c r="B13" s="47" t="s">
        <v>507</v>
      </c>
      <c r="C13" s="47"/>
      <c r="D13" s="47"/>
      <c r="E13" s="47"/>
    </row>
    <row r="14" spans="2:8" x14ac:dyDescent="0.2">
      <c r="B14" s="47" t="s">
        <v>508</v>
      </c>
      <c r="C14" s="47"/>
      <c r="D14" s="47"/>
      <c r="E14" s="47"/>
    </row>
    <row r="15" spans="2:8" x14ac:dyDescent="0.2">
      <c r="B15" s="47" t="s">
        <v>509</v>
      </c>
      <c r="C15" s="47"/>
      <c r="D15" s="47"/>
      <c r="E15" s="47"/>
    </row>
    <row r="16" spans="2:8" x14ac:dyDescent="0.2">
      <c r="B16" s="47" t="s">
        <v>510</v>
      </c>
      <c r="C16" s="47"/>
      <c r="D16" s="47"/>
      <c r="E16" s="47"/>
    </row>
    <row r="17" spans="2:5" x14ac:dyDescent="0.2">
      <c r="B17" s="47" t="s">
        <v>511</v>
      </c>
      <c r="C17" s="47"/>
      <c r="D17" s="47"/>
      <c r="E17" s="47"/>
    </row>
    <row r="18" spans="2:5" x14ac:dyDescent="0.2">
      <c r="B18" s="47" t="s">
        <v>512</v>
      </c>
      <c r="C18" s="47"/>
      <c r="D18" s="47"/>
      <c r="E18" s="47"/>
    </row>
    <row r="19" spans="2:5" x14ac:dyDescent="0.2">
      <c r="B19" s="47" t="s">
        <v>513</v>
      </c>
      <c r="C19" s="47"/>
      <c r="D19" s="47"/>
      <c r="E19" s="47"/>
    </row>
    <row r="20" spans="2:5" x14ac:dyDescent="0.2">
      <c r="B20" s="47" t="s">
        <v>514</v>
      </c>
      <c r="C20" s="47"/>
      <c r="D20" s="47"/>
      <c r="E20" s="47"/>
    </row>
    <row r="21" spans="2:5" x14ac:dyDescent="0.2">
      <c r="B21" s="47" t="s">
        <v>515</v>
      </c>
      <c r="C21" s="47"/>
      <c r="D21" s="47"/>
      <c r="E21" s="47"/>
    </row>
    <row r="22" spans="2:5" x14ac:dyDescent="0.2">
      <c r="B22" s="47" t="s">
        <v>516</v>
      </c>
      <c r="C22" s="47"/>
      <c r="D22" s="47"/>
      <c r="E22" s="47"/>
    </row>
    <row r="23" spans="2:5" x14ac:dyDescent="0.2">
      <c r="B23" s="47" t="s">
        <v>517</v>
      </c>
      <c r="C23" s="47"/>
      <c r="D23" s="47"/>
      <c r="E23" s="47"/>
    </row>
  </sheetData>
  <sheetProtection algorithmName="SHA-512" hashValue="Y40sJDlNRrveo8spoxqL/Puk7Bz2Pik8Pz2DrBcSzqval50Sm6cFCcDofS9Sh2M3QzMEjXBfodNnDjqGk7fnlg==" saltValue="5xSetMlsBBANMSf13j8e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559</vt:i4>
      </vt:variant>
    </vt:vector>
  </HeadingPairs>
  <TitlesOfParts>
    <vt:vector size="5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2025-06-06T08:39:24Z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